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ol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<sst xmlns="http://schemas.openxmlformats.org/spreadsheetml/2006/main" count="87" uniqueCount="38">
  <si>
    <t xml:space="preserve">:</t>
  </si>
  <si>
    <t xml:space="preserve">   </t>
  </si>
  <si>
    <t xml:space="preserve">U N S E R E    S A I S O N D A T E N    2 0 2 3   -   2 0 2 7 </t>
  </si>
  <si>
    <t xml:space="preserve">Hauptsaison</t>
  </si>
  <si>
    <t xml:space="preserve">Nebensaison</t>
  </si>
  <si>
    <t xml:space="preserve">2023  &gt;</t>
  </si>
  <si>
    <t xml:space="preserve">01.01,2023</t>
  </si>
  <si>
    <t xml:space="preserve">-</t>
  </si>
  <si>
    <t xml:space="preserve">15.04.2023</t>
  </si>
  <si>
    <t xml:space="preserve">23.12.2023</t>
  </si>
  <si>
    <t xml:space="preserve">31.12.2023</t>
  </si>
  <si>
    <t xml:space="preserve">2024  &gt;</t>
  </si>
  <si>
    <t xml:space="preserve">01.01.2024</t>
  </si>
  <si>
    <t xml:space="preserve">06.04.2024</t>
  </si>
  <si>
    <t xml:space="preserve">21.12.2024</t>
  </si>
  <si>
    <t xml:space="preserve">31.12.2024</t>
  </si>
  <si>
    <t xml:space="preserve">2025  &gt;</t>
  </si>
  <si>
    <t xml:space="preserve">01.01.2025</t>
  </si>
  <si>
    <t xml:space="preserve">26.04.2025</t>
  </si>
  <si>
    <t xml:space="preserve">20.12.2025</t>
  </si>
  <si>
    <t xml:space="preserve">31.12.2025</t>
  </si>
  <si>
    <t xml:space="preserve">2026  &gt;</t>
  </si>
  <si>
    <t xml:space="preserve">01.01.2026</t>
  </si>
  <si>
    <t xml:space="preserve">11.04.2026</t>
  </si>
  <si>
    <t xml:space="preserve">19.12.2026</t>
  </si>
  <si>
    <t xml:space="preserve">31.12.2026</t>
  </si>
  <si>
    <t xml:space="preserve">2027  &gt;</t>
  </si>
  <si>
    <t xml:space="preserve">01.01.2027</t>
  </si>
  <si>
    <t xml:space="preserve">03.04.2027</t>
  </si>
  <si>
    <t xml:space="preserve">18.12.2027</t>
  </si>
  <si>
    <t xml:space="preserve">31.12.2027</t>
  </si>
  <si>
    <t xml:space="preserve"> WUNSCHDATEN EINTRAGEN</t>
  </si>
  <si>
    <t xml:space="preserve">von   </t>
  </si>
  <si>
    <t xml:space="preserve">bis</t>
  </si>
  <si>
    <t xml:space="preserve">Kinder bis zum vollendetem 5. Altersjahr  &gt;  </t>
  </si>
  <si>
    <t xml:space="preserve"> ANZAHL GÄSTE  EINTRAGEN</t>
  </si>
  <si>
    <t xml:space="preserve">Jugendliche ab 6. bis vollendetem 16. Altersjahr  &gt;  </t>
  </si>
  <si>
    <t xml:space="preserve">Mind. 1 Erwachsene Person; ab 17. Altersjahr  &gt;  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</si>
</sst>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@"/>
    <numFmt numFmtId="166" formatCode="d/\ mmm\ yy"/>
    <numFmt numFmtId="167" formatCode="dd/mm/yyyy"/>
    <numFmt numFmtId="168" formatCode="General"/>
    <numFmt numFmtId="169" formatCode="dd/mm/yy"/>
    <numFmt numFmtId="170" formatCode="#,###.00"/>
    <numFmt numFmtId="171" formatCode="#,##0.00"/>
    <numFmt numFmtId="172" formatCode="&quot;LO&quot;g\Is\Ch"/>
    <numFmt numFmtId="173" formatCode="0%"/>
    <numFmt numFmtId="174" formatCode="mm/dd/yyyy"/>
  </numFmts>
  <fonts count="43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1744"/>
      <name val="Arial"/>
      <family val="0"/>
      <charset val="1"/>
    </font>
    <font>
      <b val="true"/>
      <sz val="10"/>
      <color rgb="FF008000"/>
      <name val="Arial"/>
      <family val="2"/>
      <charset val="1"/>
    </font>
    <font>
      <b val="true"/>
      <sz val="10"/>
      <color rgb="FFFF1744"/>
      <name val="Arial"/>
      <family val="2"/>
      <charset val="1"/>
    </font>
    <font>
      <b val="true"/>
      <sz val="9"/>
      <name val="Arial"/>
      <family val="0"/>
      <charset val="1"/>
    </font>
    <font>
      <b val="true"/>
      <sz val="10"/>
      <name val="Arial"/>
      <family val="2"/>
      <charset val="1"/>
    </font>
    <font>
      <sz val="10"/>
      <color rgb="FFFF1744"/>
      <name val="Arial"/>
      <family val="0"/>
      <charset val="1"/>
    </font>
    <font>
      <b val="true"/>
      <sz val="9"/>
      <color rgb="FFFF1744"/>
      <name val="Arial"/>
      <family val="2"/>
      <charset val="1"/>
    </font>
    <font>
      <b val="true"/>
      <sz val="9"/>
      <color rgb="FF008000"/>
      <name val="Arial"/>
      <family val="2"/>
      <charset val="1"/>
    </font>
    <font>
      <sz val="10"/>
      <color rgb="FF008000"/>
      <name val="Arial"/>
      <family val="0"/>
      <charset val="1"/>
    </font>
    <font>
      <b val="true"/>
      <sz val="12"/>
      <color rgb="FF0000FF"/>
      <name val="Arial"/>
      <family val="0"/>
      <charset val="1"/>
    </font>
    <font>
      <sz val="12"/>
      <color rgb="FF0000FF"/>
      <name val="Arial"/>
      <family val="0"/>
      <charset val="1"/>
    </font>
    <font>
      <b val="true"/>
      <sz val="12"/>
      <name val="Arial"/>
      <family val="0"/>
      <charset val="1"/>
    </font>
    <font>
      <b val="true"/>
      <i val="true"/>
      <sz val="8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84D1"/>
      <name val="Arial"/>
      <family val="0"/>
      <charset val="1"/>
    </font>
    <font>
      <b val="true"/>
      <sz val="10"/>
      <color rgb="FF0000FF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2"/>
      <color rgb="FF0000FF"/>
      <name val="Arial"/>
      <family val="2"/>
      <charset val="1"/>
    </font>
    <font>
      <sz val="10"/>
      <name val="Wingdings 3"/>
      <family val="1"/>
      <charset val="2"/>
    </font>
    <font>
      <b val="true"/>
      <sz val="10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0"/>
      <color rgb="FF008000"/>
      <name val="Arial"/>
      <family val="0"/>
      <charset val="1"/>
    </font>
    <font>
      <b val="true"/>
      <sz val="9"/>
      <color rgb="FF008000"/>
      <name val="Arial"/>
      <family val="0"/>
      <charset val="1"/>
    </font>
    <font>
      <b val="true"/>
      <sz val="9"/>
      <name val="Arial"/>
      <family val="2"/>
      <charset val="1"/>
    </font>
    <font>
      <b val="true"/>
      <sz val="11"/>
      <name val="Arial"/>
      <family val="2"/>
      <charset val="1"/>
    </font>
    <font>
      <b val="true"/>
      <u val="double"/>
      <sz val="9"/>
      <name val="Arial"/>
      <family val="2"/>
      <charset val="1"/>
    </font>
    <font>
      <sz val="9"/>
      <name val="Arial"/>
      <family val="2"/>
      <charset val="1"/>
    </font>
    <font>
      <i val="true"/>
      <sz val="9"/>
      <name val="Arial"/>
      <family val="2"/>
      <charset val="1"/>
    </font>
    <font>
      <i val="true"/>
      <sz val="9"/>
      <name val="Arial"/>
      <family val="0"/>
      <charset val="1"/>
    </font>
    <font>
      <sz val="10"/>
      <color rgb="FF000000"/>
      <name val="Arial"/>
      <family val="2"/>
      <charset val="1"/>
    </font>
    <font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0"/>
      <charset val="1"/>
    </font>
    <font>
      <b val="true"/>
      <sz val="9"/>
      <color rgb="FF000000"/>
      <name val="Arial"/>
      <family val="2"/>
      <charset val="1"/>
    </font>
    <font>
      <sz val="9"/>
      <color rgb="FFC9211E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FFFFF"/>
      </patternFill>
    </fill>
  </fills>
  <borders count="48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>
        <color rgb="FFF44336"/>
      </left>
      <right style="thin">
        <color rgb="FFF44336"/>
      </right>
      <top style="thin">
        <color rgb="FFF44336"/>
      </top>
      <bottom style="thin">
        <color rgb="FFF44336"/>
      </bottom>
      <diagonal/>
    </border>
    <border diagonalUp="false" diagonalDown="false"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 diagonalUp="false" diagonalDown="false">
      <left style="thin">
        <color rgb="FFFF1744"/>
      </left>
      <right style="thin">
        <color rgb="FFFF1744"/>
      </right>
      <top style="thin">
        <color rgb="FFF44336"/>
      </top>
      <bottom style="thin">
        <color rgb="FFF44336"/>
      </bottom>
      <diagonal/>
    </border>
    <border diagonalUp="false" diagonalDown="false">
      <left style="thin">
        <color rgb="FFF44336"/>
      </left>
      <right/>
      <top style="thin">
        <color rgb="FFF44336"/>
      </top>
      <bottom style="dotted">
        <color rgb="FFFF1744"/>
      </bottom>
      <diagonal/>
    </border>
    <border diagonalUp="false" diagonalDown="false">
      <left/>
      <right/>
      <top style="thin">
        <color rgb="FFF44336"/>
      </top>
      <bottom style="dotted">
        <color rgb="FFFF1744"/>
      </bottom>
      <diagonal/>
    </border>
    <border diagonalUp="false" diagonalDown="false">
      <left/>
      <right style="thin">
        <color rgb="FFF44336"/>
      </right>
      <top style="thin">
        <color rgb="FFF44336"/>
      </top>
      <bottom style="dotted">
        <color rgb="FFFF1744"/>
      </bottom>
      <diagonal/>
    </border>
    <border diagonalUp="false" diagonalDown="false">
      <left style="thin">
        <color rgb="FF008000"/>
      </left>
      <right/>
      <top style="thin">
        <color rgb="FF008000"/>
      </top>
      <bottom style="dotted">
        <color rgb="FF008000"/>
      </bottom>
      <diagonal/>
    </border>
    <border diagonalUp="false" diagonalDown="false">
      <left/>
      <right/>
      <top style="thin">
        <color rgb="FF008000"/>
      </top>
      <bottom style="dotted">
        <color rgb="FF008000"/>
      </bottom>
      <diagonal/>
    </border>
    <border diagonalUp="false" diagonalDown="false">
      <left/>
      <right style="thin">
        <color rgb="FF008000"/>
      </right>
      <top style="thin">
        <color rgb="FF008000"/>
      </top>
      <bottom style="dotted">
        <color rgb="FF008000"/>
      </bottom>
      <diagonal/>
    </border>
    <border diagonalUp="false" diagonalDown="false">
      <left style="thin">
        <color rgb="FFFF1744"/>
      </left>
      <right/>
      <top style="thin">
        <color rgb="FFFF1744"/>
      </top>
      <bottom style="dotted">
        <color rgb="FFFF1744"/>
      </bottom>
      <diagonal/>
    </border>
    <border diagonalUp="false" diagonalDown="false">
      <left/>
      <right/>
      <top style="thin">
        <color rgb="FFFF1744"/>
      </top>
      <bottom style="dotted">
        <color rgb="FFFF1744"/>
      </bottom>
      <diagonal/>
    </border>
    <border diagonalUp="false" diagonalDown="false">
      <left/>
      <right style="thin">
        <color rgb="FFFF1744"/>
      </right>
      <top style="thin">
        <color rgb="FFFF1744"/>
      </top>
      <bottom style="dotted">
        <color rgb="FFFF1744"/>
      </bottom>
      <diagonal/>
    </border>
    <border diagonalUp="false" diagonalDown="false">
      <left style="thin">
        <color rgb="FFF44336"/>
      </left>
      <right/>
      <top style="dotted">
        <color rgb="FFFF1744"/>
      </top>
      <bottom style="dotted">
        <color rgb="FFFF1744"/>
      </bottom>
      <diagonal/>
    </border>
    <border diagonalUp="false" diagonalDown="false">
      <left/>
      <right/>
      <top style="dotted">
        <color rgb="FFFF1744"/>
      </top>
      <bottom style="dotted">
        <color rgb="FFFF1744"/>
      </bottom>
      <diagonal/>
    </border>
    <border diagonalUp="false" diagonalDown="false">
      <left/>
      <right style="thin">
        <color rgb="FFF44336"/>
      </right>
      <top style="dotted">
        <color rgb="FFFF1744"/>
      </top>
      <bottom style="dotted">
        <color rgb="FFFF1744"/>
      </bottom>
      <diagonal/>
    </border>
    <border diagonalUp="false" diagonalDown="false">
      <left style="thin">
        <color rgb="FF008000"/>
      </left>
      <right/>
      <top style="dotted">
        <color rgb="FF008000"/>
      </top>
      <bottom style="dotted">
        <color rgb="FF008000"/>
      </bottom>
      <diagonal/>
    </border>
    <border diagonalUp="false" diagonalDown="false">
      <left/>
      <right/>
      <top style="dotted">
        <color rgb="FF008000"/>
      </top>
      <bottom style="dotted">
        <color rgb="FF008000"/>
      </bottom>
      <diagonal/>
    </border>
    <border diagonalUp="false" diagonalDown="false">
      <left/>
      <right style="thin">
        <color rgb="FF008000"/>
      </right>
      <top style="dotted">
        <color rgb="FF008000"/>
      </top>
      <bottom style="dotted">
        <color rgb="FF008000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dotted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dotted">
        <color rgb="FFFF1744"/>
      </bottom>
      <diagonal/>
    </border>
    <border diagonalUp="false" diagonalDown="false">
      <left style="thin">
        <color rgb="FFF44336"/>
      </left>
      <right/>
      <top style="dotted">
        <color rgb="FFFF1744"/>
      </top>
      <bottom style="thin">
        <color rgb="FFF44336"/>
      </bottom>
      <diagonal/>
    </border>
    <border diagonalUp="false" diagonalDown="false">
      <left/>
      <right/>
      <top style="dotted">
        <color rgb="FFFF1744"/>
      </top>
      <bottom style="thin">
        <color rgb="FFF44336"/>
      </bottom>
      <diagonal/>
    </border>
    <border diagonalUp="false" diagonalDown="false">
      <left/>
      <right style="thin">
        <color rgb="FFF44336"/>
      </right>
      <top style="dotted">
        <color rgb="FFFF1744"/>
      </top>
      <bottom style="thin">
        <color rgb="FFF44336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thin">
        <color rgb="FFFF1744"/>
      </bottom>
      <diagonal/>
    </border>
    <border diagonalUp="false" diagonalDown="false">
      <left/>
      <right/>
      <top style="dotted">
        <color rgb="FFFF1744"/>
      </top>
      <bottom style="thin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thin">
        <color rgb="FFFF1744"/>
      </bottom>
      <diagonal/>
    </border>
    <border diagonalUp="false" diagonalDown="false"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 diagonalUp="false" diagonalDown="false">
      <left style="dotted">
        <color rgb="FF0000FF"/>
      </left>
      <right style="dotted">
        <color rgb="FF0000FF"/>
      </right>
      <top style="dotted">
        <color rgb="FF0000FF"/>
      </top>
      <bottom style="dotted">
        <color rgb="FF0000FF"/>
      </bottom>
      <diagonal/>
    </border>
    <border diagonalUp="false" diagonalDown="false">
      <left style="thin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/>
      <top/>
      <bottom style="dotted"/>
      <diagonal/>
    </border>
    <border diagonalUp="false" diagonalDown="false">
      <left/>
      <right/>
      <top/>
      <bottom style="dotted"/>
      <diagonal/>
    </border>
    <border diagonalUp="false" diagonalDown="false">
      <left/>
      <right style="thin"/>
      <top/>
      <bottom style="dotted"/>
      <diagonal/>
    </border>
    <border diagonalUp="false" diagonalDown="false">
      <left style="thin"/>
      <right/>
      <top style="dotted"/>
      <bottom/>
      <diagonal/>
    </border>
    <border diagonalUp="false" diagonalDown="false">
      <left/>
      <right/>
      <top style="dotted"/>
      <bottom/>
      <diagonal/>
    </border>
    <border diagonalUp="false" diagonalDown="false">
      <left/>
      <right style="thin"/>
      <top style="dotted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/>
      <top style="thin">
        <color rgb="FFFFFFF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2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8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8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8" fillId="2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9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2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8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23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23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3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2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3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6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3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7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7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10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28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8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28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28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29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1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5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8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11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30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3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3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2" borderId="3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38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3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1" fillId="2" borderId="3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11" fillId="2" borderId="3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30" fillId="2" borderId="3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2" borderId="4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4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4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30" fillId="2" borderId="4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1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6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5" fillId="2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0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30" fillId="2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1" fontId="11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31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31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32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0" fillId="2" borderId="3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2" borderId="3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2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2" borderId="3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32" fillId="2" borderId="3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4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4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4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2" borderId="4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1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0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3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3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6" fillId="2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34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5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5" fillId="2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4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4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7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7" fillId="0" borderId="4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Arial"/>
        <charset val="1"/>
        <family val="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FF1744"/>
      <rgbColor rgb="FFF5F5F5"/>
      <rgbColor rgb="FFCCFFFF"/>
      <rgbColor rgb="FF660066"/>
      <rgbColor rgb="FFFF8080"/>
      <rgbColor rgb="FF0084D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44336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57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B40" activeCellId="0" sqref="B40:O52"/>
    </sheetView>
  </sheetViews>
  <sheetFormatPr defaultColWidth="11.640625" defaultRowHeight="12.8" zeroHeight="false" outlineLevelRow="0" outlineLevelCol="0"/>
  <cols>
    <col collapsed="false" customWidth="true" hidden="false" outlineLevel="0" max="1" min="1" style="1" width="1.02"/>
    <col collapsed="false" customWidth="true" hidden="false" outlineLevel="0" max="2" min="2" style="2" width="15.81"/>
    <col collapsed="false" customWidth="true" hidden="false" outlineLevel="0" max="3" min="3" style="2" width="11.22"/>
    <col collapsed="false" customWidth="true" hidden="false" outlineLevel="0" max="4" min="4" style="2" width="10.97"/>
    <col collapsed="false" customWidth="true" hidden="false" outlineLevel="0" max="5" min="5" style="2" width="1.02"/>
    <col collapsed="false" customWidth="true" hidden="false" outlineLevel="0" max="6" min="6" style="2" width="10.97"/>
    <col collapsed="false" customWidth="true" hidden="false" outlineLevel="0" max="7" min="7" style="2" width="2.04"/>
    <col collapsed="false" customWidth="true" hidden="false" outlineLevel="0" max="8" min="8" style="3" width="10.97"/>
    <col collapsed="false" customWidth="true" hidden="false" outlineLevel="0" max="9" min="9" style="3" width="1.02"/>
    <col collapsed="false" customWidth="true" hidden="false" outlineLevel="0" max="10" min="10" style="3" width="10.97"/>
    <col collapsed="false" customWidth="true" hidden="false" outlineLevel="0" max="11" min="11" style="3" width="2.04"/>
    <col collapsed="false" customWidth="true" hidden="false" outlineLevel="0" max="12" min="12" style="3" width="10.97"/>
    <col collapsed="false" customWidth="true" hidden="false" outlineLevel="0" max="13" min="13" style="2" width="1.02"/>
    <col collapsed="false" customWidth="true" hidden="false" outlineLevel="0" max="14" min="14" style="2" width="3.83"/>
    <col collapsed="false" customWidth="true" hidden="false" outlineLevel="0" max="15" min="15" style="2" width="7.15"/>
    <col collapsed="false" customWidth="true" hidden="false" outlineLevel="0" max="16" min="16" style="2" width="8.16"/>
    <col collapsed="false" customWidth="true" hidden="false" outlineLevel="0" max="17" min="17" style="2" width="6.62"/>
    <col collapsed="false" customWidth="true" hidden="false" outlineLevel="0" max="18" min="18" style="2" width="12.25"/>
    <col collapsed="false" customWidth="true" hidden="false" outlineLevel="0" max="19" min="19" style="2" width="1.53"/>
    <col collapsed="false" customWidth="false" hidden="false" outlineLevel="0" max="50" min="20" style="2" width="11.57"/>
    <col collapsed="false" customWidth="false" hidden="false" outlineLevel="0" max="1010" min="51" style="1" width="11.63"/>
    <col collapsed="false" customWidth="true" hidden="false" outlineLevel="0" max="1023" min="1011" style="1" width="11.52"/>
    <col collapsed="false" customWidth="true" hidden="false" outlineLevel="0" max="1024" min="1024" style="4" width="11.52"/>
  </cols>
  <sheetData>
    <row r="1" customFormat="false" ht="5.65" hidden="false" customHeight="true" outlineLevel="0" collapsed="false">
      <c r="J1" s="3" t="s">
        <v>0</v>
      </c>
      <c r="P1" s="2" t="s">
        <v>1</v>
      </c>
    </row>
    <row r="2" customFormat="false" ht="5.65" hidden="false" customHeight="true" outlineLevel="0" collapsed="false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customFormat="false" ht="12.45" hidden="false" customHeight="true" outlineLevel="0" collapsed="false">
      <c r="B3" s="9"/>
      <c r="C3" s="10"/>
      <c r="D3" s="11" t="s">
        <v>2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0"/>
      <c r="Q3" s="10"/>
      <c r="R3" s="10"/>
      <c r="S3" s="12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customFormat="false" ht="5.65" hidden="false" customHeight="true" outlineLevel="0" collapsed="false"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="1" customFormat="true" ht="12.45" hidden="false" customHeight="true" outlineLevel="0" collapsed="false">
      <c r="B5" s="13"/>
      <c r="C5" s="14"/>
      <c r="D5" s="15" t="s">
        <v>3</v>
      </c>
      <c r="E5" s="15"/>
      <c r="F5" s="15"/>
      <c r="G5" s="16"/>
      <c r="H5" s="17" t="s">
        <v>4</v>
      </c>
      <c r="I5" s="17"/>
      <c r="J5" s="17"/>
      <c r="K5" s="18"/>
      <c r="L5" s="19" t="s">
        <v>3</v>
      </c>
      <c r="M5" s="19"/>
      <c r="N5" s="19"/>
      <c r="O5" s="19"/>
      <c r="R5" s="18"/>
      <c r="S5" s="20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AMJ5" s="4"/>
    </row>
    <row r="6" customFormat="false" ht="12.45" hidden="false" customHeight="true" outlineLevel="0" collapsed="false">
      <c r="B6" s="22"/>
      <c r="C6" s="23" t="s">
        <v>5</v>
      </c>
      <c r="D6" s="24" t="s">
        <v>6</v>
      </c>
      <c r="E6" s="25" t="s">
        <v>7</v>
      </c>
      <c r="F6" s="26" t="s">
        <v>8</v>
      </c>
      <c r="G6" s="27"/>
      <c r="H6" s="28" t="s">
        <v>8</v>
      </c>
      <c r="I6" s="29" t="s">
        <v>7</v>
      </c>
      <c r="J6" s="30" t="s">
        <v>9</v>
      </c>
      <c r="K6" s="31"/>
      <c r="L6" s="32" t="s">
        <v>9</v>
      </c>
      <c r="M6" s="33" t="s">
        <v>7</v>
      </c>
      <c r="N6" s="34" t="s">
        <v>10</v>
      </c>
      <c r="O6" s="34"/>
      <c r="P6" s="1"/>
      <c r="Q6" s="4"/>
      <c r="R6" s="4"/>
      <c r="S6" s="12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customFormat="false" ht="12.45" hidden="false" customHeight="true" outlineLevel="0" collapsed="false">
      <c r="B7" s="22"/>
      <c r="C7" s="23" t="s">
        <v>11</v>
      </c>
      <c r="D7" s="35" t="s">
        <v>12</v>
      </c>
      <c r="E7" s="36" t="s">
        <v>7</v>
      </c>
      <c r="F7" s="37" t="s">
        <v>13</v>
      </c>
      <c r="G7" s="27"/>
      <c r="H7" s="38" t="s">
        <v>13</v>
      </c>
      <c r="I7" s="39" t="s">
        <v>7</v>
      </c>
      <c r="J7" s="40" t="s">
        <v>14</v>
      </c>
      <c r="K7" s="31"/>
      <c r="L7" s="41" t="s">
        <v>14</v>
      </c>
      <c r="M7" s="36" t="s">
        <v>7</v>
      </c>
      <c r="N7" s="42" t="s">
        <v>15</v>
      </c>
      <c r="O7" s="42"/>
      <c r="P7" s="1"/>
      <c r="Q7" s="4"/>
      <c r="R7" s="4"/>
      <c r="S7" s="12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customFormat="false" ht="12.45" hidden="false" customHeight="true" outlineLevel="0" collapsed="false">
      <c r="B8" s="22"/>
      <c r="C8" s="23" t="s">
        <v>16</v>
      </c>
      <c r="D8" s="35" t="s">
        <v>17</v>
      </c>
      <c r="E8" s="36" t="s">
        <v>7</v>
      </c>
      <c r="F8" s="37" t="s">
        <v>18</v>
      </c>
      <c r="G8" s="27"/>
      <c r="H8" s="38" t="s">
        <v>18</v>
      </c>
      <c r="I8" s="39" t="s">
        <v>7</v>
      </c>
      <c r="J8" s="40" t="s">
        <v>19</v>
      </c>
      <c r="K8" s="31"/>
      <c r="L8" s="41" t="s">
        <v>19</v>
      </c>
      <c r="M8" s="36" t="s">
        <v>7</v>
      </c>
      <c r="N8" s="42" t="s">
        <v>20</v>
      </c>
      <c r="O8" s="42"/>
      <c r="P8" s="1"/>
      <c r="Q8" s="4"/>
      <c r="R8" s="4"/>
      <c r="S8" s="12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customFormat="false" ht="12.45" hidden="false" customHeight="true" outlineLevel="0" collapsed="false">
      <c r="B9" s="22"/>
      <c r="C9" s="23" t="s">
        <v>21</v>
      </c>
      <c r="D9" s="35" t="s">
        <v>22</v>
      </c>
      <c r="E9" s="36" t="s">
        <v>7</v>
      </c>
      <c r="F9" s="37" t="s">
        <v>23</v>
      </c>
      <c r="G9" s="27"/>
      <c r="H9" s="38" t="s">
        <v>23</v>
      </c>
      <c r="I9" s="39" t="s">
        <v>7</v>
      </c>
      <c r="J9" s="40" t="s">
        <v>24</v>
      </c>
      <c r="K9" s="31"/>
      <c r="L9" s="41" t="s">
        <v>24</v>
      </c>
      <c r="M9" s="36" t="s">
        <v>7</v>
      </c>
      <c r="N9" s="42" t="s">
        <v>25</v>
      </c>
      <c r="O9" s="42"/>
      <c r="P9" s="1"/>
      <c r="Q9" s="4"/>
      <c r="R9" s="4"/>
      <c r="S9" s="12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customFormat="false" ht="12.45" hidden="false" customHeight="true" outlineLevel="0" collapsed="false">
      <c r="B10" s="22"/>
      <c r="C10" s="23" t="s">
        <v>26</v>
      </c>
      <c r="D10" s="43" t="s">
        <v>27</v>
      </c>
      <c r="E10" s="44" t="s">
        <v>7</v>
      </c>
      <c r="F10" s="45" t="s">
        <v>28</v>
      </c>
      <c r="G10" s="27"/>
      <c r="H10" s="38" t="s">
        <v>28</v>
      </c>
      <c r="I10" s="39" t="s">
        <v>7</v>
      </c>
      <c r="J10" s="40" t="s">
        <v>29</v>
      </c>
      <c r="K10" s="31"/>
      <c r="L10" s="46" t="s">
        <v>29</v>
      </c>
      <c r="M10" s="47" t="s">
        <v>7</v>
      </c>
      <c r="N10" s="48" t="s">
        <v>30</v>
      </c>
      <c r="O10" s="48"/>
      <c r="P10" s="1"/>
      <c r="Q10" s="4"/>
      <c r="R10" s="4"/>
      <c r="S10" s="12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="1" customFormat="true" ht="5.65" hidden="false" customHeight="true" outlineLevel="0" collapsed="false">
      <c r="B11" s="49"/>
      <c r="C11" s="50"/>
      <c r="D11" s="50"/>
      <c r="G11" s="23"/>
      <c r="H11" s="23"/>
      <c r="I11" s="23"/>
      <c r="J11" s="51"/>
      <c r="N11" s="52"/>
      <c r="P11" s="21"/>
      <c r="Q11" s="21"/>
      <c r="R11" s="21"/>
      <c r="S11" s="53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AMJ11" s="4"/>
    </row>
    <row r="12" customFormat="false" ht="5.65" hidden="false" customHeight="true" outlineLevel="0" collapsed="false">
      <c r="B12" s="55"/>
      <c r="C12" s="56"/>
      <c r="D12" s="56"/>
      <c r="E12" s="57"/>
      <c r="F12" s="57"/>
      <c r="G12" s="58"/>
      <c r="H12" s="58"/>
      <c r="I12" s="58"/>
      <c r="J12" s="59"/>
      <c r="K12" s="57"/>
      <c r="L12" s="57"/>
      <c r="M12" s="57"/>
      <c r="N12" s="60"/>
      <c r="O12" s="57"/>
      <c r="P12" s="61"/>
      <c r="Q12" s="61"/>
      <c r="R12" s="61"/>
      <c r="S12" s="62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</row>
    <row r="13" customFormat="false" ht="19.85" hidden="false" customHeight="true" outlineLevel="0" collapsed="false">
      <c r="B13" s="63" t="s">
        <v>31</v>
      </c>
      <c r="C13" s="64"/>
      <c r="D13" s="65"/>
      <c r="E13" s="65"/>
      <c r="F13" s="66" t="s">
        <v>32</v>
      </c>
      <c r="G13" s="67"/>
      <c r="H13" s="67"/>
      <c r="I13" s="67"/>
      <c r="J13" s="68" t="s">
        <v>33</v>
      </c>
      <c r="K13" s="67"/>
      <c r="L13" s="67"/>
      <c r="M13" s="67"/>
      <c r="N13" s="69" t="str">
        <f aca="false">IF(ISNUMBER(O13),"=","")</f>
        <v/>
      </c>
      <c r="O13" s="70" t="str">
        <f aca="false">IF(SUM(O15:O17)&gt;7,"",IF(NOT(ISNUMBER(O17)),"",IF(AND(ISNUMBER(G13),ISNUMBER(K13),O17&gt;0,K13&gt;G13,(K13-G13)&lt;=365),K13-G13,"")))</f>
        <v/>
      </c>
      <c r="P13" s="71" t="str">
        <f aca="true">IF(AND(ISNUMBER(G13),G13&lt;TODAY())," (erstes Datum zurückliegend!)",IF(G13&gt;N49," wählen Sie ein früheres Datum",IF(OR(NOT(ISNUMBER(G13)),NOT(ISNUMBER(K13))),"",IF(G13&gt;K13,"  (Datum!?)",IF(DATEDIF(G13,K13,"d")&gt;365," (max. 1 Jahr!)",IF(AND(ISNUMBER(O13),ISNUMBER(O17))," Tage",""))))))</f>
        <v/>
      </c>
      <c r="Q13" s="72"/>
      <c r="R13" s="73"/>
      <c r="S13" s="74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customFormat="false" ht="5.65" hidden="false" customHeight="true" outlineLevel="0" collapsed="false">
      <c r="B14" s="75"/>
      <c r="C14" s="76"/>
      <c r="D14" s="76"/>
      <c r="E14" s="65"/>
      <c r="F14" s="65"/>
      <c r="G14" s="77"/>
      <c r="H14" s="77"/>
      <c r="I14" s="78"/>
      <c r="J14" s="79"/>
      <c r="K14" s="65"/>
      <c r="L14" s="65"/>
      <c r="M14" s="65"/>
      <c r="N14" s="65"/>
      <c r="O14" s="69"/>
      <c r="P14" s="65"/>
      <c r="Q14" s="72"/>
      <c r="R14" s="80"/>
      <c r="S14" s="81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</row>
    <row r="15" customFormat="false" ht="19.85" hidden="false" customHeight="true" outlineLevel="0" collapsed="false">
      <c r="B15" s="82"/>
      <c r="C15" s="83"/>
      <c r="D15" s="83"/>
      <c r="E15" s="83"/>
      <c r="F15" s="83"/>
      <c r="G15" s="83"/>
      <c r="H15" s="83"/>
      <c r="I15" s="83"/>
      <c r="J15" s="83"/>
      <c r="K15" s="83"/>
      <c r="L15" s="65"/>
      <c r="M15" s="65"/>
      <c r="N15" s="84" t="s">
        <v>34</v>
      </c>
      <c r="O15" s="85"/>
      <c r="P15" s="86" t="str">
        <f aca="false">IF(NOT(ISNUMBER(SUM(M20:M21))),"",IF(AND(ISNUMBER(O15),SUM(O15:O17)&gt;7)," Max. Gästezahl überschritten",IF(OR((SUM(M20:M21))&lt;1,(SUM(M20:M21))&gt;365,SUM(O15:O17)&gt;0,ISNUMBER(O17),ISNUMBER(O15)),"",IF(OR(NOT(ISNUMBER(O16)),SUM(O15:O17)&lt;1)," Anzahl Personen, aufgeteilt nach",""))))</f>
        <v/>
      </c>
      <c r="Q15" s="72"/>
      <c r="R15" s="87"/>
      <c r="S15" s="74"/>
    </row>
    <row r="16" customFormat="false" ht="19.85" hidden="false" customHeight="true" outlineLevel="0" collapsed="false">
      <c r="B16" s="88" t="s">
        <v>35</v>
      </c>
      <c r="C16" s="88"/>
      <c r="D16" s="88"/>
      <c r="E16" s="89"/>
      <c r="F16" s="89"/>
      <c r="G16" s="83"/>
      <c r="H16" s="83"/>
      <c r="I16" s="90"/>
      <c r="J16" s="65"/>
      <c r="K16" s="90"/>
      <c r="L16" s="65"/>
      <c r="M16" s="65"/>
      <c r="N16" s="84" t="s">
        <v>36</v>
      </c>
      <c r="O16" s="85"/>
      <c r="P16" s="91" t="str">
        <f aca="false">IF(NOT(ISNUMBER(SUM(M20:M21))),"",IF(AND(ISNUMBER(O16),SUM(O15:O17)&gt;7)," Max. Gästezahl überschritten",IF(OR((SUM(M20:M21))&lt;1,(SUM(M20:M21))&gt;365,SUM(O15:O17)&gt;0,ISNUMBER(O17),ISNUMBER(O15)),"",IF(OR(NOT(ISNUMBER(O16)),SUM(O15:O17)&lt;1)," Alter - in die Felder links eintragen.",""))))</f>
        <v/>
      </c>
      <c r="Q16" s="72"/>
      <c r="R16" s="87"/>
      <c r="S16" s="74"/>
    </row>
    <row r="17" customFormat="false" ht="19.85" hidden="false" customHeight="true" outlineLevel="0" collapsed="false">
      <c r="B17" s="82"/>
      <c r="C17" s="90"/>
      <c r="D17" s="90"/>
      <c r="E17" s="83"/>
      <c r="F17" s="83"/>
      <c r="G17" s="83"/>
      <c r="H17" s="83"/>
      <c r="I17" s="90"/>
      <c r="J17" s="65"/>
      <c r="K17" s="90"/>
      <c r="L17" s="65"/>
      <c r="M17" s="65"/>
      <c r="N17" s="84" t="s">
        <v>37</v>
      </c>
      <c r="O17" s="85"/>
      <c r="P17" s="91" t="str">
        <f aca="false">IF(OR(NOT(ISNUMBER(G13)),NOT(ISNUMBER(K13))),"",IF(SUM(O15:O17)&gt;7," Max. Gästezahl überschritten",IF(OR(NOT(ISNUMBER(O17)),O17=0),"  &lt;  Min. 1 Gast ab 17. Altersjahr!","")))</f>
        <v/>
      </c>
      <c r="Q17" s="72"/>
      <c r="R17" s="87"/>
      <c r="S17" s="74"/>
    </row>
    <row r="18" customFormat="false" ht="5.65" hidden="false" customHeight="true" outlineLevel="0" collapsed="false">
      <c r="B18" s="92"/>
      <c r="C18" s="93"/>
      <c r="D18" s="93"/>
      <c r="E18" s="93"/>
      <c r="F18" s="93"/>
      <c r="G18" s="93"/>
      <c r="H18" s="93"/>
      <c r="I18" s="93"/>
      <c r="J18" s="93"/>
      <c r="K18" s="94"/>
      <c r="L18" s="95"/>
      <c r="M18" s="96"/>
      <c r="N18" s="97"/>
      <c r="O18" s="98"/>
      <c r="P18" s="99"/>
      <c r="Q18" s="100"/>
      <c r="R18" s="93"/>
      <c r="S18" s="101"/>
    </row>
    <row r="19" customFormat="false" ht="5.65" hidden="false" customHeight="true" outlineLevel="0" collapsed="false">
      <c r="B19" s="102"/>
      <c r="C19" s="103"/>
      <c r="D19" s="103"/>
      <c r="E19" s="103"/>
      <c r="F19" s="103"/>
      <c r="G19" s="103"/>
      <c r="H19" s="104"/>
      <c r="I19" s="104"/>
      <c r="J19" s="104"/>
      <c r="K19" s="105"/>
      <c r="L19" s="106"/>
      <c r="M19" s="103"/>
      <c r="N19" s="103"/>
      <c r="O19" s="103"/>
      <c r="P19" s="103"/>
      <c r="Q19" s="103"/>
      <c r="R19" s="103"/>
      <c r="S19" s="107"/>
    </row>
    <row r="20" customFormat="false" ht="12.45" hidden="false" customHeight="true" outlineLevel="0" collapsed="false">
      <c r="B20" s="108" t="str">
        <f aca="true">IF(G13&lt;TODAY(),"",IF(ISNUMBER($R$28)," Anzahl Tage",""))</f>
        <v/>
      </c>
      <c r="C20" s="109" t="str">
        <f aca="true">IF(G13&lt;TODAY(),"",IF(ISNUMBER($R$28)," Haupt- oder Nebensaison",""))</f>
        <v/>
      </c>
      <c r="D20" s="109"/>
      <c r="E20" s="109"/>
      <c r="F20" s="109"/>
      <c r="G20" s="110"/>
      <c r="H20" s="110"/>
      <c r="I20" s="80"/>
      <c r="J20" s="65"/>
      <c r="K20" s="111" t="str">
        <f aca="true">IF(G13&lt;TODAY(),"",IF(ISNUMBER(M20),"Hauptsaison",""))</f>
        <v/>
      </c>
      <c r="L20" s="111"/>
      <c r="M20" s="112" t="str">
        <f aca="true">IF(G13&lt;TODAY(),"",IF(M21=0,O13,""))</f>
        <v/>
      </c>
      <c r="N20" s="112"/>
      <c r="O20" s="113" t="str">
        <f aca="true">IF(G13&lt;TODAY(),"",IF(NOT(ISNUMBER(M20)),"",IF(ISNUMBER(M20),IF(M20=1,"Tag",IF(M20&gt;1,"Tage","")))))</f>
        <v/>
      </c>
      <c r="P20" s="113" t="str">
        <f aca="false">IF(ISNUMBER(M20),"à","")</f>
        <v/>
      </c>
      <c r="Q20" s="114" t="str">
        <f aca="true">IF(G13&lt;TODAY(),"",IF(ISNUMBER(M20),65,""))</f>
        <v/>
      </c>
      <c r="R20" s="114" t="str">
        <f aca="true">IF(G13&lt;TODAY(),"",IF(NOT(ISNUMBER(M20)),"",IF(ISNUMBER(M20),M20*Q20)))</f>
        <v/>
      </c>
      <c r="S20" s="115"/>
      <c r="T20" s="1"/>
      <c r="U20" s="1"/>
    </row>
    <row r="21" customFormat="false" ht="12.45" hidden="false" customHeight="true" outlineLevel="0" collapsed="false">
      <c r="B21" s="108"/>
      <c r="C21" s="109"/>
      <c r="D21" s="109"/>
      <c r="E21" s="109"/>
      <c r="F21" s="109"/>
      <c r="G21" s="110"/>
      <c r="H21" s="110"/>
      <c r="I21" s="87"/>
      <c r="J21" s="116"/>
      <c r="K21" s="117" t="str">
        <f aca="true">IF(G13&lt;TODAY(),"",IF(SUM(O15:O17)&gt;7,"",IF(SUM(R20:R21)=0,"",IF(NOT(ISNUMBER(O17)),"",IF(O17&gt;7,"",IF(ISNUMBER(R21),"Nebensaison",""))))))</f>
        <v/>
      </c>
      <c r="L21" s="117"/>
      <c r="M21" s="118" t="str">
        <f aca="true">IF(OR(G13&lt;TODAY(),G13&gt;N49),"",IFERROR(SUMPRODUCT(H45:H49&lt;=G13,J45:J49&gt;G13)*O13,""))</f>
        <v/>
      </c>
      <c r="N21" s="118"/>
      <c r="O21" s="119" t="str">
        <f aca="true">IF(G13&lt;TODAY(),"",IF(NOT(ISNUMBER(M21)),"",IF(ISNUMBER(M21),IF($M21=1,"Tag",IF(M21&gt;1,"Tage","")))))</f>
        <v/>
      </c>
      <c r="P21" s="119" t="str">
        <f aca="true">IF(G13&lt;TODAY(),"",IF(NOT(ISNUMBER(M21)),"",IF(ISNUMBER(M21),IF(M21&gt;1,"à",""))))</f>
        <v/>
      </c>
      <c r="Q21" s="120" t="str">
        <f aca="true">IF(G13&lt;TODAY(),"",IF(NOT(ISNUMBER(M21)),"",IF(ISNUMBER(M21),IF(M21&gt;1,55,""))))</f>
        <v/>
      </c>
      <c r="R21" s="121" t="str">
        <f aca="true">IF(G13&lt;TODAY(),"",IF(NOT(ISNUMBER(M21)),"",IF(ISNUMBER(M21),IF(M21&gt;1,M21*Q21,""))))</f>
        <v/>
      </c>
      <c r="S21" s="122"/>
    </row>
    <row r="22" s="1" customFormat="true" ht="2.85" hidden="false" customHeight="true" outlineLevel="0" collapsed="false">
      <c r="B22" s="123"/>
      <c r="C22" s="65"/>
      <c r="D22" s="65"/>
      <c r="E22" s="65"/>
      <c r="F22" s="65"/>
      <c r="G22" s="65"/>
      <c r="H22" s="80"/>
      <c r="I22" s="80"/>
      <c r="J22" s="80"/>
      <c r="K22" s="80"/>
      <c r="L22" s="80"/>
      <c r="M22" s="80"/>
      <c r="N22" s="80"/>
      <c r="O22" s="80"/>
      <c r="P22" s="65"/>
      <c r="Q22" s="65"/>
      <c r="R22" s="65"/>
      <c r="S22" s="124"/>
      <c r="AMJ22" s="4"/>
    </row>
    <row r="23" customFormat="false" ht="12.45" hidden="false" customHeight="true" outlineLevel="0" collapsed="false">
      <c r="B23" s="125" t="str">
        <f aca="true">IF(G13&lt;TODAY(),"",IF(ISNUMBER($R$28)," Nebenkosten",""))</f>
        <v/>
      </c>
      <c r="C23" s="109" t="str">
        <f aca="true">IF(G13&lt;TODAY(),"",IF(AND(ISNUMBER(O17),ISNUMBER(R23)),"1 x Reinigung, Bettwäsche (p. Pers), evtl. Belegung über 2 Personen, Taxen",""))</f>
        <v/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80"/>
      <c r="O23" s="126"/>
      <c r="P23" s="87"/>
      <c r="Q23" s="87"/>
      <c r="R23" s="127" t="str">
        <f aca="true">IF(G13&lt;TODAY(),"",IF(SUM(M20:M21)&lt;1,"",IF(SUM(O15:O17)&gt;7,"",IF(O17&lt;1,"",IF(O17&gt;7,"",90+((SUM(O15:O17))*15)+(IF(SUM(O15:O17)&gt;2,(((SUM(O15:O17))-2))*5*(SUM(M20:M21))))+(IF(ISNUMBER(O16),(O16*3*(SUM(M20:M21))))+(IF(ISNUMBER(O17),(O17*6*(SUM(M20:M21))),""))))))))</f>
        <v/>
      </c>
      <c r="S23" s="74"/>
    </row>
    <row r="24" customFormat="false" ht="2.85" hidden="false" customHeight="true" outlineLevel="0" collapsed="false">
      <c r="B24" s="125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80"/>
      <c r="O24" s="126"/>
      <c r="P24" s="87"/>
      <c r="Q24" s="87"/>
      <c r="R24" s="127"/>
      <c r="S24" s="74"/>
    </row>
    <row r="25" customFormat="false" ht="12.45" hidden="false" customHeight="true" outlineLevel="0" collapsed="false">
      <c r="B25" s="125"/>
      <c r="C25" s="128" t="str">
        <f aca="true">IF(G13&lt;TODAY(),"",IF(OR(NOT(ISNUMBER(O17)),NOT(ISNUMBER(R23))),"",IF(AND(ISNUMBER(O17),O17&gt;0,(SUM(M20:M21))&gt;0,(SUM(M20:M21))&lt;7,(SUM(O15:O17))&gt;0,(SUM(M20:M21))&lt;8),"Kurzzeitbuchung, weniger als eine Woche",IF(OR(ISNUMBER(SUM(M20:M21)),(SUM(M20:M21))&gt;=7,O17&gt;0,),"Sonderleistungen: Keine",""))))</f>
        <v/>
      </c>
      <c r="D25" s="126"/>
      <c r="E25" s="126"/>
      <c r="F25" s="129"/>
      <c r="G25" s="126"/>
      <c r="H25" s="130"/>
      <c r="I25" s="110"/>
      <c r="J25" s="110"/>
      <c r="K25" s="110"/>
      <c r="L25" s="110"/>
      <c r="M25" s="110"/>
      <c r="N25" s="80"/>
      <c r="O25" s="80"/>
      <c r="P25" s="131" t="str">
        <f aca="true">IF(G13&lt;TODAY(),"",IF(NOT(ISNUMBER(R25)),"",IF(ISNUMBER(R25&gt;0),"pauschal ","")))</f>
        <v/>
      </c>
      <c r="Q25" s="132"/>
      <c r="R25" s="127" t="str">
        <f aca="false">IF(NOT(ISNUMBER(R23)),"",IF(SUM(M20:M21)&gt;6,"",IF(AND((SUM(O15:O17))&gt;0,(SUM(O15:O17))&lt;7,ISNUMBER(O17),O17&gt;0,O17&lt;8),IF((SUM(M20:M21))=1,30,IF((SUM(M20:M21))=2,25,IF((SUM(M20:M21))=3,20,IF((SUM(M20:M21))=4,15,IF((SUM(M20:M21))=5,10,IF((SUM(M20:M21))=6,5)))))),"")))</f>
        <v/>
      </c>
      <c r="S25" s="133"/>
    </row>
    <row r="26" customFormat="false" ht="5.65" hidden="false" customHeight="true" outlineLevel="0" collapsed="false">
      <c r="B26" s="134"/>
      <c r="C26" s="135"/>
      <c r="D26" s="136"/>
      <c r="E26" s="136"/>
      <c r="F26" s="137"/>
      <c r="G26" s="136"/>
      <c r="H26" s="138"/>
      <c r="I26" s="135"/>
      <c r="J26" s="135"/>
      <c r="K26" s="135"/>
      <c r="L26" s="135"/>
      <c r="M26" s="135"/>
      <c r="N26" s="139"/>
      <c r="O26" s="139"/>
      <c r="P26" s="140"/>
      <c r="Q26" s="141"/>
      <c r="R26" s="142"/>
      <c r="S26" s="143"/>
    </row>
    <row r="27" customFormat="false" ht="5.65" hidden="false" customHeight="true" outlineLevel="0" collapsed="false">
      <c r="B27" s="144"/>
      <c r="C27" s="145"/>
      <c r="D27" s="145"/>
      <c r="E27" s="145"/>
      <c r="F27" s="145"/>
      <c r="G27" s="145"/>
      <c r="H27" s="146"/>
      <c r="I27" s="146"/>
      <c r="J27" s="146"/>
      <c r="K27" s="146"/>
      <c r="L27" s="146"/>
      <c r="M27" s="146"/>
      <c r="N27" s="146"/>
      <c r="O27" s="146"/>
      <c r="P27" s="145"/>
      <c r="Q27" s="145"/>
      <c r="R27" s="145"/>
      <c r="S27" s="147"/>
    </row>
    <row r="28" customFormat="false" ht="12.45" hidden="false" customHeight="true" outlineLevel="0" collapsed="false">
      <c r="B28" s="148"/>
      <c r="C28" s="149" t="str">
        <f aca="true">IF(G13&lt;TODAY(),"",IF(AND(ISNUMBER(O17),ISNUMBER(R28)),"Preis brutto",""))</f>
        <v/>
      </c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80"/>
      <c r="O28" s="150"/>
      <c r="P28" s="87"/>
      <c r="Q28" s="87"/>
      <c r="R28" s="127" t="str">
        <f aca="true">IF(G13&lt;TODAY(),"",IF(ISNUMBER(R23),SUM(R19:R27),""))</f>
        <v/>
      </c>
      <c r="S28" s="133"/>
    </row>
    <row r="29" customFormat="false" ht="12.45" hidden="false" customHeight="true" outlineLevel="0" collapsed="false">
      <c r="B29" s="151" t="str">
        <f aca="true">IF(G13&lt;TODAY(),"",IF(ISNUMBER(R28)," Auswertung",""))</f>
        <v/>
      </c>
      <c r="C29" s="149" t="str">
        <f aca="true">IF(G13&lt;TODAY(),"",IF(G13&lt;TODAY(),"",IF(AND(ISNUMBER(O17),O17&gt;0,R28&lt;1000),"Ermässigung / Rabatt: Bei Buchungen ab CHF 1'000.00 (bis 25%)",IF(AND(O17&gt;0,ISNUMBER(R28),R28&gt;=1000),"Ihr Rabatt",""))))</f>
        <v/>
      </c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80"/>
      <c r="O29" s="80"/>
      <c r="P29" s="152" t="str">
        <f aca="true">IF(G13&lt;TODAY(),"",IF(NOT(ISNUMBER(R28)),"",IF(R28="","",IF(AND(R28&gt;=1000,R28&lt;1500),5%,IF(AND(R28&gt;=1500,R28&lt;2000),10%,IF(AND(R28&gt;=2000,R28&lt;2500),15%,IF(AND(R28&gt;=2500,R28&lt;3000),20%,IF(AND(R28&gt;=3000),25%,""))))))))</f>
        <v/>
      </c>
      <c r="Q29" s="152"/>
      <c r="R29" s="127" t="str">
        <f aca="true">IF(G13&lt;TODAY(),"",IF(C29="Ihr Rabatt",IF(P29&gt;=5%,IF(ISNUMBER(R28),ROUNDDOWN(SUM(R28*P29)*20,0)/20)),""))</f>
        <v/>
      </c>
      <c r="S29" s="153"/>
      <c r="T29" s="154"/>
    </row>
    <row r="30" customFormat="false" ht="12.45" hidden="false" customHeight="true" outlineLevel="0" collapsed="false">
      <c r="B30" s="148"/>
      <c r="C30" s="149" t="str">
        <f aca="true">IF(G13&lt;TODAY(),"",IF(AND(ISNUMBER(O17),ISNUMBER(R30)),"Preis netto",""))</f>
        <v/>
      </c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80"/>
      <c r="O30" s="155"/>
      <c r="P30" s="156" t="str">
        <f aca="true">IF(G13&lt;TODAY(),"",IF(ISNUMBER(R30),"CHF   ",""))</f>
        <v/>
      </c>
      <c r="Q30" s="156"/>
      <c r="R30" s="157" t="str">
        <f aca="false">IF(ISNUMBER(R29),R28-R29,R28)</f>
        <v/>
      </c>
      <c r="S30" s="158"/>
    </row>
    <row r="31" customFormat="false" ht="12.45" hidden="false" customHeight="true" outlineLevel="0" collapsed="false">
      <c r="B31" s="159"/>
      <c r="C31" s="136"/>
      <c r="D31" s="160"/>
      <c r="E31" s="160"/>
      <c r="F31" s="161"/>
      <c r="G31" s="161"/>
      <c r="H31" s="161"/>
      <c r="I31" s="162"/>
      <c r="J31" s="161"/>
      <c r="K31" s="161"/>
      <c r="L31" s="139"/>
      <c r="M31" s="139"/>
      <c r="N31" s="139"/>
      <c r="O31" s="163" t="str">
        <f aca="true">IF(G13&lt;TODAY(),"",IF(ISNUMBER(R30),"======================",""))</f>
        <v/>
      </c>
      <c r="P31" s="163"/>
      <c r="Q31" s="163"/>
      <c r="R31" s="163"/>
      <c r="S31" s="164"/>
    </row>
    <row r="32" customFormat="false" ht="5.65" hidden="false" customHeight="true" outlineLevel="0" collapsed="false">
      <c r="B32" s="165"/>
      <c r="C32" s="166"/>
      <c r="D32" s="167"/>
      <c r="E32" s="167"/>
      <c r="F32" s="146"/>
      <c r="G32" s="146"/>
      <c r="H32" s="168"/>
      <c r="I32" s="168"/>
      <c r="J32" s="167"/>
      <c r="K32" s="167"/>
      <c r="L32" s="146"/>
      <c r="M32" s="146"/>
      <c r="N32" s="146"/>
      <c r="O32" s="146"/>
      <c r="P32" s="146"/>
      <c r="Q32" s="146"/>
      <c r="R32" s="169"/>
      <c r="S32" s="170"/>
    </row>
    <row r="33" s="175" customFormat="true" ht="12.45" hidden="false" customHeight="true" outlineLevel="0" collapsed="false">
      <c r="A33" s="1"/>
      <c r="B33" s="171" t="str">
        <f aca="true">IF(G13&lt;TODAY(),"",IF(ISNUMBER(R30)," Konditionen",""))</f>
        <v/>
      </c>
      <c r="C33" s="172" t="str">
        <f aca="true">IF(G13&lt;TODAY(),"",IF(ISNUMBER(R30),"Ratenzahlung:  60 Tage / 30 Tage vor Reservationstermin. Netto, ohne Skonto",""))</f>
        <v/>
      </c>
      <c r="D33" s="173"/>
      <c r="E33" s="173"/>
      <c r="F33" s="173"/>
      <c r="G33" s="173"/>
      <c r="H33" s="173"/>
      <c r="I33" s="173"/>
      <c r="J33" s="79"/>
      <c r="K33" s="173"/>
      <c r="L33" s="173"/>
      <c r="M33" s="173"/>
      <c r="N33" s="80"/>
      <c r="O33" s="173"/>
      <c r="P33" s="172" t="str">
        <f aca="true">IF(G13&lt;TODAY(),"",IF(ISNUMBER(R33),"2 Raten  à",""))</f>
        <v/>
      </c>
      <c r="Q33" s="172" t="str">
        <f aca="false">IF(ISNUMBER($O$31),"CHF","")</f>
        <v/>
      </c>
      <c r="R33" s="174" t="str">
        <f aca="true">IF(G13&lt;TODAY(),"",IF(ISNUMBER(R30),ROUNDDOWN(SUM(R30/2)*20,0)/20,""))</f>
        <v/>
      </c>
      <c r="S33" s="74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4"/>
    </row>
    <row r="34" s="175" customFormat="true" ht="12.45" hidden="false" customHeight="true" outlineLevel="0" collapsed="false">
      <c r="A34" s="1"/>
      <c r="B34" s="171"/>
      <c r="C34" s="173" t="str">
        <f aca="true">IF(G13&lt;TODAY(),"",IF(ISNUMBER(R30),"Einmalzahlung: 60 Tage vor Reservationstermin: 2 % Skonto",""))</f>
        <v/>
      </c>
      <c r="D34" s="173"/>
      <c r="E34" s="173"/>
      <c r="F34" s="173"/>
      <c r="G34" s="173"/>
      <c r="H34" s="173"/>
      <c r="I34" s="173"/>
      <c r="J34" s="79"/>
      <c r="K34" s="79"/>
      <c r="L34" s="173"/>
      <c r="M34" s="173"/>
      <c r="N34" s="80"/>
      <c r="O34" s="173"/>
      <c r="P34" s="172" t="str">
        <f aca="true">IF(G13&lt;TODAY(),"",IF(ISNUMBER(R34),"netto",""))</f>
        <v/>
      </c>
      <c r="Q34" s="172" t="str">
        <f aca="false">IF(ISNUMBER($O$31),"CHF","")</f>
        <v/>
      </c>
      <c r="R34" s="174" t="str">
        <f aca="true">IF(G13&lt;TODAY(),"",IF(ISNUMBER(R30),ROUND(SUM(R30*98%)*20,0)/20,""))</f>
        <v/>
      </c>
      <c r="S34" s="74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4"/>
    </row>
    <row r="35" s="175" customFormat="true" ht="12.45" hidden="false" customHeight="true" outlineLevel="0" collapsed="false">
      <c r="A35" s="1"/>
      <c r="B35" s="171"/>
      <c r="C35" s="173" t="str">
        <f aca="true">IF(G13&lt;TODAY(),"",IF(ISNUMBER(R30),"Nach Absprache in Ausnahmefällen: Barzahlung direkt vor Ort: Einmalzahlung",""))</f>
        <v/>
      </c>
      <c r="D35" s="87"/>
      <c r="E35" s="87"/>
      <c r="F35" s="76"/>
      <c r="G35" s="76"/>
      <c r="H35" s="76"/>
      <c r="I35" s="76"/>
      <c r="J35" s="76"/>
      <c r="K35" s="76"/>
      <c r="L35" s="87"/>
      <c r="M35" s="87"/>
      <c r="N35" s="80"/>
      <c r="O35" s="87"/>
      <c r="P35" s="172" t="str">
        <f aca="true">IF(G13&lt;TODAY(),"",IF(ISNUMBER(R35),"netto",""))</f>
        <v/>
      </c>
      <c r="Q35" s="172" t="str">
        <f aca="false">IF(ISNUMBER($O$31),"CHF","")</f>
        <v/>
      </c>
      <c r="R35" s="174" t="str">
        <f aca="true">IF(G13&lt;TODAY(),"",IF(ISNUMBER(R30),R30,""))</f>
        <v/>
      </c>
      <c r="S35" s="74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4"/>
    </row>
    <row r="36" s="175" customFormat="true" ht="5.65" hidden="false" customHeight="true" outlineLevel="0" collapsed="false">
      <c r="A36" s="1"/>
      <c r="B36" s="176"/>
      <c r="C36" s="177"/>
      <c r="D36" s="177"/>
      <c r="E36" s="93"/>
      <c r="F36" s="93"/>
      <c r="G36" s="178"/>
      <c r="H36" s="178"/>
      <c r="I36" s="178"/>
      <c r="J36" s="178"/>
      <c r="K36" s="178"/>
      <c r="L36" s="178"/>
      <c r="M36" s="93"/>
      <c r="N36" s="93"/>
      <c r="O36" s="93"/>
      <c r="P36" s="179"/>
      <c r="Q36" s="180"/>
      <c r="R36" s="181"/>
      <c r="S36" s="10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4"/>
    </row>
    <row r="37" customFormat="false" ht="12.45" hidden="false" customHeight="true" outlineLevel="0" collapsed="false">
      <c r="B37" s="182" t="str">
        <f aca="true">IF(G13&lt;TODAY(),"",IF(ISNUMBER(R30),"Die Zahlen basieren auf momentan aktuellem Stand. Vorbehalten bleiben Preisanpassungen oder Taxänderungen der Gemeinde Leukerbad.",""))</f>
        <v/>
      </c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74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customFormat="false" ht="12.45" hidden="false" customHeight="true" outlineLevel="0" collapsed="false">
      <c r="B38" s="183" t="str">
        <f aca="true">IF(G13&lt;TODAY(),"",IF(ISNUMBER(R30),"Wenn Ihre Wunschdaten zwei Saisons überlagern, müssen Sie uns um den genauen Preis anfragen, da dieser aufgeteilt wird.",""))</f>
        <v/>
      </c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74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customFormat="false" ht="12.45" hidden="false" customHeight="true" outlineLevel="0" collapsed="false">
      <c r="B39" s="184" t="str">
        <f aca="true">IF(G13&lt;TODAY(),"",IF(ISNUMBER(R30),"Verbindlich ist ausschliesslich ein von uns ausgestelltes Angebot. Bitte fragen Sie uns an: pkobel@svetlog.com oder mit der Anfragemaske bei 'Reservation'.",""))</f>
        <v/>
      </c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1" s="186" customFormat="true" ht="12.8" hidden="false" customHeight="false" outlineLevel="0" collapsed="false">
      <c r="B41" s="187"/>
      <c r="C41" s="187"/>
      <c r="D41" s="187"/>
      <c r="E41" s="187"/>
      <c r="F41" s="187"/>
      <c r="G41" s="187"/>
      <c r="H41" s="188"/>
      <c r="I41" s="188"/>
      <c r="J41" s="188"/>
      <c r="K41" s="188"/>
      <c r="L41" s="188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  <c r="AH41" s="187"/>
      <c r="AI41" s="187"/>
      <c r="AJ41" s="187"/>
      <c r="AK41" s="187"/>
      <c r="AL41" s="187"/>
      <c r="AM41" s="187"/>
      <c r="AN41" s="187"/>
      <c r="AO41" s="187"/>
      <c r="AP41" s="187"/>
      <c r="AQ41" s="187"/>
      <c r="AR41" s="187"/>
      <c r="AS41" s="187"/>
      <c r="AT41" s="187"/>
      <c r="AU41" s="187"/>
      <c r="AV41" s="187"/>
      <c r="AW41" s="187"/>
      <c r="AX41" s="187"/>
      <c r="AMJ41" s="189"/>
    </row>
    <row r="42" customFormat="false" ht="12.45" hidden="false" customHeight="true" outlineLevel="0" collapsed="false">
      <c r="B42" s="190"/>
      <c r="C42" s="190"/>
      <c r="D42" s="191" t="s">
        <v>2</v>
      </c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0"/>
      <c r="Q42" s="190"/>
      <c r="R42" s="19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="4" customFormat="true" ht="12.8" hidden="false" customHeight="false" outlineLevel="0" collapsed="false"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</row>
    <row r="44" s="186" customFormat="true" ht="12.8" hidden="false" customHeight="false" outlineLevel="0" collapsed="false">
      <c r="B44" s="187"/>
      <c r="C44" s="191"/>
      <c r="D44" s="191" t="s">
        <v>3</v>
      </c>
      <c r="E44" s="191"/>
      <c r="F44" s="191"/>
      <c r="G44" s="192"/>
      <c r="H44" s="192" t="s">
        <v>4</v>
      </c>
      <c r="I44" s="192"/>
      <c r="J44" s="192"/>
      <c r="K44" s="193"/>
      <c r="L44" s="192" t="s">
        <v>3</v>
      </c>
      <c r="M44" s="192"/>
      <c r="N44" s="192"/>
      <c r="O44" s="192"/>
      <c r="P44" s="194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  <c r="AF44" s="187"/>
      <c r="AG44" s="187"/>
      <c r="AH44" s="187"/>
      <c r="AI44" s="187"/>
      <c r="AJ44" s="187"/>
      <c r="AK44" s="187"/>
      <c r="AL44" s="187"/>
      <c r="AM44" s="187"/>
      <c r="AN44" s="187"/>
      <c r="AO44" s="187"/>
      <c r="AP44" s="187"/>
      <c r="AQ44" s="187"/>
      <c r="AR44" s="187"/>
      <c r="AS44" s="187"/>
      <c r="AT44" s="187"/>
      <c r="AU44" s="187"/>
      <c r="AV44" s="187"/>
      <c r="AW44" s="187"/>
      <c r="AX44" s="187"/>
      <c r="AMJ44" s="189"/>
    </row>
    <row r="45" s="186" customFormat="true" ht="12.8" hidden="false" customHeight="false" outlineLevel="0" collapsed="false">
      <c r="B45" s="187"/>
      <c r="C45" s="192" t="s">
        <v>5</v>
      </c>
      <c r="D45" s="195" t="n">
        <v>44927</v>
      </c>
      <c r="E45" s="196" t="s">
        <v>7</v>
      </c>
      <c r="F45" s="195" t="n">
        <v>45031</v>
      </c>
      <c r="G45" s="197"/>
      <c r="H45" s="195" t="n">
        <v>45031</v>
      </c>
      <c r="I45" s="198" t="s">
        <v>7</v>
      </c>
      <c r="J45" s="195" t="n">
        <v>45283</v>
      </c>
      <c r="K45" s="199"/>
      <c r="L45" s="195" t="n">
        <v>45283</v>
      </c>
      <c r="M45" s="200" t="s">
        <v>7</v>
      </c>
      <c r="N45" s="195" t="n">
        <v>45291</v>
      </c>
      <c r="O45" s="195"/>
      <c r="P45" s="194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7"/>
      <c r="AM45" s="187"/>
      <c r="AN45" s="187"/>
      <c r="AO45" s="187"/>
      <c r="AP45" s="187"/>
      <c r="AQ45" s="187"/>
      <c r="AR45" s="187"/>
      <c r="AS45" s="187"/>
      <c r="AT45" s="187"/>
      <c r="AU45" s="187"/>
      <c r="AV45" s="187"/>
      <c r="AW45" s="187"/>
      <c r="AX45" s="187"/>
      <c r="AMJ45" s="189"/>
    </row>
    <row r="46" s="186" customFormat="true" ht="12.8" hidden="false" customHeight="false" outlineLevel="0" collapsed="false">
      <c r="B46" s="187"/>
      <c r="C46" s="192" t="s">
        <v>11</v>
      </c>
      <c r="D46" s="195" t="n">
        <v>45292</v>
      </c>
      <c r="E46" s="196" t="s">
        <v>7</v>
      </c>
      <c r="F46" s="195" t="n">
        <v>45388</v>
      </c>
      <c r="G46" s="197"/>
      <c r="H46" s="195" t="n">
        <v>45388</v>
      </c>
      <c r="I46" s="198" t="s">
        <v>7</v>
      </c>
      <c r="J46" s="195" t="n">
        <v>45647</v>
      </c>
      <c r="K46" s="199"/>
      <c r="L46" s="195" t="n">
        <v>45647</v>
      </c>
      <c r="M46" s="200" t="s">
        <v>7</v>
      </c>
      <c r="N46" s="195" t="n">
        <v>45657</v>
      </c>
      <c r="O46" s="195"/>
      <c r="P46" s="194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187"/>
      <c r="AK46" s="187"/>
      <c r="AL46" s="187"/>
      <c r="AM46" s="187"/>
      <c r="AN46" s="187"/>
      <c r="AO46" s="187"/>
      <c r="AP46" s="187"/>
      <c r="AQ46" s="187"/>
      <c r="AR46" s="187"/>
      <c r="AS46" s="187"/>
      <c r="AT46" s="187"/>
      <c r="AU46" s="187"/>
      <c r="AV46" s="187"/>
      <c r="AW46" s="187"/>
      <c r="AX46" s="187"/>
      <c r="AMJ46" s="189"/>
    </row>
    <row r="47" s="186" customFormat="true" ht="12.8" hidden="false" customHeight="false" outlineLevel="0" collapsed="false">
      <c r="B47" s="187"/>
      <c r="C47" s="192" t="s">
        <v>16</v>
      </c>
      <c r="D47" s="195" t="n">
        <v>45658</v>
      </c>
      <c r="E47" s="196" t="s">
        <v>7</v>
      </c>
      <c r="F47" s="195" t="n">
        <v>45773</v>
      </c>
      <c r="G47" s="197"/>
      <c r="H47" s="195" t="n">
        <v>45773</v>
      </c>
      <c r="I47" s="198" t="s">
        <v>7</v>
      </c>
      <c r="J47" s="195" t="n">
        <v>46011</v>
      </c>
      <c r="K47" s="199"/>
      <c r="L47" s="195" t="n">
        <v>46011</v>
      </c>
      <c r="M47" s="200" t="s">
        <v>7</v>
      </c>
      <c r="N47" s="195" t="n">
        <v>46022</v>
      </c>
      <c r="O47" s="195"/>
      <c r="P47" s="194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187"/>
      <c r="AH47" s="187"/>
      <c r="AI47" s="187"/>
      <c r="AJ47" s="187"/>
      <c r="AK47" s="187"/>
      <c r="AL47" s="187"/>
      <c r="AM47" s="187"/>
      <c r="AN47" s="187"/>
      <c r="AO47" s="187"/>
      <c r="AP47" s="187"/>
      <c r="AQ47" s="187"/>
      <c r="AR47" s="187"/>
      <c r="AS47" s="187"/>
      <c r="AT47" s="187"/>
      <c r="AU47" s="187"/>
      <c r="AV47" s="187"/>
      <c r="AW47" s="187"/>
      <c r="AX47" s="187"/>
      <c r="AMJ47" s="189"/>
    </row>
    <row r="48" s="186" customFormat="true" ht="12.8" hidden="false" customHeight="false" outlineLevel="0" collapsed="false">
      <c r="B48" s="187"/>
      <c r="C48" s="192" t="s">
        <v>21</v>
      </c>
      <c r="D48" s="195" t="n">
        <v>46023</v>
      </c>
      <c r="E48" s="196" t="s">
        <v>7</v>
      </c>
      <c r="F48" s="195" t="n">
        <v>46123</v>
      </c>
      <c r="G48" s="197"/>
      <c r="H48" s="195" t="n">
        <v>46123</v>
      </c>
      <c r="I48" s="198" t="s">
        <v>7</v>
      </c>
      <c r="J48" s="195" t="n">
        <v>46375</v>
      </c>
      <c r="K48" s="199"/>
      <c r="L48" s="195" t="n">
        <v>46375</v>
      </c>
      <c r="M48" s="200" t="s">
        <v>7</v>
      </c>
      <c r="N48" s="195" t="n">
        <v>46387</v>
      </c>
      <c r="O48" s="195"/>
      <c r="P48" s="194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7"/>
      <c r="AM48" s="187"/>
      <c r="AN48" s="187"/>
      <c r="AO48" s="187"/>
      <c r="AP48" s="187"/>
      <c r="AQ48" s="187"/>
      <c r="AR48" s="187"/>
      <c r="AS48" s="187"/>
      <c r="AT48" s="187"/>
      <c r="AU48" s="187"/>
      <c r="AV48" s="187"/>
      <c r="AW48" s="187"/>
      <c r="AX48" s="187"/>
      <c r="AMJ48" s="189"/>
    </row>
    <row r="49" s="186" customFormat="true" ht="12.8" hidden="false" customHeight="false" outlineLevel="0" collapsed="false">
      <c r="B49" s="187"/>
      <c r="C49" s="192" t="s">
        <v>26</v>
      </c>
      <c r="D49" s="195" t="n">
        <v>46388</v>
      </c>
      <c r="E49" s="196" t="s">
        <v>7</v>
      </c>
      <c r="F49" s="195" t="n">
        <v>46480</v>
      </c>
      <c r="G49" s="197"/>
      <c r="H49" s="195" t="n">
        <v>46480</v>
      </c>
      <c r="I49" s="198" t="s">
        <v>7</v>
      </c>
      <c r="J49" s="195" t="n">
        <v>46739</v>
      </c>
      <c r="K49" s="199"/>
      <c r="L49" s="195" t="n">
        <v>46739</v>
      </c>
      <c r="M49" s="200" t="s">
        <v>7</v>
      </c>
      <c r="N49" s="195" t="n">
        <v>46752</v>
      </c>
      <c r="O49" s="195"/>
      <c r="P49" s="194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7"/>
      <c r="AM49" s="187"/>
      <c r="AN49" s="187"/>
      <c r="AO49" s="187"/>
      <c r="AP49" s="187"/>
      <c r="AQ49" s="187"/>
      <c r="AR49" s="187"/>
      <c r="AS49" s="187"/>
      <c r="AT49" s="187"/>
      <c r="AU49" s="187"/>
      <c r="AV49" s="187"/>
      <c r="AW49" s="187"/>
      <c r="AX49" s="187"/>
      <c r="AMJ49" s="189"/>
    </row>
    <row r="50" s="186" customFormat="true" ht="12.8" hidden="false" customHeight="false" outlineLevel="0" collapsed="false">
      <c r="B50" s="187"/>
      <c r="C50" s="194"/>
      <c r="D50" s="194"/>
      <c r="E50" s="194"/>
      <c r="F50" s="194"/>
      <c r="G50" s="194"/>
      <c r="H50" s="199"/>
      <c r="I50" s="199"/>
      <c r="J50" s="199"/>
      <c r="K50" s="199"/>
      <c r="L50" s="199"/>
      <c r="M50" s="194"/>
      <c r="N50" s="194"/>
      <c r="O50" s="194"/>
      <c r="P50" s="194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187"/>
      <c r="AN50" s="187"/>
      <c r="AO50" s="187"/>
      <c r="AP50" s="187"/>
      <c r="AQ50" s="187"/>
      <c r="AR50" s="187"/>
      <c r="AS50" s="187"/>
      <c r="AT50" s="187"/>
      <c r="AU50" s="187"/>
      <c r="AV50" s="187"/>
      <c r="AW50" s="187"/>
      <c r="AX50" s="187"/>
      <c r="AMJ50" s="189"/>
    </row>
    <row r="51" s="186" customFormat="true" ht="12.8" hidden="false" customHeight="false" outlineLevel="0" collapsed="false">
      <c r="B51" s="187"/>
      <c r="C51" s="201"/>
      <c r="D51" s="202"/>
      <c r="E51" s="202"/>
      <c r="F51" s="202"/>
      <c r="G51" s="202"/>
      <c r="H51" s="203"/>
      <c r="I51" s="203"/>
      <c r="J51" s="203"/>
      <c r="K51" s="203"/>
      <c r="L51" s="203"/>
      <c r="M51" s="202"/>
      <c r="N51" s="202"/>
      <c r="O51" s="202"/>
      <c r="P51" s="204"/>
      <c r="Q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7"/>
      <c r="AG51" s="187"/>
      <c r="AH51" s="187"/>
      <c r="AI51" s="187"/>
      <c r="AJ51" s="187"/>
      <c r="AK51" s="187"/>
      <c r="AL51" s="187"/>
      <c r="AM51" s="187"/>
      <c r="AN51" s="187"/>
      <c r="AO51" s="187"/>
      <c r="AP51" s="187"/>
      <c r="AQ51" s="187"/>
      <c r="AR51" s="187"/>
      <c r="AS51" s="187"/>
      <c r="AT51" s="187"/>
      <c r="AU51" s="187"/>
      <c r="AV51" s="187"/>
      <c r="AW51" s="187"/>
      <c r="AX51" s="187"/>
      <c r="AMJ51" s="189"/>
    </row>
    <row r="52" s="186" customFormat="true" ht="12.8" hidden="false" customHeight="false" outlineLevel="0" collapsed="false">
      <c r="B52" s="187"/>
      <c r="C52" s="187"/>
      <c r="D52" s="187"/>
      <c r="E52" s="187"/>
      <c r="F52" s="187"/>
      <c r="G52" s="187"/>
      <c r="H52" s="188"/>
      <c r="I52" s="188"/>
      <c r="J52" s="188"/>
      <c r="K52" s="188"/>
      <c r="L52" s="188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7"/>
      <c r="AE52" s="187"/>
      <c r="AF52" s="187"/>
      <c r="AG52" s="187"/>
      <c r="AH52" s="187"/>
      <c r="AI52" s="187"/>
      <c r="AJ52" s="187"/>
      <c r="AK52" s="187"/>
      <c r="AL52" s="187"/>
      <c r="AM52" s="187"/>
      <c r="AN52" s="187"/>
      <c r="AO52" s="187"/>
      <c r="AP52" s="187"/>
      <c r="AQ52" s="187"/>
      <c r="AR52" s="187"/>
      <c r="AS52" s="187"/>
      <c r="AT52" s="187"/>
      <c r="AU52" s="187"/>
      <c r="AV52" s="187"/>
      <c r="AW52" s="187"/>
      <c r="AX52" s="187"/>
      <c r="AMJ52" s="189"/>
    </row>
    <row r="53" s="186" customFormat="true" ht="12.8" hidden="false" customHeight="false" outlineLevel="0" collapsed="false">
      <c r="B53" s="187"/>
      <c r="C53" s="187"/>
      <c r="D53" s="187"/>
      <c r="E53" s="187"/>
      <c r="F53" s="187"/>
      <c r="G53" s="187"/>
      <c r="H53" s="188"/>
      <c r="I53" s="188"/>
      <c r="J53" s="188"/>
      <c r="K53" s="188"/>
      <c r="L53" s="188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7"/>
      <c r="AE53" s="187"/>
      <c r="AF53" s="187"/>
      <c r="AG53" s="187"/>
      <c r="AH53" s="187"/>
      <c r="AI53" s="187"/>
      <c r="AJ53" s="187"/>
      <c r="AK53" s="187"/>
      <c r="AL53" s="187"/>
      <c r="AM53" s="187"/>
      <c r="AN53" s="187"/>
      <c r="AO53" s="187"/>
      <c r="AP53" s="187"/>
      <c r="AQ53" s="187"/>
      <c r="AR53" s="187"/>
      <c r="AS53" s="187"/>
      <c r="AT53" s="187"/>
      <c r="AU53" s="187"/>
      <c r="AV53" s="187"/>
      <c r="AW53" s="187"/>
      <c r="AX53" s="187"/>
      <c r="AMJ53" s="189"/>
    </row>
    <row r="54" s="186" customFormat="true" ht="12.8" hidden="false" customHeight="false" outlineLevel="0" collapsed="false">
      <c r="B54" s="187"/>
      <c r="C54" s="187"/>
      <c r="D54" s="187"/>
      <c r="E54" s="187"/>
      <c r="F54" s="187"/>
      <c r="G54" s="187"/>
      <c r="H54" s="188"/>
      <c r="I54" s="188"/>
      <c r="J54" s="188"/>
      <c r="K54" s="188"/>
      <c r="L54" s="188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7"/>
      <c r="AI54" s="187"/>
      <c r="AJ54" s="187"/>
      <c r="AK54" s="187"/>
      <c r="AL54" s="187"/>
      <c r="AM54" s="187"/>
      <c r="AN54" s="187"/>
      <c r="AO54" s="187"/>
      <c r="AP54" s="187"/>
      <c r="AQ54" s="187"/>
      <c r="AR54" s="187"/>
      <c r="AS54" s="187"/>
      <c r="AT54" s="187"/>
      <c r="AU54" s="187"/>
      <c r="AV54" s="187"/>
      <c r="AW54" s="187"/>
      <c r="AX54" s="187"/>
      <c r="AMJ54" s="189"/>
    </row>
    <row r="55" customFormat="false" ht="12.8" hidden="false" customHeight="false" outlineLevel="0" collapsed="false">
      <c r="B55" s="187"/>
      <c r="C55" s="187"/>
      <c r="D55" s="187"/>
      <c r="E55" s="187"/>
      <c r="F55" s="187"/>
      <c r="G55" s="187"/>
      <c r="H55" s="188"/>
      <c r="I55" s="188"/>
      <c r="J55" s="188"/>
      <c r="K55" s="188"/>
      <c r="L55" s="188"/>
      <c r="M55" s="187"/>
      <c r="N55" s="187"/>
      <c r="O55" s="187"/>
      <c r="P55" s="187"/>
      <c r="Q55" s="187"/>
      <c r="R55" s="187"/>
    </row>
    <row r="56" customFormat="false" ht="12.8" hidden="false" customHeight="false" outlineLevel="0" collapsed="false">
      <c r="C56" s="205"/>
      <c r="D56" s="205"/>
      <c r="E56" s="205"/>
      <c r="F56" s="205"/>
      <c r="G56" s="205"/>
      <c r="H56" s="206"/>
      <c r="I56" s="206"/>
      <c r="J56" s="206"/>
      <c r="K56" s="206"/>
      <c r="L56" s="206"/>
      <c r="M56" s="205"/>
      <c r="N56" s="205"/>
      <c r="O56" s="205"/>
      <c r="P56" s="205"/>
      <c r="Q56" s="205"/>
      <c r="R56" s="205"/>
    </row>
    <row r="57" customFormat="false" ht="12.8" hidden="false" customHeight="false" outlineLevel="0" collapsed="false">
      <c r="C57" s="205"/>
      <c r="D57" s="205"/>
      <c r="E57" s="205"/>
      <c r="F57" s="205"/>
      <c r="G57" s="205"/>
      <c r="H57" s="206"/>
      <c r="I57" s="206"/>
      <c r="J57" s="206"/>
      <c r="K57" s="206"/>
      <c r="L57" s="206"/>
      <c r="M57" s="205"/>
      <c r="N57" s="205"/>
      <c r="O57" s="205"/>
      <c r="P57" s="205"/>
      <c r="Q57" s="205"/>
      <c r="R57" s="205"/>
    </row>
  </sheetData>
  <mergeCells count="42">
    <mergeCell ref="D3:O3"/>
    <mergeCell ref="D5:F5"/>
    <mergeCell ref="H5:J5"/>
    <mergeCell ref="L5:O5"/>
    <mergeCell ref="N6:O6"/>
    <mergeCell ref="N7:O7"/>
    <mergeCell ref="N8:O8"/>
    <mergeCell ref="N9:O9"/>
    <mergeCell ref="N10:O10"/>
    <mergeCell ref="G13:I13"/>
    <mergeCell ref="K13:M13"/>
    <mergeCell ref="B16:D16"/>
    <mergeCell ref="B20:B21"/>
    <mergeCell ref="C20:F21"/>
    <mergeCell ref="K20:L20"/>
    <mergeCell ref="M20:N20"/>
    <mergeCell ref="K21:L21"/>
    <mergeCell ref="M21:N21"/>
    <mergeCell ref="B23:B25"/>
    <mergeCell ref="C23:M23"/>
    <mergeCell ref="C28:M28"/>
    <mergeCell ref="C29:M29"/>
    <mergeCell ref="P29:Q29"/>
    <mergeCell ref="C30:M30"/>
    <mergeCell ref="P30:Q30"/>
    <mergeCell ref="O31:R31"/>
    <mergeCell ref="B33:B35"/>
    <mergeCell ref="P33:Q33"/>
    <mergeCell ref="P34:Q34"/>
    <mergeCell ref="P35:Q35"/>
    <mergeCell ref="B37:R37"/>
    <mergeCell ref="B38:R38"/>
    <mergeCell ref="B39:R39"/>
    <mergeCell ref="D42:O42"/>
    <mergeCell ref="D44:F44"/>
    <mergeCell ref="H44:J44"/>
    <mergeCell ref="L44:O44"/>
    <mergeCell ref="N45:O45"/>
    <mergeCell ref="N46:O46"/>
    <mergeCell ref="N47:O47"/>
    <mergeCell ref="N48:O48"/>
    <mergeCell ref="N49:O49"/>
  </mergeCells>
  <conditionalFormatting sqref="P13">
    <cfRule type="expression" priority="2" aboveAverage="0" equalAverage="0" bottom="0" percent="0" rank="0" text="" dxfId="0">
      <formula>ISERROR(Tool!$O$13)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2023-11-17T17:34:44Z</dcterms:created>
  <dc:creator/>
  <dc:description/>
  <dc:language>de-CH</dc:language>
  <cp:lastModifiedBy/>
  <dcterms:modified xsi:type="dcterms:W3CDTF">2023-11-17T23:19:46Z</dcterms:modified>
  <cp:revision>15</cp:revision>
  <dc:subject/>
  <dc:title/>
</cp:coreProperties>
</file>