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ol 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<sst xmlns="http://schemas.openxmlformats.org/spreadsheetml/2006/main" count="37" uniqueCount="22">
  <si>
    <t xml:space="preserve">:</t>
  </si>
  <si>
    <t xml:space="preserve">   </t>
  </si>
  <si>
    <t xml:space="preserve"> </t>
  </si>
  <si>
    <t xml:space="preserve">U N S E R E    S A I S O N D A T E N    2 0 2 3   -   2 0 2 7 </t>
  </si>
  <si>
    <t xml:space="preserve">Hauptsaison</t>
  </si>
  <si>
    <t xml:space="preserve">Nebensaison</t>
  </si>
  <si>
    <t xml:space="preserve">2023  &gt;</t>
  </si>
  <si>
    <t xml:space="preserve">-</t>
  </si>
  <si>
    <t xml:space="preserve">2024  &gt;</t>
  </si>
  <si>
    <t xml:space="preserve">2025  &gt;</t>
  </si>
  <si>
    <t xml:space="preserve">2026  &gt;</t>
  </si>
  <si>
    <t xml:space="preserve">2027  &gt;</t>
  </si>
  <si>
    <t xml:space="preserve"> WUNSCHDATEN EINTRAGEN</t>
  </si>
  <si>
    <t xml:space="preserve">von   </t>
  </si>
  <si>
    <t xml:space="preserve">bis</t>
  </si>
  <si>
    <t xml:space="preserve">     Mit Doppelclick / Leerschlag im Dialogfeld erscheint ein Kalender</t>
  </si>
  <si>
    <t xml:space="preserve">Kinder bis zum vollendetem 5. Altersjahr  &gt;  </t>
  </si>
  <si>
    <t xml:space="preserve"> ANZAHL GÄSTE  EINTRAGEN</t>
  </si>
  <si>
    <t xml:space="preserve">Jugendliche ab 6. bis vollendetem 16. Altersjahr  &gt;  </t>
  </si>
  <si>
    <t xml:space="preserve">Mind. 1 Erwachsene Person; ab 17. Altersjahr  &gt;  </t>
  </si>
  <si>
    <t xml:space="preserve"> =SUMMENPRODUKT($A$1&gt;=R17;$A$1&lt;=S17)</t>
  </si>
  <si>
    <t xml:space="preserve"> =WENNFEHLER(SUMMENPRODUKT(D6:D10&lt;=H13;F6:F10&gt;H13)*O13;WENNFEHLER(SUMMENPRODUKT(L6:L10&lt;=H13;N6:N10&gt;H13)*O13;""))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</si>
</sst>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dd/mm/yy"/>
    <numFmt numFmtId="166" formatCode="@"/>
    <numFmt numFmtId="167" formatCode="d/\ mmm\ yy"/>
    <numFmt numFmtId="168" formatCode="dd/mm/yyyy"/>
    <numFmt numFmtId="169" formatCode="mm/dd/yyyy"/>
    <numFmt numFmtId="170" formatCode="General"/>
    <numFmt numFmtId="171" formatCode="#,###.00"/>
    <numFmt numFmtId="172" formatCode="#,##0.00"/>
    <numFmt numFmtId="173" formatCode="&quot;LO&quot;g\Is\Ch"/>
    <numFmt numFmtId="174" formatCode="0.00"/>
    <numFmt numFmtId="175" formatCode="0%"/>
  </numFmts>
  <fonts count="4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FF1744"/>
      <name val="Arial"/>
      <family val="0"/>
      <charset val="1"/>
    </font>
    <font>
      <b val="true"/>
      <sz val="10"/>
      <color rgb="FF008000"/>
      <name val="Arial"/>
      <family val="2"/>
      <charset val="1"/>
    </font>
    <font>
      <sz val="10"/>
      <color rgb="FFFF1744"/>
      <name val="Arial"/>
      <family val="2"/>
      <charset val="1"/>
    </font>
    <font>
      <b val="true"/>
      <sz val="10"/>
      <color rgb="FFFF1744"/>
      <name val="Arial"/>
      <family val="2"/>
      <charset val="1"/>
    </font>
    <font>
      <b val="true"/>
      <sz val="9"/>
      <name val="Arial"/>
      <family val="0"/>
      <charset val="1"/>
    </font>
    <font>
      <b val="true"/>
      <sz val="10"/>
      <name val="Arial"/>
      <family val="2"/>
      <charset val="1"/>
    </font>
    <font>
      <sz val="10"/>
      <color rgb="FFFF1744"/>
      <name val="Arial"/>
      <family val="0"/>
      <charset val="1"/>
    </font>
    <font>
      <b val="true"/>
      <sz val="9"/>
      <color rgb="FFFF1744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10"/>
      <color rgb="FF008000"/>
      <name val="Arial"/>
      <family val="0"/>
      <charset val="1"/>
    </font>
    <font>
      <b val="true"/>
      <sz val="9"/>
      <color rgb="FF008000"/>
      <name val="Arial"/>
      <family val="2"/>
      <charset val="1"/>
    </font>
    <font>
      <sz val="9"/>
      <color rgb="FF000000"/>
      <name val="Arial"/>
      <family val="0"/>
      <charset val="1"/>
    </font>
    <font>
      <sz val="10"/>
      <color rgb="FF006400"/>
      <name val="Arial"/>
      <family val="0"/>
      <charset val="1"/>
    </font>
    <font>
      <b val="true"/>
      <sz val="9"/>
      <color rgb="FF006400"/>
      <name val="Arial"/>
      <family val="2"/>
      <charset val="1"/>
    </font>
    <font>
      <b val="true"/>
      <sz val="12"/>
      <color rgb="FF0000FF"/>
      <name val="Arial"/>
      <family val="0"/>
      <charset val="1"/>
    </font>
    <font>
      <sz val="12"/>
      <color rgb="FF0000FF"/>
      <name val="Arial"/>
      <family val="0"/>
      <charset val="1"/>
    </font>
    <font>
      <b val="true"/>
      <sz val="12"/>
      <name val="Arial"/>
      <family val="2"/>
      <charset val="1"/>
    </font>
    <font>
      <b val="true"/>
      <sz val="12"/>
      <name val="Arial"/>
      <family val="0"/>
      <charset val="1"/>
    </font>
    <font>
      <b val="true"/>
      <i val="true"/>
      <sz val="8"/>
      <name val="Arial"/>
      <family val="0"/>
      <charset val="1"/>
    </font>
    <font>
      <sz val="10"/>
      <color rgb="FF0000FF"/>
      <name val="Arial"/>
      <family val="0"/>
      <charset val="1"/>
    </font>
    <font>
      <sz val="8"/>
      <name val="Arial"/>
      <family val="0"/>
      <charset val="1"/>
    </font>
    <font>
      <sz val="10"/>
      <color rgb="FF0084D1"/>
      <name val="Arial"/>
      <family val="0"/>
      <charset val="1"/>
    </font>
    <font>
      <b val="true"/>
      <sz val="10"/>
      <color rgb="FF0000FF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2"/>
      <color rgb="FF0000FF"/>
      <name val="Arial"/>
      <family val="2"/>
      <charset val="1"/>
    </font>
    <font>
      <sz val="10"/>
      <name val="Wingdings 3"/>
      <family val="1"/>
      <charset val="2"/>
    </font>
    <font>
      <b val="true"/>
      <sz val="10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0"/>
      <color rgb="FF008000"/>
      <name val="Arial"/>
      <family val="0"/>
      <charset val="1"/>
    </font>
    <font>
      <b val="true"/>
      <sz val="9"/>
      <color rgb="FF008000"/>
      <name val="Arial"/>
      <family val="0"/>
      <charset val="1"/>
    </font>
    <font>
      <b val="true"/>
      <sz val="9"/>
      <name val="Arial"/>
      <family val="2"/>
      <charset val="1"/>
    </font>
    <font>
      <b val="true"/>
      <sz val="11"/>
      <name val="Arial"/>
      <family val="2"/>
      <charset val="1"/>
    </font>
    <font>
      <b val="true"/>
      <u val="double"/>
      <sz val="9"/>
      <name val="Arial"/>
      <family val="2"/>
      <charset val="1"/>
    </font>
    <font>
      <sz val="9"/>
      <name val="Arial"/>
      <family val="2"/>
      <charset val="1"/>
    </font>
    <font>
      <i val="true"/>
      <sz val="9"/>
      <name val="Arial"/>
      <family val="2"/>
      <charset val="1"/>
    </font>
    <font>
      <i val="true"/>
      <sz val="9"/>
      <name val="Arial"/>
      <family val="0"/>
      <charset val="1"/>
    </font>
    <font>
      <sz val="9"/>
      <color rgb="FFC9211E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FFFCC"/>
      </patternFill>
    </fill>
  </fills>
  <borders count="4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>
        <color rgb="FFF44336"/>
      </left>
      <right style="thin">
        <color rgb="FFF44336"/>
      </right>
      <top style="thin">
        <color rgb="FFF44336"/>
      </top>
      <bottom style="thin">
        <color rgb="FFF44336"/>
      </bottom>
      <diagonal/>
    </border>
    <border diagonalUp="false" diagonalDown="false"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 diagonalUp="false" diagonalDown="false">
      <left style="thin">
        <color rgb="FFFF0000"/>
      </left>
      <right style="thin">
        <color rgb="FFFF0000"/>
      </right>
      <top style="thin">
        <color rgb="FFFF0000"/>
      </top>
      <bottom/>
      <diagonal/>
    </border>
    <border diagonalUp="false" diagonalDown="false">
      <left style="thin">
        <color rgb="FFF44336"/>
      </left>
      <right/>
      <top style="thin">
        <color rgb="FFF44336"/>
      </top>
      <bottom style="dotted">
        <color rgb="FFFF1744"/>
      </bottom>
      <diagonal/>
    </border>
    <border diagonalUp="false" diagonalDown="false">
      <left/>
      <right/>
      <top style="thin">
        <color rgb="FFF44336"/>
      </top>
      <bottom style="dotted">
        <color rgb="FFFF1744"/>
      </bottom>
      <diagonal/>
    </border>
    <border diagonalUp="false" diagonalDown="false">
      <left/>
      <right style="thin">
        <color rgb="FFF44336"/>
      </right>
      <top style="thin">
        <color rgb="FFF44336"/>
      </top>
      <bottom style="dotted">
        <color rgb="FFFF1744"/>
      </bottom>
      <diagonal/>
    </border>
    <border diagonalUp="false" diagonalDown="false">
      <left style="thin">
        <color rgb="FF008000"/>
      </left>
      <right/>
      <top style="thin">
        <color rgb="FF008000"/>
      </top>
      <bottom style="dotted">
        <color rgb="FF008000"/>
      </bottom>
      <diagonal/>
    </border>
    <border diagonalUp="false" diagonalDown="false">
      <left/>
      <right/>
      <top style="thin">
        <color rgb="FF008000"/>
      </top>
      <bottom style="dotted">
        <color rgb="FF008000"/>
      </bottom>
      <diagonal/>
    </border>
    <border diagonalUp="false" diagonalDown="false">
      <left/>
      <right style="thin">
        <color rgb="FF008000"/>
      </right>
      <top style="thin">
        <color rgb="FF008000"/>
      </top>
      <bottom style="dotted">
        <color rgb="FF008000"/>
      </bottom>
      <diagonal/>
    </border>
    <border diagonalUp="false" diagonalDown="false">
      <left style="thin">
        <color rgb="FFFF0000"/>
      </left>
      <right/>
      <top style="thin">
        <color rgb="FFFF0000"/>
      </top>
      <bottom style="dotted">
        <color rgb="FFFF0000"/>
      </bottom>
      <diagonal/>
    </border>
    <border diagonalUp="false" diagonalDown="false">
      <left/>
      <right/>
      <top style="thin">
        <color rgb="FFFF0000"/>
      </top>
      <bottom style="dotted">
        <color rgb="FFFF0000"/>
      </bottom>
      <diagonal/>
    </border>
    <border diagonalUp="false" diagonalDown="false">
      <left/>
      <right style="thin">
        <color rgb="FFFF0000"/>
      </right>
      <top style="thin">
        <color rgb="FFFF0000"/>
      </top>
      <bottom style="dotted">
        <color rgb="FFFF0000"/>
      </bottom>
      <diagonal/>
    </border>
    <border diagonalUp="false" diagonalDown="false">
      <left style="thin">
        <color rgb="FFFF1744"/>
      </left>
      <right/>
      <top style="dotted">
        <color rgb="FFFF1744"/>
      </top>
      <bottom style="dotted">
        <color rgb="FFFF1744"/>
      </bottom>
      <diagonal/>
    </border>
    <border diagonalUp="false" diagonalDown="false">
      <left/>
      <right/>
      <top style="dotted">
        <color rgb="FFFF1744"/>
      </top>
      <bottom style="dotted">
        <color rgb="FFFF1744"/>
      </bottom>
      <diagonal/>
    </border>
    <border diagonalUp="false" diagonalDown="false">
      <left/>
      <right style="thin">
        <color rgb="FFFF1744"/>
      </right>
      <top style="dotted">
        <color rgb="FFFF1744"/>
      </top>
      <bottom style="dotted">
        <color rgb="FFFF1744"/>
      </bottom>
      <diagonal/>
    </border>
    <border diagonalUp="false" diagonalDown="false">
      <left style="thin">
        <color rgb="FF006400"/>
      </left>
      <right/>
      <top style="dotted">
        <color rgb="FF006400"/>
      </top>
      <bottom style="dotted">
        <color rgb="FF006400"/>
      </bottom>
      <diagonal/>
    </border>
    <border diagonalUp="false" diagonalDown="false">
      <left/>
      <right/>
      <top style="dotted">
        <color rgb="FF006400"/>
      </top>
      <bottom style="dotted">
        <color rgb="FF006400"/>
      </bottom>
      <diagonal/>
    </border>
    <border diagonalUp="false" diagonalDown="false">
      <left/>
      <right style="thin">
        <color rgb="FF006400"/>
      </right>
      <top style="dotted">
        <color rgb="FF006400"/>
      </top>
      <bottom style="dotted">
        <color rgb="FF006400"/>
      </bottom>
      <diagonal/>
    </border>
    <border diagonalUp="false" diagonalDown="false">
      <left style="thin">
        <color rgb="FFFF1744"/>
      </left>
      <right/>
      <top style="dotted">
        <color rgb="FFFF1744"/>
      </top>
      <bottom style="thin">
        <color rgb="FFFF1744"/>
      </bottom>
      <diagonal/>
    </border>
    <border diagonalUp="false" diagonalDown="false">
      <left/>
      <right/>
      <top style="dotted">
        <color rgb="FFFF1744"/>
      </top>
      <bottom style="thin">
        <color rgb="FFFF1744"/>
      </bottom>
      <diagonal/>
    </border>
    <border diagonalUp="false" diagonalDown="false">
      <left/>
      <right style="thin">
        <color rgb="FFFF1744"/>
      </right>
      <top style="dotted">
        <color rgb="FFFF1744"/>
      </top>
      <bottom style="thin">
        <color rgb="FFFF1744"/>
      </bottom>
      <diagonal/>
    </border>
    <border diagonalUp="false" diagonalDown="false">
      <left style="thin">
        <color rgb="FF006400"/>
      </left>
      <right/>
      <top style="dotted">
        <color rgb="FF006400"/>
      </top>
      <bottom style="thin">
        <color rgb="FF006400"/>
      </bottom>
      <diagonal/>
    </border>
    <border diagonalUp="false" diagonalDown="false">
      <left/>
      <right/>
      <top style="dotted">
        <color rgb="FF006400"/>
      </top>
      <bottom style="thin">
        <color rgb="FF006400"/>
      </bottom>
      <diagonal/>
    </border>
    <border diagonalUp="false" diagonalDown="false">
      <left/>
      <right style="thin">
        <color rgb="FF006400"/>
      </right>
      <top style="dotted">
        <color rgb="FF006400"/>
      </top>
      <bottom style="thin">
        <color rgb="FF006400"/>
      </bottom>
      <diagonal/>
    </border>
    <border diagonalUp="false" diagonalDown="false"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 diagonalUp="false" diagonalDown="false">
      <left style="dotted">
        <color rgb="FF0000FF"/>
      </left>
      <right style="dotted">
        <color rgb="FF0000FF"/>
      </right>
      <top style="dotted">
        <color rgb="FF0000FF"/>
      </top>
      <bottom style="dotted">
        <color rgb="FF0000FF"/>
      </bottom>
      <diagonal/>
    </border>
    <border diagonalUp="false" diagonalDown="false">
      <left style="thin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/>
      <top/>
      <bottom style="dotted"/>
      <diagonal/>
    </border>
    <border diagonalUp="false" diagonalDown="false">
      <left/>
      <right/>
      <top/>
      <bottom style="dotted"/>
      <diagonal/>
    </border>
    <border diagonalUp="false" diagonalDown="false">
      <left/>
      <right style="thin"/>
      <top/>
      <bottom style="dotted"/>
      <diagonal/>
    </border>
    <border diagonalUp="false" diagonalDown="false">
      <left style="thin"/>
      <right/>
      <top style="dotted"/>
      <bottom/>
      <diagonal/>
    </border>
    <border diagonalUp="false" diagonalDown="false">
      <left/>
      <right/>
      <top style="dotted"/>
      <bottom/>
      <diagonal/>
    </border>
    <border diagonalUp="false" diagonalDown="false">
      <left/>
      <right style="thin"/>
      <top style="dotted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7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6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3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4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0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3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4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0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2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2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2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23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4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0" fontId="24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0" fontId="24" fillId="2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6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2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0" fontId="27" fillId="2" borderId="4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8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9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4" fillId="0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0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1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30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3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2" borderId="3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2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2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3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3" fillId="2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2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4" fillId="2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3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5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7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1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1" fontId="7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11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6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3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35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35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35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36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5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2" borderId="4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5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12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5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0" fontId="5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3" fontId="12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2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37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35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2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36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3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3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2" fillId="2" borderId="3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12" fillId="2" borderId="3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37" fillId="2" borderId="3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2" borderId="3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39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37" fillId="2" borderId="4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12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6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5" fillId="2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0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37" fillId="2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12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38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38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39" fillId="2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7" fillId="2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2" borderId="3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2" borderId="3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2" borderId="3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2" borderId="3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39" fillId="2" borderId="3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2" borderId="3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3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2" borderId="3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2" borderId="4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2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0" fillId="2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6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3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3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2" borderId="3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6" fillId="2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41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2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2" fillId="2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4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Arial"/>
        <charset val="1"/>
        <family val="0"/>
      </font>
    </dxf>
  </dxfs>
  <colors>
    <indexedColors>
      <rgbColor rgb="FF000000"/>
      <rgbColor rgb="FFF5F5F5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FF1744"/>
      <rgbColor rgb="FFFFFFCC"/>
      <rgbColor rgb="FFCCFFFF"/>
      <rgbColor rgb="FF660066"/>
      <rgbColor rgb="FFFF8080"/>
      <rgbColor rgb="FF0084D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44336"/>
      <rgbColor rgb="FF666699"/>
      <rgbColor rgb="FF969696"/>
      <rgbColor rgb="FF003366"/>
      <rgbColor rgb="FF339966"/>
      <rgbColor rgb="FF0064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41"/>
  <sheetViews>
    <sheetView showFormulas="false" showGridLines="fals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T8" activeCellId="0" sqref="T8"/>
    </sheetView>
  </sheetViews>
  <sheetFormatPr defaultColWidth="11.640625" defaultRowHeight="12.8" zeroHeight="false" outlineLevelRow="0" outlineLevelCol="0"/>
  <cols>
    <col collapsed="false" customWidth="true" hidden="false" outlineLevel="0" max="1" min="1" style="1" width="0.52"/>
    <col collapsed="false" customWidth="true" hidden="false" outlineLevel="0" max="2" min="2" style="2" width="13.29"/>
    <col collapsed="false" customWidth="true" hidden="false" outlineLevel="0" max="3" min="3" style="2" width="11.22"/>
    <col collapsed="false" customWidth="true" hidden="false" outlineLevel="0" max="4" min="4" style="2" width="10.72"/>
    <col collapsed="false" customWidth="true" hidden="false" outlineLevel="0" max="5" min="5" style="2" width="1.02"/>
    <col collapsed="false" customWidth="true" hidden="false" outlineLevel="0" max="6" min="6" style="2" width="10.72"/>
    <col collapsed="false" customWidth="true" hidden="false" outlineLevel="0" max="7" min="7" style="2" width="2.04"/>
    <col collapsed="false" customWidth="true" hidden="false" outlineLevel="0" max="8" min="8" style="3" width="10.72"/>
    <col collapsed="false" customWidth="true" hidden="false" outlineLevel="0" max="9" min="9" style="3" width="1.02"/>
    <col collapsed="false" customWidth="true" hidden="false" outlineLevel="0" max="10" min="10" style="3" width="10.72"/>
    <col collapsed="false" customWidth="true" hidden="false" outlineLevel="0" max="11" min="11" style="3" width="2.04"/>
    <col collapsed="false" customWidth="true" hidden="false" outlineLevel="0" max="12" min="12" style="3" width="10.72"/>
    <col collapsed="false" customWidth="true" hidden="false" outlineLevel="0" max="13" min="13" style="2" width="1.02"/>
    <col collapsed="false" customWidth="true" hidden="false" outlineLevel="0" max="14" min="14" style="2" width="10.72"/>
    <col collapsed="false" customWidth="true" hidden="false" outlineLevel="0" max="16" min="15" style="2" width="5.62"/>
    <col collapsed="false" customWidth="true" hidden="false" outlineLevel="0" max="17" min="17" style="2" width="8.16"/>
    <col collapsed="false" customWidth="true" hidden="false" outlineLevel="0" max="18" min="18" style="2" width="13.29"/>
    <col collapsed="false" customWidth="true" hidden="false" outlineLevel="0" max="19" min="19" style="2" width="0.52"/>
    <col collapsed="false" customWidth="false" hidden="false" outlineLevel="0" max="50" min="20" style="2" width="11.57"/>
    <col collapsed="false" customWidth="false" hidden="false" outlineLevel="0" max="64" min="51" style="1" width="11.63"/>
    <col collapsed="false" customWidth="false" hidden="false" outlineLevel="0" max="1010" min="65" style="4" width="11.63"/>
    <col collapsed="false" customWidth="true" hidden="false" outlineLevel="0" max="1024" min="1011" style="4" width="11.52"/>
  </cols>
  <sheetData>
    <row r="1" customFormat="false" ht="2.85" hidden="false" customHeight="true" outlineLevel="0" collapsed="false">
      <c r="J1" s="3" t="s">
        <v>0</v>
      </c>
      <c r="P1" s="2" t="s">
        <v>1</v>
      </c>
      <c r="R1" s="2" t="s">
        <v>2</v>
      </c>
    </row>
    <row r="2" customFormat="false" ht="2.85" hidden="false" customHeight="true" outlineLevel="0" collapsed="false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7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customFormat="false" ht="12.45" hidden="false" customHeight="true" outlineLevel="0" collapsed="false">
      <c r="B3" s="9"/>
      <c r="C3" s="10"/>
      <c r="D3" s="11" t="s">
        <v>3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0"/>
      <c r="Q3" s="10"/>
      <c r="R3" s="10"/>
      <c r="S3" s="12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customFormat="false" ht="2.85" hidden="false" customHeight="true" outlineLevel="0" collapsed="false"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2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customFormat="false" ht="12.45" hidden="false" customHeight="true" outlineLevel="0" collapsed="false">
      <c r="B5" s="13"/>
      <c r="C5" s="14"/>
      <c r="D5" s="15" t="s">
        <v>4</v>
      </c>
      <c r="E5" s="15"/>
      <c r="F5" s="15"/>
      <c r="G5" s="16"/>
      <c r="H5" s="17" t="s">
        <v>5</v>
      </c>
      <c r="I5" s="17"/>
      <c r="J5" s="17"/>
      <c r="K5" s="18"/>
      <c r="L5" s="19" t="s">
        <v>4</v>
      </c>
      <c r="M5" s="19"/>
      <c r="N5" s="19"/>
      <c r="O5" s="20"/>
      <c r="P5" s="1"/>
      <c r="Q5" s="1"/>
      <c r="R5" s="18"/>
      <c r="S5" s="21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</row>
    <row r="6" customFormat="false" ht="12.45" hidden="false" customHeight="true" outlineLevel="0" collapsed="false">
      <c r="B6" s="23"/>
      <c r="C6" s="24" t="s">
        <v>6</v>
      </c>
      <c r="D6" s="25" t="n">
        <v>44927</v>
      </c>
      <c r="E6" s="26" t="s">
        <v>7</v>
      </c>
      <c r="F6" s="27" t="n">
        <v>45031</v>
      </c>
      <c r="G6" s="28"/>
      <c r="H6" s="29" t="n">
        <v>45031</v>
      </c>
      <c r="I6" s="30" t="s">
        <v>7</v>
      </c>
      <c r="J6" s="31" t="n">
        <v>45283</v>
      </c>
      <c r="K6" s="32"/>
      <c r="L6" s="33" t="n">
        <v>45283</v>
      </c>
      <c r="M6" s="34" t="s">
        <v>7</v>
      </c>
      <c r="N6" s="35" t="n">
        <v>45291</v>
      </c>
      <c r="O6" s="4"/>
      <c r="P6" s="1"/>
      <c r="Q6" s="4"/>
      <c r="R6" s="4"/>
      <c r="S6" s="12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customFormat="false" ht="12.45" hidden="false" customHeight="true" outlineLevel="0" collapsed="false">
      <c r="B7" s="23"/>
      <c r="C7" s="24" t="s">
        <v>8</v>
      </c>
      <c r="D7" s="36" t="n">
        <v>45292</v>
      </c>
      <c r="E7" s="37" t="s">
        <v>7</v>
      </c>
      <c r="F7" s="38" t="n">
        <v>45388</v>
      </c>
      <c r="G7" s="28"/>
      <c r="H7" s="39" t="n">
        <v>45388</v>
      </c>
      <c r="I7" s="40" t="s">
        <v>7</v>
      </c>
      <c r="J7" s="41" t="n">
        <v>45647</v>
      </c>
      <c r="K7" s="32"/>
      <c r="L7" s="36" t="n">
        <v>45647</v>
      </c>
      <c r="M7" s="42" t="s">
        <v>7</v>
      </c>
      <c r="N7" s="43" t="n">
        <v>45657</v>
      </c>
      <c r="O7" s="4"/>
      <c r="P7" s="1"/>
      <c r="Q7" s="4"/>
      <c r="R7" s="4"/>
      <c r="S7" s="12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customFormat="false" ht="12.45" hidden="false" customHeight="true" outlineLevel="0" collapsed="false">
      <c r="B8" s="23"/>
      <c r="C8" s="24" t="s">
        <v>9</v>
      </c>
      <c r="D8" s="36" t="n">
        <v>45658</v>
      </c>
      <c r="E8" s="37" t="s">
        <v>7</v>
      </c>
      <c r="F8" s="38" t="n">
        <v>45773</v>
      </c>
      <c r="G8" s="28"/>
      <c r="H8" s="39" t="n">
        <v>45773</v>
      </c>
      <c r="I8" s="40" t="s">
        <v>7</v>
      </c>
      <c r="J8" s="41" t="n">
        <v>46011</v>
      </c>
      <c r="K8" s="32"/>
      <c r="L8" s="36" t="n">
        <v>46011</v>
      </c>
      <c r="M8" s="42" t="s">
        <v>7</v>
      </c>
      <c r="N8" s="43" t="n">
        <v>46022</v>
      </c>
      <c r="O8" s="4"/>
      <c r="P8" s="1"/>
      <c r="Q8" s="4"/>
      <c r="R8" s="4"/>
      <c r="S8" s="12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customFormat="false" ht="12.45" hidden="false" customHeight="true" outlineLevel="0" collapsed="false">
      <c r="B9" s="23"/>
      <c r="C9" s="24" t="s">
        <v>10</v>
      </c>
      <c r="D9" s="36" t="n">
        <v>46023</v>
      </c>
      <c r="E9" s="37" t="s">
        <v>7</v>
      </c>
      <c r="F9" s="38" t="n">
        <v>46123</v>
      </c>
      <c r="G9" s="28"/>
      <c r="H9" s="39" t="n">
        <v>46123</v>
      </c>
      <c r="I9" s="40" t="s">
        <v>7</v>
      </c>
      <c r="J9" s="41" t="n">
        <v>46375</v>
      </c>
      <c r="K9" s="32"/>
      <c r="L9" s="36" t="n">
        <v>46375</v>
      </c>
      <c r="M9" s="42" t="s">
        <v>7</v>
      </c>
      <c r="N9" s="43" t="n">
        <v>46387</v>
      </c>
      <c r="O9" s="4"/>
      <c r="P9" s="1"/>
      <c r="Q9" s="4"/>
      <c r="R9" s="4"/>
      <c r="S9" s="12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customFormat="false" ht="12.45" hidden="false" customHeight="true" outlineLevel="0" collapsed="false">
      <c r="B10" s="23"/>
      <c r="C10" s="24" t="s">
        <v>11</v>
      </c>
      <c r="D10" s="44" t="n">
        <v>46388</v>
      </c>
      <c r="E10" s="45" t="s">
        <v>7</v>
      </c>
      <c r="F10" s="46" t="n">
        <v>46450</v>
      </c>
      <c r="G10" s="28"/>
      <c r="H10" s="47" t="n">
        <v>46450</v>
      </c>
      <c r="I10" s="48" t="s">
        <v>7</v>
      </c>
      <c r="J10" s="49" t="n">
        <v>46739</v>
      </c>
      <c r="K10" s="32"/>
      <c r="L10" s="44" t="n">
        <v>46739</v>
      </c>
      <c r="M10" s="50" t="s">
        <v>7</v>
      </c>
      <c r="N10" s="51" t="n">
        <v>46752</v>
      </c>
      <c r="O10" s="4"/>
      <c r="P10" s="1"/>
      <c r="Q10" s="4"/>
      <c r="R10" s="4"/>
      <c r="S10" s="12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customFormat="false" ht="5.65" hidden="false" customHeight="true" outlineLevel="0" collapsed="false">
      <c r="B11" s="52"/>
      <c r="C11" s="53"/>
      <c r="D11" s="53"/>
      <c r="E11" s="1"/>
      <c r="F11" s="1"/>
      <c r="G11" s="24"/>
      <c r="H11" s="24"/>
      <c r="I11" s="24"/>
      <c r="J11" s="54"/>
      <c r="K11" s="1"/>
      <c r="L11" s="1"/>
      <c r="M11" s="1"/>
      <c r="N11" s="55"/>
      <c r="O11" s="1"/>
      <c r="P11" s="22"/>
      <c r="Q11" s="22"/>
      <c r="R11" s="22"/>
      <c r="S11" s="56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</row>
    <row r="12" customFormat="false" ht="5.65" hidden="false" customHeight="true" outlineLevel="0" collapsed="false">
      <c r="B12" s="58"/>
      <c r="C12" s="59"/>
      <c r="D12" s="59"/>
      <c r="E12" s="60"/>
      <c r="F12" s="60"/>
      <c r="G12" s="61"/>
      <c r="H12" s="61"/>
      <c r="I12" s="61"/>
      <c r="J12" s="62"/>
      <c r="K12" s="60"/>
      <c r="L12" s="60"/>
      <c r="M12" s="60"/>
      <c r="N12" s="63"/>
      <c r="O12" s="60"/>
      <c r="P12" s="64"/>
      <c r="Q12" s="64"/>
      <c r="R12" s="64"/>
      <c r="S12" s="65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</row>
    <row r="13" customFormat="false" ht="19.85" hidden="false" customHeight="true" outlineLevel="0" collapsed="false">
      <c r="B13" s="66" t="s">
        <v>12</v>
      </c>
      <c r="C13" s="67"/>
      <c r="D13" s="68"/>
      <c r="E13" s="68"/>
      <c r="F13" s="69" t="s">
        <v>13</v>
      </c>
      <c r="G13" s="70"/>
      <c r="H13" s="71" t="n">
        <v>45872</v>
      </c>
      <c r="I13" s="72"/>
      <c r="J13" s="73" t="s">
        <v>14</v>
      </c>
      <c r="K13" s="70"/>
      <c r="L13" s="71" t="n">
        <v>45874</v>
      </c>
      <c r="M13" s="72"/>
      <c r="N13" s="74" t="str">
        <f aca="false">IF(AND(ISNUMBER(H13),ISNUMBER(L13),ISNUMBER(O17)),"=","")</f>
        <v>=</v>
      </c>
      <c r="O13" s="75" t="n">
        <f aca="false">IF(SUM(O15:O17)&gt;7,"",IF(NOT(ISNUMBER(O17)),"",IF(AND(ISNUMBER(H13),ISNUMBER(L13),O17&gt;0,L13&gt;H13,(L13-H13)&lt;=365),L13-H13,"")))</f>
        <v>2</v>
      </c>
      <c r="P13" s="76" t="str">
        <f aca="true">IF(OR(NOT(ISNUMBER(H13)),NOT(ISNUMBER(L13))),"",IF(AND(ISNUMBER(H13),H13&lt;TODAY())," (erstes Datum zurückliegend!)",IF(H13&gt;N10," wählen Sie ein früheres Datum",IF(H13&gt;L13,"  (Datum!?)",IF(DATEDIF(H13,L13,"d")&gt;365," (max. 1 Jahr!)",IF(AND(ISNUMBER(O13),ISNUMBER(O17))," Tage",""))))))</f>
        <v> Tage</v>
      </c>
      <c r="Q13" s="70"/>
      <c r="R13" s="77"/>
      <c r="S13" s="7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s="79" customFormat="true" ht="8.5" hidden="false" customHeight="true" outlineLevel="0" collapsed="false">
      <c r="B14" s="80" t="s">
        <v>15</v>
      </c>
      <c r="C14" s="81"/>
      <c r="D14" s="82"/>
      <c r="E14" s="83"/>
      <c r="F14" s="83"/>
      <c r="G14" s="84"/>
      <c r="H14" s="84"/>
      <c r="I14" s="85"/>
      <c r="J14" s="86"/>
      <c r="K14" s="83"/>
      <c r="L14" s="83"/>
      <c r="M14" s="83"/>
      <c r="N14" s="83"/>
      <c r="O14" s="87"/>
      <c r="P14" s="83"/>
      <c r="Q14" s="83"/>
      <c r="R14" s="88"/>
      <c r="S14" s="89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</row>
    <row r="15" customFormat="false" ht="19.85" hidden="false" customHeight="true" outlineLevel="0" collapsed="false">
      <c r="B15" s="91" t="str">
        <f aca="false">IF(H13="","","     Korrigieren / löschen mit Leerschlag")</f>
        <v>     Korrigieren / löschen mit Leerschlag</v>
      </c>
      <c r="C15" s="92"/>
      <c r="D15" s="92"/>
      <c r="E15" s="92"/>
      <c r="F15" s="92"/>
      <c r="G15" s="92"/>
      <c r="H15" s="92"/>
      <c r="I15" s="92"/>
      <c r="J15" s="92"/>
      <c r="K15" s="92"/>
      <c r="L15" s="68"/>
      <c r="M15" s="68"/>
      <c r="N15" s="93" t="s">
        <v>16</v>
      </c>
      <c r="O15" s="94"/>
      <c r="P15" s="95" t="str">
        <f aca="false">IF(NOT(ISNUMBER(SUM(M20:M21))),"",IF(AND(ISNUMBER(O15),SUM(O15:O17)&gt;7),"Max. Gästezahl überschritten",IF(OR((SUM(M20:M21))&lt;1,(SUM(M20:M21))&gt;365,SUM(O15:O17)&gt;0,ISNUMBER(O17),ISNUMBER(O15)),"","")))</f>
        <v/>
      </c>
      <c r="Q15" s="70"/>
      <c r="R15" s="96"/>
      <c r="S15" s="78"/>
    </row>
    <row r="16" customFormat="false" ht="19.85" hidden="false" customHeight="true" outlineLevel="0" collapsed="false">
      <c r="B16" s="97" t="s">
        <v>17</v>
      </c>
      <c r="C16" s="97"/>
      <c r="D16" s="97"/>
      <c r="E16" s="98"/>
      <c r="F16" s="98"/>
      <c r="G16" s="92"/>
      <c r="H16" s="92"/>
      <c r="I16" s="99"/>
      <c r="J16" s="68"/>
      <c r="K16" s="99"/>
      <c r="L16" s="68"/>
      <c r="M16" s="68"/>
      <c r="N16" s="93" t="s">
        <v>18</v>
      </c>
      <c r="O16" s="94"/>
      <c r="P16" s="100" t="str">
        <f aca="false">IF(NOT(ISNUMBER(SUM(M20:M21))),"",IF(AND(ISNUMBER(O16),SUM(O15:O17)&gt;7),"Max. Gästezahl überschritten",IF(OR((SUM(M20:M21))&lt;1,(SUM(M20:M21))&gt;365,SUM(O15:O17)&gt;0,ISNUMBER(O17),ISNUMBER(O15)),"","")))</f>
        <v/>
      </c>
      <c r="Q16" s="70"/>
      <c r="R16" s="96"/>
      <c r="S16" s="78"/>
    </row>
    <row r="17" customFormat="false" ht="19.85" hidden="false" customHeight="true" outlineLevel="0" collapsed="false">
      <c r="B17" s="91" t="str">
        <f aca="false">IF(O15:O17="","","     Korrigieren / löschen mit Leerschlag")</f>
        <v>Korrigieren / löschen mit Leerschlag</v>
      </c>
      <c r="C17" s="99"/>
      <c r="D17" s="99"/>
      <c r="E17" s="92"/>
      <c r="F17" s="92"/>
      <c r="G17" s="92"/>
      <c r="H17" s="92"/>
      <c r="I17" s="99"/>
      <c r="J17" s="68"/>
      <c r="K17" s="99"/>
      <c r="L17" s="68"/>
      <c r="M17" s="68"/>
      <c r="N17" s="93" t="s">
        <v>19</v>
      </c>
      <c r="O17" s="94" t="n">
        <v>1</v>
      </c>
      <c r="P17" s="100" t="str">
        <f aca="false">IF(OR(NOT(ISNUMBER(H13)),NOT(ISNUMBER(L13))),"",IF(SUM(O15:O17)&gt;7,"Max. Gästezahl überschritten",IF(OR(NOT(ISNUMBER(O17)),O17=0),"&lt; Min. 1 Gast ab 17. Altersjahr!","")))</f>
        <v/>
      </c>
      <c r="Q17" s="70"/>
      <c r="R17" s="96"/>
      <c r="S17" s="78"/>
      <c r="T17" s="101" t="s">
        <v>20</v>
      </c>
    </row>
    <row r="18" customFormat="false" ht="5.65" hidden="false" customHeight="true" outlineLevel="0" collapsed="false">
      <c r="B18" s="102"/>
      <c r="C18" s="103"/>
      <c r="D18" s="103"/>
      <c r="E18" s="103"/>
      <c r="F18" s="103"/>
      <c r="G18" s="103"/>
      <c r="H18" s="103"/>
      <c r="I18" s="103"/>
      <c r="J18" s="103"/>
      <c r="K18" s="104"/>
      <c r="L18" s="105"/>
      <c r="M18" s="106"/>
      <c r="N18" s="107"/>
      <c r="O18" s="108"/>
      <c r="P18" s="109"/>
      <c r="Q18" s="110"/>
      <c r="R18" s="103"/>
      <c r="S18" s="111"/>
    </row>
    <row r="19" customFormat="false" ht="5.65" hidden="false" customHeight="true" outlineLevel="0" collapsed="false">
      <c r="B19" s="112"/>
      <c r="C19" s="113"/>
      <c r="D19" s="113"/>
      <c r="E19" s="113"/>
      <c r="F19" s="113"/>
      <c r="G19" s="113"/>
      <c r="H19" s="114"/>
      <c r="I19" s="114"/>
      <c r="J19" s="114"/>
      <c r="K19" s="115"/>
      <c r="L19" s="116"/>
      <c r="M19" s="113"/>
      <c r="N19" s="113"/>
      <c r="O19" s="113"/>
      <c r="P19" s="113"/>
      <c r="Q19" s="113"/>
      <c r="R19" s="113"/>
      <c r="S19" s="117"/>
    </row>
    <row r="20" customFormat="false" ht="12.45" hidden="false" customHeight="true" outlineLevel="0" collapsed="false">
      <c r="B20" s="118" t="str">
        <f aca="true">IF(H13&lt;TODAY(),"",IF(ISNUMBER(R28)," Anzahl Tage",""))</f>
        <v> Anzahl Tage</v>
      </c>
      <c r="C20" s="119" t="str">
        <f aca="true">IF(H13&lt;TODAY(),"",IF(ISNUMBER($R$28)," Haupt- oder Nebensaison",""))</f>
        <v> Haupt- oder Nebensaison</v>
      </c>
      <c r="D20" s="119"/>
      <c r="E20" s="119"/>
      <c r="F20" s="119"/>
      <c r="G20" s="120"/>
      <c r="H20" s="120"/>
      <c r="I20" s="121"/>
      <c r="J20" s="68"/>
      <c r="K20" s="122" t="str">
        <f aca="true">IF(H13&lt;TODAY(),"",IF(ISNUMBER(N20),"Hauptsaison",""))</f>
        <v/>
      </c>
      <c r="L20" s="122"/>
      <c r="M20" s="70"/>
      <c r="N20" s="123" t="str">
        <f aca="true">IF(H13&lt;TODAY(),"",IF(N21=0,O13,""))</f>
        <v/>
      </c>
      <c r="O20" s="122" t="str">
        <f aca="true">IF(H13&lt;TODAY(),"",IF(NOT(ISNUMBER(N20)),"",IF(ISNUMBER(N20),IF(N20=1,"Tag",IF(N20&gt;1,"Tage","")))))</f>
        <v/>
      </c>
      <c r="P20" s="122" t="str">
        <f aca="true">IF(H13&lt;TODAY(),"",IF(ISNUMBER(N20),"à",""))</f>
        <v/>
      </c>
      <c r="Q20" s="124" t="str">
        <f aca="true">IF(H13&lt;TODAY(),"",IF(ISNUMBER(N20),65,""))</f>
        <v/>
      </c>
      <c r="R20" s="124" t="str">
        <f aca="true">IF(H13&lt;TODAY(),"",IF(NOT(ISNUMBER(N20)),"",IF(ISNUMBER(N20),N20*Q20)))</f>
        <v/>
      </c>
      <c r="S20" s="125"/>
      <c r="T20" s="0"/>
      <c r="U20" s="0"/>
      <c r="V20" s="0"/>
      <c r="W20" s="0"/>
      <c r="X20" s="0"/>
      <c r="Y20" s="0"/>
      <c r="Z20" s="0"/>
      <c r="AA20" s="0"/>
    </row>
    <row r="21" customFormat="false" ht="12.45" hidden="false" customHeight="true" outlineLevel="0" collapsed="false">
      <c r="B21" s="118"/>
      <c r="C21" s="119"/>
      <c r="D21" s="119"/>
      <c r="E21" s="119"/>
      <c r="F21" s="119"/>
      <c r="G21" s="120"/>
      <c r="H21" s="120"/>
      <c r="I21" s="96"/>
      <c r="J21" s="126"/>
      <c r="K21" s="127" t="str">
        <f aca="true">IF(H13&lt;TODAY(),"",IF(SUM(O15:O17)&gt;7,"",IF(SUM(R20:R21)=0,"",IF(NOT(ISNUMBER(O17)),"",IF(O17&gt;7,"",IF(ISNUMBER(R21),"Nebensaison",""))))))</f>
        <v>Nebensaison</v>
      </c>
      <c r="L21" s="127"/>
      <c r="M21" s="70"/>
      <c r="N21" s="128" t="n">
        <f aca="true">IF(OR(H13&lt;TODAY(),H13&gt;N10),"",IFERROR(SUMPRODUCT(H6:H10&lt;=H13,J6:J10&gt;H13)*O13,""))</f>
        <v>2</v>
      </c>
      <c r="O21" s="127" t="str">
        <f aca="true">IF(H13&lt;TODAY(),"",IF(NOT(ISNUMBER(N21)),"",IF(ISNUMBER(N21),IF($N21=1,"Tag",IF(N21&gt;1,"Tage","")))))</f>
        <v>Tage</v>
      </c>
      <c r="P21" s="127" t="str">
        <f aca="true">IF(H13&lt;TODAY(),"",IF(NOT(ISNUMBER(N21)),"",IF(ISNUMBER(N21),IF(N21&gt;1,"à",""))))</f>
        <v>à</v>
      </c>
      <c r="Q21" s="129" t="n">
        <f aca="true">IF(H13&lt;TODAY(),"",IF(NOT(ISNUMBER(N21)),"",IF(ISNUMBER(N21),IF(N21&gt;1,55,""))))</f>
        <v>55</v>
      </c>
      <c r="R21" s="130" t="n">
        <f aca="true">IF(H13&lt;TODAY(),"",IF(NOT(ISNUMBER(N21)),"",IF(ISNUMBER(N21),IF(N21&gt;1,N21*Q21,""))))</f>
        <v>110</v>
      </c>
      <c r="S21" s="131"/>
      <c r="T21" s="132" t="s">
        <v>21</v>
      </c>
    </row>
    <row r="22" customFormat="false" ht="2.85" hidden="false" customHeight="true" outlineLevel="0" collapsed="false">
      <c r="B22" s="133"/>
      <c r="C22" s="68"/>
      <c r="D22" s="68"/>
      <c r="E22" s="68"/>
      <c r="F22" s="68"/>
      <c r="G22" s="68"/>
      <c r="H22" s="121"/>
      <c r="I22" s="121"/>
      <c r="J22" s="121"/>
      <c r="K22" s="121"/>
      <c r="L22" s="121"/>
      <c r="M22" s="121"/>
      <c r="N22" s="121"/>
      <c r="O22" s="121"/>
      <c r="P22" s="68"/>
      <c r="Q22" s="68"/>
      <c r="R22" s="68"/>
      <c r="S22" s="134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customFormat="false" ht="12.45" hidden="false" customHeight="true" outlineLevel="0" collapsed="false">
      <c r="B23" s="118" t="str">
        <f aca="true">IF(H13&lt;TODAY(),"",IF(ISNUMBER($R$28)," Nebenkosten",""))</f>
        <v> Nebenkosten</v>
      </c>
      <c r="C23" s="119" t="str">
        <f aca="true">IF(H13&lt;TODAY(),"",IF(AND(ISNUMBER(O17),ISNUMBER(R23)),"1 x Reinigung, Bettwäsche (p. Pers), evtl. Belegung über 2 Personen, Taxen",""))</f>
        <v>1 x Reinigung, Bettwäsche (p. Pers), evtl. Belegung über 2 Personen, Taxen</v>
      </c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21"/>
      <c r="O23" s="135"/>
      <c r="P23" s="96"/>
      <c r="Q23" s="96"/>
      <c r="R23" s="136" t="n">
        <f aca="true">IF(H13&lt;TODAY(),"",IF(SUM(N20:N21)&lt;1,"",IF(SUM(O15:O17)&gt;7,"",IF(O17&lt;1,"",IF(O17&gt;7,"",90+((SUM(O15:O17))*15)+(IF(SUM(O15:O17)&gt;2,(((SUM(O15:O17))-2))*5*(SUM(N20:N21))))+(IF(ISNUMBER(O16),(O16*3*(SUM(N20:N21))))+(IF(ISNUMBER(O17),(O17*6*(SUM(N20:N21))),""))))))))</f>
        <v>117</v>
      </c>
      <c r="S23" s="78"/>
    </row>
    <row r="24" customFormat="false" ht="2.85" hidden="false" customHeight="true" outlineLevel="0" collapsed="false">
      <c r="B24" s="118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1"/>
      <c r="O24" s="135"/>
      <c r="P24" s="96"/>
      <c r="Q24" s="96"/>
      <c r="R24" s="136"/>
      <c r="S24" s="78"/>
    </row>
    <row r="25" customFormat="false" ht="12.45" hidden="false" customHeight="true" outlineLevel="0" collapsed="false">
      <c r="B25" s="118"/>
      <c r="C25" s="137" t="str">
        <f aca="true">IF(H13&lt;TODAY(),"",IF(OR(NOT(ISNUMBER(O17)),NOT(ISNUMBER(R23))),"",IF(AND(ISNUMBER(O17),O17&gt;0,(SUM(N20:N21))&gt;0,(SUM(N20:N21))&lt;7,(SUM(O15:O17))&gt;0,(SUM(N20:N21))&lt;8),"Kurzzeitbuchung, weniger als eine Woche",IF(OR(ISNUMBER(SUM(N20:N21)),(SUM(N20:N21))&gt;=7,O17&gt;0,),"Sonderleistungen: Keine",""))))</f>
        <v>Kurzzeitbuchung, weniger als eine Woche</v>
      </c>
      <c r="D25" s="135"/>
      <c r="E25" s="135"/>
      <c r="F25" s="138"/>
      <c r="G25" s="135"/>
      <c r="H25" s="139"/>
      <c r="I25" s="120"/>
      <c r="J25" s="120"/>
      <c r="K25" s="120"/>
      <c r="L25" s="120"/>
      <c r="M25" s="120"/>
      <c r="N25" s="121"/>
      <c r="O25" s="121"/>
      <c r="P25" s="140" t="str">
        <f aca="true">IF(H13&lt;TODAY(),"",IF(C25="Kurzzeitbuchung, weniger als eine Woche",IF(ISNUMBER(R25&gt;0),"pauschal ","")))</f>
        <v>pauschal </v>
      </c>
      <c r="Q25" s="141"/>
      <c r="R25" s="142" t="n">
        <f aca="true">IF(H13&lt;TODAY(),"",IF(SUM(M20:M21)&gt;6,"",IF(AND((SUM(O15:O17))&gt;0,(SUM(O15:O17))&lt;7,ISNUMBER(O17),O17&gt;0,O17&lt;8),IF((SUM(N20:N21))=1,30,IF((SUM(N20:N21))=2,25,IF((SUM(N20:N21))=3,20,IF((SUM(N20:N21))=4,15,IF((SUM(N20:N21))=5,10,IF((SUM(N20:N21))=6,5)))))),"")))</f>
        <v>25</v>
      </c>
      <c r="S25" s="143"/>
    </row>
    <row r="26" customFormat="false" ht="2.85" hidden="false" customHeight="true" outlineLevel="0" collapsed="false">
      <c r="B26" s="144"/>
      <c r="C26" s="145"/>
      <c r="D26" s="146"/>
      <c r="E26" s="146"/>
      <c r="F26" s="147"/>
      <c r="G26" s="146"/>
      <c r="H26" s="148"/>
      <c r="I26" s="145"/>
      <c r="J26" s="145"/>
      <c r="K26" s="145"/>
      <c r="L26" s="145"/>
      <c r="M26" s="145"/>
      <c r="N26" s="149"/>
      <c r="O26" s="149"/>
      <c r="P26" s="150"/>
      <c r="Q26" s="151"/>
      <c r="R26" s="152"/>
      <c r="S26" s="153"/>
    </row>
    <row r="27" customFormat="false" ht="2.85" hidden="false" customHeight="true" outlineLevel="0" collapsed="false">
      <c r="B27" s="154"/>
      <c r="C27" s="155"/>
      <c r="D27" s="155"/>
      <c r="E27" s="155"/>
      <c r="F27" s="155"/>
      <c r="G27" s="155"/>
      <c r="H27" s="156"/>
      <c r="I27" s="156"/>
      <c r="J27" s="156"/>
      <c r="K27" s="156"/>
      <c r="L27" s="156"/>
      <c r="M27" s="156"/>
      <c r="N27" s="156"/>
      <c r="O27" s="156"/>
      <c r="P27" s="155"/>
      <c r="Q27" s="155"/>
      <c r="R27" s="155"/>
      <c r="S27" s="157"/>
    </row>
    <row r="28" customFormat="false" ht="12.45" hidden="false" customHeight="true" outlineLevel="0" collapsed="false">
      <c r="B28" s="158"/>
      <c r="C28" s="159" t="str">
        <f aca="true">IF(H13&lt;TODAY(),"",IF(AND(ISNUMBER(O17),ISNUMBER(R28)),"Preis brutto",""))</f>
        <v>Preis brutto</v>
      </c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21"/>
      <c r="O28" s="160"/>
      <c r="P28" s="96"/>
      <c r="Q28" s="96"/>
      <c r="R28" s="136" t="n">
        <f aca="true">IF(H13&lt;TODAY(),"",IF(ISNUMBER(R23),SUM(R19:R27),""))</f>
        <v>252</v>
      </c>
      <c r="S28" s="143"/>
    </row>
    <row r="29" customFormat="false" ht="12.45" hidden="false" customHeight="true" outlineLevel="0" collapsed="false">
      <c r="B29" s="161" t="str">
        <f aca="true">IF(H13&lt;TODAY(),"",IF(ISNUMBER(R28)," Auswertung",""))</f>
        <v> Auswertung</v>
      </c>
      <c r="C29" s="159" t="str">
        <f aca="true">IF(H13&lt;TODAY(),"",IF(H13&lt;TODAY(),"",IF(AND(ISNUMBER(O17),O17&gt;0,R28&lt;1000),"Ermässigung / Rabatt: Bei Buchungen ab CHF 1'000.00 (bis 25%)",IF(AND(O17&gt;0,ISNUMBER(R28),R28&gt;=1000),"Ihr Rabatt",""))))</f>
        <v>Ermässigung / Rabatt: Bei Buchungen ab CHF 1'000.00 (bis 25%)</v>
      </c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21"/>
      <c r="O29" s="121"/>
      <c r="P29" s="162" t="str">
        <f aca="true">IF(H13&lt;TODAY(),"",IF(NOT(ISNUMBER(R28)),"",IF(R28="","",IF(AND(R28&gt;=1000,R28&lt;1500),5%,IF(AND(R28&gt;=1500,R28&lt;2000),10%,IF(AND(R28&gt;=2000,R28&lt;2500),15%,IF(AND(R28&gt;=2500,R28&lt;3000),20%,IF(AND(R28&gt;=3000),25%,""))))))))</f>
        <v/>
      </c>
      <c r="Q29" s="162"/>
      <c r="R29" s="136" t="str">
        <f aca="true">IF(H13&lt;TODAY(),"",IF(C29="Ihr Rabatt",IF(P29&gt;=5%,IF(ISNUMBER(R28),ROUNDDOWN(SUM(R28*P29)*20,0)/20)),""))</f>
        <v/>
      </c>
      <c r="S29" s="163"/>
      <c r="T29" s="164"/>
    </row>
    <row r="30" customFormat="false" ht="12.45" hidden="false" customHeight="true" outlineLevel="0" collapsed="false">
      <c r="B30" s="158"/>
      <c r="C30" s="159" t="str">
        <f aca="true">IF(H13&lt;TODAY(),"",IF(AND(ISNUMBER(O17),ISNUMBER(R30)),"Preis netto",""))</f>
        <v>Preis netto</v>
      </c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21"/>
      <c r="O30" s="165"/>
      <c r="P30" s="166" t="str">
        <f aca="true">IF(H13&lt;TODAY(),"",IF(ISNUMBER(R30),"CHF   ",""))</f>
        <v>CHF   </v>
      </c>
      <c r="Q30" s="166"/>
      <c r="R30" s="167" t="n">
        <f aca="false">IF(ISNUMBER(R29),R28-R29,R28)</f>
        <v>252</v>
      </c>
      <c r="S30" s="168"/>
    </row>
    <row r="31" customFormat="false" ht="12.45" hidden="false" customHeight="true" outlineLevel="0" collapsed="false">
      <c r="B31" s="169"/>
      <c r="C31" s="146"/>
      <c r="D31" s="170"/>
      <c r="E31" s="170"/>
      <c r="F31" s="171"/>
      <c r="G31" s="171"/>
      <c r="H31" s="171"/>
      <c r="I31" s="172"/>
      <c r="J31" s="171"/>
      <c r="K31" s="171"/>
      <c r="L31" s="149"/>
      <c r="M31" s="149"/>
      <c r="N31" s="149"/>
      <c r="O31" s="173" t="str">
        <f aca="true">IF(H13&lt;TODAY(),"",IF(ISNUMBER(R30),"======================",""))</f>
        <v>======================</v>
      </c>
      <c r="P31" s="173"/>
      <c r="Q31" s="173"/>
      <c r="R31" s="173"/>
      <c r="S31" s="174"/>
    </row>
    <row r="32" customFormat="false" ht="2.85" hidden="false" customHeight="true" outlineLevel="0" collapsed="false">
      <c r="B32" s="175"/>
      <c r="C32" s="176"/>
      <c r="D32" s="177"/>
      <c r="E32" s="177"/>
      <c r="F32" s="156"/>
      <c r="G32" s="156"/>
      <c r="H32" s="178"/>
      <c r="I32" s="178"/>
      <c r="J32" s="177"/>
      <c r="K32" s="177"/>
      <c r="L32" s="156"/>
      <c r="M32" s="156"/>
      <c r="N32" s="156"/>
      <c r="O32" s="156"/>
      <c r="P32" s="156"/>
      <c r="Q32" s="156"/>
      <c r="R32" s="179"/>
      <c r="S32" s="180"/>
    </row>
    <row r="33" s="186" customFormat="true" ht="12.45" hidden="false" customHeight="true" outlineLevel="0" collapsed="false">
      <c r="A33" s="1"/>
      <c r="B33" s="181" t="str">
        <f aca="true">IF(H13&lt;TODAY(),"",IF(ISNUMBER(R30)," Konditionen",""))</f>
        <v> Konditionen</v>
      </c>
      <c r="C33" s="182" t="str">
        <f aca="true">IF(H13&lt;TODAY(),"",IF(ISNUMBER(R30),"Ratenzahlung:  60 Tage / 30 Tage vor Reservationstermin. Netto, ohne Skonto",""))</f>
        <v>Ratenzahlung:  60 Tage / 30 Tage vor Reservationstermin. Netto, ohne Skonto</v>
      </c>
      <c r="D33" s="183"/>
      <c r="E33" s="183"/>
      <c r="F33" s="183"/>
      <c r="G33" s="183"/>
      <c r="H33" s="183"/>
      <c r="I33" s="183"/>
      <c r="J33" s="184"/>
      <c r="K33" s="183"/>
      <c r="L33" s="183"/>
      <c r="M33" s="183"/>
      <c r="N33" s="121"/>
      <c r="O33" s="183"/>
      <c r="P33" s="182" t="str">
        <f aca="true">IF(H13&lt;TODAY(),"",IF(ISNUMBER(R33),"2 Raten  à",""))</f>
        <v>2 Raten  à</v>
      </c>
      <c r="Q33" s="182" t="str">
        <f aca="false">IF(ISNUMBER($O$31),"CHF","")</f>
        <v/>
      </c>
      <c r="R33" s="185" t="n">
        <f aca="true">IF(H13&lt;TODAY(),"",IF(ISNUMBER(R30),ROUNDDOWN(SUM(R30/2)*20,0)/20,""))</f>
        <v>126</v>
      </c>
      <c r="S33" s="78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</row>
    <row r="34" s="186" customFormat="true" ht="12.45" hidden="false" customHeight="true" outlineLevel="0" collapsed="false">
      <c r="A34" s="1"/>
      <c r="B34" s="181"/>
      <c r="C34" s="183" t="str">
        <f aca="true">IF(H13&lt;TODAY(),"",IF(ISNUMBER(R30),"Einmalzahlung: 60 Tage vor Reservationstermin: 2 % Skonto",""))</f>
        <v>Einmalzahlung: 60 Tage vor Reservationstermin: 2 % Skonto</v>
      </c>
      <c r="D34" s="183"/>
      <c r="E34" s="183"/>
      <c r="F34" s="183"/>
      <c r="G34" s="183"/>
      <c r="H34" s="183"/>
      <c r="I34" s="183"/>
      <c r="J34" s="184"/>
      <c r="K34" s="184"/>
      <c r="L34" s="183"/>
      <c r="M34" s="183"/>
      <c r="N34" s="121"/>
      <c r="O34" s="183"/>
      <c r="P34" s="182" t="str">
        <f aca="true">IF(H13&lt;TODAY(),"",IF(ISNUMBER(R34),"netto",""))</f>
        <v>netto</v>
      </c>
      <c r="Q34" s="182" t="str">
        <f aca="false">IF(ISNUMBER($O$31),"CHF","")</f>
        <v/>
      </c>
      <c r="R34" s="185" t="n">
        <f aca="true">IF(H13&lt;TODAY(),"",IF(ISNUMBER(R30),ROUND(SUM(R30*98%)*20,0)/20,""))</f>
        <v>246.95</v>
      </c>
      <c r="S34" s="78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</row>
    <row r="35" s="186" customFormat="true" ht="12.45" hidden="false" customHeight="true" outlineLevel="0" collapsed="false">
      <c r="A35" s="1"/>
      <c r="B35" s="181"/>
      <c r="C35" s="183" t="str">
        <f aca="true">IF(H13&lt;TODAY(),"",IF(ISNUMBER(R30),"Nach Absprache in Ausnahmefällen: Barzahlung direkt vor Ort: Einmalzahlung",""))</f>
        <v>Nach Absprache in Ausnahmefällen: Barzahlung direkt vor Ort: Einmalzahlung</v>
      </c>
      <c r="D35" s="96"/>
      <c r="E35" s="96"/>
      <c r="F35" s="187"/>
      <c r="G35" s="187"/>
      <c r="H35" s="187"/>
      <c r="I35" s="187"/>
      <c r="J35" s="187"/>
      <c r="K35" s="187"/>
      <c r="L35" s="96"/>
      <c r="M35" s="96"/>
      <c r="N35" s="121"/>
      <c r="O35" s="96"/>
      <c r="P35" s="182" t="str">
        <f aca="true">IF(H13&lt;TODAY(),"",IF(ISNUMBER(R35),"netto",""))</f>
        <v>netto</v>
      </c>
      <c r="Q35" s="182" t="str">
        <f aca="false">IF(ISNUMBER($O$31),"CHF","")</f>
        <v/>
      </c>
      <c r="R35" s="185" t="n">
        <f aca="true">IF(H13&lt;TODAY(),"",IF(ISNUMBER(R30),R30,""))</f>
        <v>252</v>
      </c>
      <c r="S35" s="78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</row>
    <row r="36" s="186" customFormat="true" ht="2.85" hidden="false" customHeight="true" outlineLevel="0" collapsed="false">
      <c r="A36" s="1"/>
      <c r="B36" s="188"/>
      <c r="C36" s="189"/>
      <c r="D36" s="189"/>
      <c r="E36" s="103"/>
      <c r="F36" s="103"/>
      <c r="G36" s="190"/>
      <c r="H36" s="190"/>
      <c r="I36" s="190"/>
      <c r="J36" s="190"/>
      <c r="K36" s="190"/>
      <c r="L36" s="190"/>
      <c r="M36" s="103"/>
      <c r="N36" s="103"/>
      <c r="O36" s="103"/>
      <c r="P36" s="191"/>
      <c r="Q36" s="192"/>
      <c r="R36" s="193"/>
      <c r="S36" s="111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</row>
    <row r="37" customFormat="false" ht="12.45" hidden="false" customHeight="true" outlineLevel="0" collapsed="false">
      <c r="B37" s="194" t="str">
        <f aca="true">IF(H13&lt;TODAY(),"",IF(ISNUMBER(R30),"Die Zahlen basieren auf momentan aktuellem Stand. Vorbehalten bleiben Preisanpassungen oder Taxänderungen der Gemeinde Leukerbad.",""))</f>
        <v>Die Zahlen basieren auf momentan aktuellem Stand. Vorbehalten bleiben Preisanpassungen oder Taxänderungen der Gemeinde Leukerbad.</v>
      </c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7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customFormat="false" ht="12.45" hidden="false" customHeight="true" outlineLevel="0" collapsed="false">
      <c r="B38" s="195" t="str">
        <f aca="true">IF(H13&lt;TODAY(),"",IF(ISNUMBER(R30),"Wenn Ihre Wunschdaten zwei Saisons überlagern, müssen Sie uns um den genauen Preis anfragen, da dieser aufgeteilt wird.",""))</f>
        <v>Wenn Ihre Wunschdaten zwei Saisons überlagern, müssen Sie uns um den genauen Preis anfragen, da dieser aufgeteilt wird.</v>
      </c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7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customFormat="false" ht="12.45" hidden="false" customHeight="true" outlineLevel="0" collapsed="false">
      <c r="B39" s="196" t="str">
        <f aca="true">IF(H13&lt;TODAY(),"",IF(ISNUMBER(R30),"Verbindlich ist ausschliesslich ein von uns ausgestelltes Angebot. Bitte fragen Sie uns an: pkobel@svetlog.com oder mit der Anfragemaske bei 'Reservation'.",""))</f>
        <v>Verbindlich ist ausschliesslich ein von uns ausgestelltes Angebot. Bitte fragen Sie uns an: pkobel@svetlog.com oder mit der Anfragemaske bei 'Reservation'.</v>
      </c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1" customFormat="false" ht="12.8" hidden="false" customHeight="false" outlineLevel="0" collapsed="false">
      <c r="C41" s="198"/>
      <c r="D41" s="198"/>
      <c r="E41" s="198"/>
      <c r="F41" s="198"/>
      <c r="G41" s="198"/>
      <c r="H41" s="199"/>
      <c r="I41" s="199"/>
      <c r="J41" s="199"/>
      <c r="K41" s="199"/>
      <c r="L41" s="199"/>
      <c r="M41" s="198"/>
      <c r="N41" s="198"/>
      <c r="O41" s="198"/>
      <c r="P41" s="198"/>
      <c r="Q41" s="198"/>
      <c r="R41" s="198"/>
    </row>
  </sheetData>
  <mergeCells count="24">
    <mergeCell ref="D3:O3"/>
    <mergeCell ref="D5:F5"/>
    <mergeCell ref="H5:J5"/>
    <mergeCell ref="L5:N5"/>
    <mergeCell ref="B16:D16"/>
    <mergeCell ref="B20:B21"/>
    <mergeCell ref="C20:F21"/>
    <mergeCell ref="K20:L20"/>
    <mergeCell ref="K21:L21"/>
    <mergeCell ref="B23:B25"/>
    <mergeCell ref="C23:M23"/>
    <mergeCell ref="C28:M28"/>
    <mergeCell ref="C29:M29"/>
    <mergeCell ref="P29:Q29"/>
    <mergeCell ref="C30:M30"/>
    <mergeCell ref="P30:Q30"/>
    <mergeCell ref="O31:R31"/>
    <mergeCell ref="B33:B35"/>
    <mergeCell ref="P33:Q33"/>
    <mergeCell ref="P34:Q34"/>
    <mergeCell ref="P35:Q35"/>
    <mergeCell ref="B37:R37"/>
    <mergeCell ref="B38:R38"/>
    <mergeCell ref="B39:R39"/>
  </mergeCells>
  <conditionalFormatting sqref="P13">
    <cfRule type="expression" priority="2" aboveAverage="0" equalAverage="0" bottom="0" percent="0" rank="0" text="" dxfId="0">
      <formula>ISERROR(#ref!)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6965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2023-11-17T17:34:44Z</dcterms:created>
  <dc:creator/>
  <dc:description/>
  <dc:language>de-CH</dc:language>
  <cp:lastModifiedBy/>
  <dcterms:modified xsi:type="dcterms:W3CDTF">2023-11-26T16:55:58Z</dcterms:modified>
  <cp:revision>58</cp:revision>
  <dc:subject/>
  <dc:title/>
</cp:coreProperties>
</file>