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Mietpreisrechner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<sst xmlns="http://schemas.openxmlformats.org/spreadsheetml/2006/main" count="40" uniqueCount="21">
  <si>
    <t xml:space="preserve">:</t>
  </si>
  <si>
    <t xml:space="preserve">   </t>
  </si>
  <si>
    <t xml:space="preserve"> </t>
  </si>
  <si>
    <t xml:space="preserve">U N S E R E    S A I S O N D A T E N</t>
  </si>
  <si>
    <t xml:space="preserve"> bis</t>
  </si>
  <si>
    <t xml:space="preserve">Hauptsaison</t>
  </si>
  <si>
    <t xml:space="preserve">Nebensaison</t>
  </si>
  <si>
    <t xml:space="preserve">&gt;</t>
  </si>
  <si>
    <t xml:space="preserve">-</t>
  </si>
  <si>
    <t xml:space="preserve"> WUNSCHDATEN EINTRAGEN</t>
  </si>
  <si>
    <t xml:space="preserve">von   </t>
  </si>
  <si>
    <t xml:space="preserve">bis</t>
  </si>
  <si>
    <t xml:space="preserve">             Das Wunschdatum muss ab heute in der Zukunft liegen</t>
  </si>
  <si>
    <t xml:space="preserve"> Doppelklick im Feld aktiviert eine Kalenderanzeige</t>
  </si>
  <si>
    <t xml:space="preserve">             und darf den</t>
  </si>
  <si>
    <t xml:space="preserve">nicht überschreiten      </t>
  </si>
  <si>
    <t xml:space="preserve">        Korrigieren und Löschen mit Leerschlag</t>
  </si>
  <si>
    <t xml:space="preserve">Kinder bis zum vollendetem 5. Altersjahr  &gt;  </t>
  </si>
  <si>
    <t xml:space="preserve"> ANZAHL GÄSTE  EINTRAGEN</t>
  </si>
  <si>
    <t xml:space="preserve">Jugendliche ab 6. bis vollendetem 16. Altersjahr  &gt;  </t>
  </si>
  <si>
    <t xml:space="preserve">Mind. 1 Erwachsene Person; ab 17. Altersjahr  &gt;  </t>
  </si>
</sst>
</file>

<file path=xl/styles.xml><?xml version="1.0" encoding="utf-8"?>
<styleSheet xmlns="http://schemas.openxmlformats.org/spreadsheetml/2006/main">
  <numFmts count="12">
    <numFmt numFmtId="164" formatCode="General"/>
    <numFmt numFmtId="165" formatCode="General"/>
    <numFmt numFmtId="166" formatCode="dd/mm/yy"/>
    <numFmt numFmtId="167" formatCode="mm/dd/yyyy"/>
    <numFmt numFmtId="168" formatCode="d/\ mmm\ yy"/>
    <numFmt numFmtId="169" formatCode="dd/mm/yyyy"/>
    <numFmt numFmtId="170" formatCode="@"/>
    <numFmt numFmtId="171" formatCode="dd/\ mm\ yyyy"/>
    <numFmt numFmtId="172" formatCode="#,##0.00"/>
    <numFmt numFmtId="173" formatCode="&quot;LO&quot;g\Is\Ch"/>
    <numFmt numFmtId="174" formatCode="0.00"/>
    <numFmt numFmtId="175" formatCode="0%"/>
  </numFmts>
  <fonts count="48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9"/>
      <name val="Arial"/>
      <family val="0"/>
      <charset val="1"/>
    </font>
    <font>
      <b val="true"/>
      <sz val="10"/>
      <name val="Arial"/>
      <family val="2"/>
      <charset val="1"/>
    </font>
    <font>
      <b val="true"/>
      <sz val="10"/>
      <name val="Arial"/>
      <family val="0"/>
      <charset val="1"/>
    </font>
    <font>
      <sz val="10"/>
      <name val="Arial"/>
      <family val="0"/>
      <charset val="1"/>
    </font>
    <font>
      <b val="true"/>
      <sz val="10"/>
      <color rgb="FFFF1744"/>
      <name val="Arial"/>
      <family val="0"/>
      <charset val="1"/>
    </font>
    <font>
      <b val="true"/>
      <sz val="10"/>
      <color rgb="FF008000"/>
      <name val="Arial"/>
      <family val="2"/>
      <charset val="1"/>
    </font>
    <font>
      <sz val="10"/>
      <color rgb="FFFF1744"/>
      <name val="Arial"/>
      <family val="2"/>
      <charset val="1"/>
    </font>
    <font>
      <b val="true"/>
      <sz val="10"/>
      <color rgb="FFFF1744"/>
      <name val="Arial"/>
      <family val="2"/>
      <charset val="1"/>
    </font>
    <font>
      <b val="true"/>
      <sz val="9"/>
      <name val="Arial"/>
      <family val="0"/>
      <charset val="1"/>
    </font>
    <font>
      <sz val="10"/>
      <color rgb="FFFF1744"/>
      <name val="Arial"/>
      <family val="0"/>
      <charset val="1"/>
    </font>
    <font>
      <b val="true"/>
      <sz val="9"/>
      <color rgb="FFFF1744"/>
      <name val="Arial"/>
      <family val="2"/>
      <charset val="1"/>
    </font>
    <font>
      <b val="true"/>
      <sz val="9"/>
      <color rgb="FF000000"/>
      <name val="Arial"/>
      <family val="2"/>
      <charset val="1"/>
    </font>
    <font>
      <sz val="10"/>
      <color rgb="FF006400"/>
      <name val="Arial"/>
      <family val="0"/>
      <charset val="1"/>
    </font>
    <font>
      <b val="true"/>
      <sz val="9"/>
      <color rgb="FF006400"/>
      <name val="Arial"/>
      <family val="2"/>
      <charset val="1"/>
    </font>
    <font>
      <sz val="9"/>
      <color rgb="FF000000"/>
      <name val="Arial"/>
      <family val="0"/>
      <charset val="1"/>
    </font>
    <font>
      <b val="true"/>
      <sz val="12"/>
      <color rgb="FF0000FF"/>
      <name val="Arial"/>
      <family val="0"/>
      <charset val="1"/>
    </font>
    <font>
      <b val="true"/>
      <sz val="12"/>
      <name val="Arial"/>
      <family val="2"/>
      <charset val="1"/>
    </font>
    <font>
      <b val="true"/>
      <sz val="12"/>
      <name val="Arial"/>
      <family val="0"/>
      <charset val="1"/>
    </font>
    <font>
      <b val="true"/>
      <i val="true"/>
      <sz val="8"/>
      <name val="Arial"/>
      <family val="0"/>
      <charset val="1"/>
    </font>
    <font>
      <sz val="10"/>
      <color rgb="FF0000FF"/>
      <name val="Arial"/>
      <family val="0"/>
      <charset val="1"/>
    </font>
    <font>
      <sz val="8"/>
      <name val="Arial"/>
      <family val="0"/>
      <charset val="1"/>
    </font>
    <font>
      <b val="true"/>
      <sz val="8"/>
      <name val="Arial"/>
      <family val="0"/>
      <charset val="1"/>
    </font>
    <font>
      <i val="true"/>
      <sz val="8"/>
      <name val="Arial"/>
      <family val="0"/>
      <charset val="1"/>
    </font>
    <font>
      <b val="true"/>
      <sz val="8"/>
      <name val="Arial"/>
      <family val="2"/>
      <charset val="1"/>
    </font>
    <font>
      <sz val="12"/>
      <color rgb="FF0000FF"/>
      <name val="Arial"/>
      <family val="0"/>
      <charset val="1"/>
    </font>
    <font>
      <sz val="10"/>
      <color rgb="FF0084D1"/>
      <name val="Arial"/>
      <family val="0"/>
      <charset val="1"/>
    </font>
    <font>
      <b val="true"/>
      <sz val="10"/>
      <color rgb="FF0000FF"/>
      <name val="Arial"/>
      <family val="2"/>
      <charset val="1"/>
    </font>
    <font>
      <b val="true"/>
      <sz val="9"/>
      <color rgb="FFFF0000"/>
      <name val="Arial"/>
      <family val="2"/>
      <charset val="1"/>
    </font>
    <font>
      <b val="true"/>
      <sz val="12"/>
      <color rgb="FF0000FF"/>
      <name val="Arial"/>
      <family val="2"/>
      <charset val="1"/>
    </font>
    <font>
      <sz val="10"/>
      <name val="Wingdings 3"/>
      <family val="1"/>
      <charset val="2"/>
    </font>
    <font>
      <b val="true"/>
      <sz val="10"/>
      <color rgb="FFFF0000"/>
      <name val="Arial"/>
      <family val="2"/>
      <charset val="1"/>
    </font>
    <font>
      <sz val="10"/>
      <color rgb="FFFF0000"/>
      <name val="Arial"/>
      <family val="2"/>
      <charset val="1"/>
    </font>
    <font>
      <b val="true"/>
      <sz val="10"/>
      <color rgb="FF008000"/>
      <name val="Arial"/>
      <family val="0"/>
      <charset val="1"/>
    </font>
    <font>
      <sz val="10"/>
      <color rgb="FF008000"/>
      <name val="Arial"/>
      <family val="0"/>
      <charset val="1"/>
    </font>
    <font>
      <b val="true"/>
      <sz val="10"/>
      <color rgb="FF00A933"/>
      <name val="Arial"/>
      <family val="2"/>
      <charset val="1"/>
    </font>
    <font>
      <b val="true"/>
      <sz val="9"/>
      <color rgb="FF008000"/>
      <name val="Arial"/>
      <family val="0"/>
      <charset val="1"/>
    </font>
    <font>
      <b val="true"/>
      <sz val="9"/>
      <name val="Arial"/>
      <family val="2"/>
      <charset val="1"/>
    </font>
    <font>
      <b val="true"/>
      <sz val="11"/>
      <name val="Arial"/>
      <family val="2"/>
      <charset val="1"/>
    </font>
    <font>
      <b val="true"/>
      <u val="double"/>
      <sz val="9"/>
      <name val="Arial"/>
      <family val="2"/>
      <charset val="1"/>
    </font>
    <font>
      <sz val="9"/>
      <name val="Arial"/>
      <family val="2"/>
      <charset val="1"/>
    </font>
    <font>
      <i val="true"/>
      <sz val="9"/>
      <name val="Arial"/>
      <family val="2"/>
      <charset val="1"/>
    </font>
    <font>
      <b val="true"/>
      <i val="true"/>
      <sz val="9"/>
      <name val="Arial"/>
      <family val="0"/>
      <charset val="1"/>
    </font>
    <font>
      <i val="true"/>
      <sz val="9"/>
      <name val="Arial"/>
      <family val="0"/>
      <charset val="1"/>
    </font>
    <font>
      <sz val="9"/>
      <color rgb="FFC9211E"/>
      <name val="Arial"/>
      <family val="0"/>
      <charset val="1"/>
    </font>
  </fonts>
  <fills count="3">
    <fill>
      <patternFill patternType="none"/>
    </fill>
    <fill>
      <patternFill patternType="gray125"/>
    </fill>
    <fill>
      <patternFill patternType="solid">
        <fgColor rgb="FFF5F5F5"/>
        <bgColor rgb="FFFFFFCC"/>
      </patternFill>
    </fill>
  </fills>
  <borders count="34">
    <border diagonalUp="false" diagonalDown="false">
      <left/>
      <right/>
      <top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/>
      <top style="thin"/>
      <bottom/>
      <diagonal/>
    </border>
    <border diagonalUp="false" diagonalDown="false">
      <left/>
      <right style="thin"/>
      <top style="thin"/>
      <bottom/>
      <diagonal/>
    </border>
    <border diagonalUp="false" diagonalDown="false">
      <left style="thin"/>
      <right/>
      <top/>
      <bottom/>
      <diagonal/>
    </border>
    <border diagonalUp="false" diagonalDown="false">
      <left/>
      <right style="thin"/>
      <top/>
      <bottom/>
      <diagonal/>
    </border>
    <border diagonalUp="false" diagonalDown="false">
      <left style="thin">
        <color rgb="FFF44336"/>
      </left>
      <right style="thin">
        <color rgb="FFF44336"/>
      </right>
      <top style="thin">
        <color rgb="FFF44336"/>
      </top>
      <bottom style="thin">
        <color rgb="FFF44336"/>
      </bottom>
      <diagonal/>
    </border>
    <border diagonalUp="false" diagonalDown="false">
      <left style="thin">
        <color rgb="FF008000"/>
      </left>
      <right style="thin">
        <color rgb="FF008000"/>
      </right>
      <top style="thin">
        <color rgb="FF008000"/>
      </top>
      <bottom style="thin">
        <color rgb="FF008000"/>
      </bottom>
      <diagonal/>
    </border>
    <border diagonalUp="false" diagonalDown="false">
      <left style="thin">
        <color rgb="FFFF0000"/>
      </left>
      <right style="thin">
        <color rgb="FFFF0000"/>
      </right>
      <top style="thin">
        <color rgb="FFFF0000"/>
      </top>
      <bottom/>
      <diagonal/>
    </border>
    <border diagonalUp="false" diagonalDown="false">
      <left style="thin">
        <color rgb="FFFF1744"/>
      </left>
      <right/>
      <top style="dotted">
        <color rgb="FFFF1744"/>
      </top>
      <bottom style="dotted">
        <color rgb="FFFF1744"/>
      </bottom>
      <diagonal/>
    </border>
    <border diagonalUp="false" diagonalDown="false">
      <left/>
      <right/>
      <top style="dotted">
        <color rgb="FFFF1744"/>
      </top>
      <bottom style="dotted">
        <color rgb="FFFF1744"/>
      </bottom>
      <diagonal/>
    </border>
    <border diagonalUp="false" diagonalDown="false">
      <left/>
      <right style="thin">
        <color rgb="FFFF1744"/>
      </right>
      <top style="dotted">
        <color rgb="FFFF1744"/>
      </top>
      <bottom style="dotted">
        <color rgb="FFFF1744"/>
      </bottom>
      <diagonal/>
    </border>
    <border diagonalUp="false" diagonalDown="false">
      <left style="thin">
        <color rgb="FF006400"/>
      </left>
      <right/>
      <top style="dotted">
        <color rgb="FF006400"/>
      </top>
      <bottom style="dotted">
        <color rgb="FF006400"/>
      </bottom>
      <diagonal/>
    </border>
    <border diagonalUp="false" diagonalDown="false">
      <left/>
      <right/>
      <top style="dotted">
        <color rgb="FF006400"/>
      </top>
      <bottom style="dotted">
        <color rgb="FF006400"/>
      </bottom>
      <diagonal/>
    </border>
    <border diagonalUp="false" diagonalDown="false">
      <left/>
      <right style="thin">
        <color rgb="FF006400"/>
      </right>
      <top style="dotted">
        <color rgb="FF006400"/>
      </top>
      <bottom style="dotted">
        <color rgb="FF006400"/>
      </bottom>
      <diagonal/>
    </border>
    <border diagonalUp="false" diagonalDown="false">
      <left style="thin">
        <color rgb="FFFF1744"/>
      </left>
      <right/>
      <top style="dotted">
        <color rgb="FFFF1744"/>
      </top>
      <bottom style="thin">
        <color rgb="FFFF1744"/>
      </bottom>
      <diagonal/>
    </border>
    <border diagonalUp="false" diagonalDown="false">
      <left/>
      <right/>
      <top style="dotted">
        <color rgb="FFFF1744"/>
      </top>
      <bottom style="thin">
        <color rgb="FFFF1744"/>
      </bottom>
      <diagonal/>
    </border>
    <border diagonalUp="false" diagonalDown="false">
      <left/>
      <right style="thin">
        <color rgb="FFFF1744"/>
      </right>
      <top style="dotted">
        <color rgb="FFFF1744"/>
      </top>
      <bottom style="thin">
        <color rgb="FFFF1744"/>
      </bottom>
      <diagonal/>
    </border>
    <border diagonalUp="false" diagonalDown="false">
      <left style="thin">
        <color rgb="FF006400"/>
      </left>
      <right/>
      <top style="dotted">
        <color rgb="FF006400"/>
      </top>
      <bottom style="thin">
        <color rgb="FF006400"/>
      </bottom>
      <diagonal/>
    </border>
    <border diagonalUp="false" diagonalDown="false">
      <left/>
      <right/>
      <top style="dotted">
        <color rgb="FF006400"/>
      </top>
      <bottom style="thin">
        <color rgb="FF006400"/>
      </bottom>
      <diagonal/>
    </border>
    <border diagonalUp="false" diagonalDown="false">
      <left/>
      <right style="thin">
        <color rgb="FF006400"/>
      </right>
      <top style="dotted">
        <color rgb="FF006400"/>
      </top>
      <bottom style="thin">
        <color rgb="FF006400"/>
      </bottom>
      <diagonal/>
    </border>
    <border diagonalUp="false" diagonalDown="false">
      <left style="medium">
        <color rgb="FF0000FF"/>
      </left>
      <right style="medium">
        <color rgb="FF0000FF"/>
      </right>
      <top style="medium">
        <color rgb="FF0000FF"/>
      </top>
      <bottom style="medium">
        <color rgb="FF0000FF"/>
      </bottom>
      <diagonal/>
    </border>
    <border diagonalUp="false" diagonalDown="false">
      <left style="dotted">
        <color rgb="FF0000FF"/>
      </left>
      <right style="dotted">
        <color rgb="FF0000FF"/>
      </right>
      <top style="dotted">
        <color rgb="FF0000FF"/>
      </top>
      <bottom style="dotted">
        <color rgb="FF0000FF"/>
      </bottom>
      <diagonal/>
    </border>
    <border diagonalUp="false" diagonalDown="false">
      <left style="thin"/>
      <right/>
      <top/>
      <bottom style="hair"/>
      <diagonal/>
    </border>
    <border diagonalUp="false" diagonalDown="false">
      <left/>
      <right/>
      <top/>
      <bottom style="hair"/>
      <diagonal/>
    </border>
    <border diagonalUp="false" diagonalDown="false">
      <left/>
      <right style="thin"/>
      <top/>
      <bottom style="hair"/>
      <diagonal/>
    </border>
    <border diagonalUp="false" diagonalDown="false">
      <left style="thin"/>
      <right/>
      <top/>
      <bottom style="dotted"/>
      <diagonal/>
    </border>
    <border diagonalUp="false" diagonalDown="false">
      <left/>
      <right/>
      <top/>
      <bottom style="dotted"/>
      <diagonal/>
    </border>
    <border diagonalUp="false" diagonalDown="false">
      <left/>
      <right style="thin"/>
      <top/>
      <bottom style="dotted"/>
      <diagonal/>
    </border>
    <border diagonalUp="false" diagonalDown="false">
      <left style="thin"/>
      <right/>
      <top style="dotted"/>
      <bottom/>
      <diagonal/>
    </border>
    <border diagonalUp="false" diagonalDown="false">
      <left/>
      <right/>
      <top style="dotted"/>
      <bottom/>
      <diagonal/>
    </border>
    <border diagonalUp="false" diagonalDown="false">
      <left/>
      <right style="thin"/>
      <top style="dotted"/>
      <bottom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 style="thin"/>
      <top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0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4" fontId="0" fillId="0" borderId="1" xfId="0" applyFont="fals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2" xfId="0" applyFont="fals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3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4" xfId="0" applyFont="fals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0" xfId="0" applyFont="fals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4" fontId="6" fillId="0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4" fillId="0" borderId="5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7" fillId="0" borderId="4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8" fillId="0" borderId="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9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9" fillId="0" borderId="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0" fillId="0" borderId="8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1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0" borderId="5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7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12" fillId="0" borderId="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5" fillId="0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5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13" fillId="0" borderId="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14" fillId="0" borderId="1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13" fillId="0" borderId="1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15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16" fillId="0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17" fillId="0" borderId="1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16" fillId="0" borderId="1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8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0" fontId="14" fillId="0" borderId="1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10" fillId="0" borderId="1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13" fillId="0" borderId="1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14" fillId="0" borderId="1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13" fillId="0" borderId="1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16" fillId="0" borderId="18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17" fillId="0" borderId="1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16" fillId="0" borderId="2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0" fontId="14" fillId="0" borderId="1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10" fillId="0" borderId="17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0" borderId="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6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2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2" borderId="2" xfId="0" applyFont="fals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5" fillId="2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2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2" borderId="2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7" fillId="2" borderId="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7" fillId="2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9" fillId="2" borderId="4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19" fillId="2" borderId="0" xfId="0" applyFont="true" applyBorder="false" applyAlignment="true" applyProtection="true">
      <alignment horizontal="right" vertical="center" textRotation="0" wrapText="false" indent="0" shrinkToFit="false"/>
      <protection locked="true" hidden="false"/>
    </xf>
    <xf numFmtId="164" fontId="0" fillId="2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20" fillId="0" borderId="2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6" fontId="21" fillId="2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9" fillId="2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21" fillId="2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5" fontId="21" fillId="2" borderId="2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2" fillId="2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23" fillId="2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4" fillId="2" borderId="5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24" fillId="2" borderId="4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9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25" fillId="2" borderId="0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24" fillId="2" borderId="0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26" fillId="2" borderId="0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6" fontId="21" fillId="2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9" fillId="2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6" fontId="20" fillId="2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1" fillId="2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21" fillId="2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2" fillId="2" borderId="0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23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2" borderId="5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9" fontId="24" fillId="2" borderId="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1" fontId="24" fillId="2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4" fillId="2" borderId="0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27" fillId="2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4" fontId="26" fillId="2" borderId="0" xfId="0" applyFont="true" applyBorder="true" applyAlignment="true" applyProtection="true">
      <alignment horizontal="general" vertical="top" textRotation="0" wrapText="false" indent="0" shrinkToFit="false"/>
      <protection locked="true" hidden="false"/>
    </xf>
    <xf numFmtId="166" fontId="20" fillId="2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1" fillId="2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5" fillId="2" borderId="4" xfId="0" applyFont="true" applyBorder="true" applyAlignment="true" applyProtection="true">
      <alignment horizontal="general" vertical="top" textRotation="0" wrapText="false" indent="0" shrinkToFit="false"/>
      <protection locked="true" hidden="false"/>
    </xf>
    <xf numFmtId="164" fontId="28" fillId="2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0" fillId="2" borderId="0" xfId="0" applyFont="fals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24" fillId="2" borderId="4" xfId="0" applyFont="true" applyBorder="true" applyAlignment="true" applyProtection="true">
      <alignment horizontal="general" vertical="top" textRotation="0" wrapText="false" indent="0" shrinkToFit="false"/>
      <protection locked="true" hidden="false"/>
    </xf>
    <xf numFmtId="166" fontId="29" fillId="2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29" fillId="2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30" fillId="2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21" fillId="0" borderId="2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31" fillId="2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7" fillId="2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32" fillId="2" borderId="4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32" fillId="2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29" fillId="2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29" fillId="2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31" fillId="2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7" fillId="2" borderId="23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7" fillId="2" borderId="24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5" fillId="2" borderId="24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12" fillId="2" borderId="2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33" fillId="2" borderId="24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2" borderId="24" xfId="0" applyFont="fals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34" fillId="2" borderId="24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5" fillId="2" borderId="24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35" fillId="2" borderId="24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2" borderId="25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2" borderId="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2" borderId="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2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2" borderId="2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36" fillId="2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2" borderId="3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2" borderId="4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6" fillId="2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7" fillId="2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8" fillId="2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1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5" fontId="11" fillId="2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72" fontId="8" fillId="2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2" fontId="8" fillId="2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72" fontId="12" fillId="2" borderId="5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37" fillId="2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36" fillId="2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5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5" fontId="38" fillId="2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72" fontId="36" fillId="2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2" fontId="36" fillId="2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72" fontId="39" fillId="2" borderId="5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0" fillId="2" borderId="4" xfId="0" applyFont="fals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2" borderId="5" xfId="0" applyFont="fals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5" fillId="2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72" fontId="5" fillId="2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6" fillId="2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4" fontId="0" fillId="2" borderId="0" xfId="0" applyFont="false" applyBorder="false" applyAlignment="true" applyProtection="true">
      <alignment horizontal="left" vertical="center" textRotation="0" wrapText="false" indent="0" shrinkToFit="false"/>
      <protection locked="true" hidden="false"/>
    </xf>
    <xf numFmtId="164" fontId="7" fillId="2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4" fontId="6" fillId="2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73" fontId="5" fillId="2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74" fontId="5" fillId="2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72" fontId="40" fillId="2" borderId="5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0" fillId="2" borderId="26" xfId="0" applyFont="fals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2" borderId="27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5" fillId="2" borderId="27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0" fillId="2" borderId="27" xfId="0" applyFont="false" applyBorder="true" applyAlignment="true" applyProtection="true">
      <alignment horizontal="left" vertical="center" textRotation="0" wrapText="false" indent="0" shrinkToFit="false"/>
      <protection locked="true" hidden="false"/>
    </xf>
    <xf numFmtId="164" fontId="7" fillId="2" borderId="27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7" fillId="2" borderId="27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2" borderId="27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3" fontId="5" fillId="2" borderId="27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72" fontId="5" fillId="2" borderId="27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72" fontId="40" fillId="2" borderId="28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5" fillId="2" borderId="29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0" fillId="2" borderId="30" xfId="0" applyFont="fals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7" fillId="2" borderId="3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2" fontId="40" fillId="2" borderId="31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5" fillId="2" borderId="4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72" fontId="7" fillId="2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6" fillId="2" borderId="4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5" fontId="5" fillId="2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72" fontId="40" fillId="2" borderId="5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72" fontId="5" fillId="2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1" fillId="2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72" fontId="41" fillId="2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72" fontId="42" fillId="2" borderId="5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40" fillId="2" borderId="26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5" fillId="2" borderId="27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5" fillId="2" borderId="27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5" fillId="2" borderId="2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2" fontId="42" fillId="2" borderId="28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7" fillId="2" borderId="29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5" fillId="2" borderId="3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7" fillId="2" borderId="3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7" fillId="2" borderId="3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2" borderId="3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4" fillId="2" borderId="3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2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0" fillId="2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2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2" fontId="7" fillId="2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3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0" fillId="2" borderId="23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2" borderId="24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7" fillId="2" borderId="2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2" borderId="24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0" fillId="2" borderId="24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72" fontId="7" fillId="2" borderId="24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4" fillId="2" borderId="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5" fillId="2" borderId="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6" fillId="2" borderId="3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2" borderId="33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7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47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1">
    <dxf>
      <font>
        <name val="Arial"/>
        <charset val="1"/>
        <family val="2"/>
      </font>
    </dxf>
  </dxfs>
  <colors>
    <indexedColors>
      <rgbColor rgb="FF000000"/>
      <rgbColor rgb="FFF5F5F5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FF1744"/>
      <rgbColor rgb="FFFFFFCC"/>
      <rgbColor rgb="FFCCFFFF"/>
      <rgbColor rgb="FF660066"/>
      <rgbColor rgb="FFFF8080"/>
      <rgbColor rgb="FF0084D1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44336"/>
      <rgbColor rgb="FF666699"/>
      <rgbColor rgb="FF969696"/>
      <rgbColor rgb="FF003366"/>
      <rgbColor rgb="FF00A933"/>
      <rgbColor rgb="FF006400"/>
      <rgbColor rgb="FF333300"/>
      <rgbColor rgb="FFC9211E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MJ42"/>
  <sheetViews>
    <sheetView showFormulas="false" showGridLines="false" showRowColHeaders="true" showZeros="false" rightToLeft="false" tabSelected="true" showOutlineSymbols="true" defaultGridColor="true" view="normal" topLeftCell="A1" colorId="64" zoomScale="100" zoomScaleNormal="100" zoomScalePageLayoutView="100" workbookViewId="0">
      <selection pane="topLeft" activeCell="P19" activeCellId="0" sqref="P19"/>
    </sheetView>
  </sheetViews>
  <sheetFormatPr defaultColWidth="11.65234375" defaultRowHeight="12.8" zeroHeight="false" outlineLevelRow="0" outlineLevelCol="0"/>
  <cols>
    <col collapsed="false" customWidth="true" hidden="false" outlineLevel="0" max="1" min="1" style="1" width="0.52"/>
    <col collapsed="false" customWidth="true" hidden="false" outlineLevel="0" max="2" min="2" style="2" width="13.29"/>
    <col collapsed="false" customWidth="true" hidden="false" outlineLevel="0" max="3" min="3" style="2" width="8.67"/>
    <col collapsed="false" customWidth="true" hidden="false" outlineLevel="0" max="4" min="4" style="2" width="3.57"/>
    <col collapsed="false" customWidth="true" hidden="false" outlineLevel="0" max="5" min="5" style="2" width="10.72"/>
    <col collapsed="false" customWidth="true" hidden="false" outlineLevel="0" max="6" min="6" style="2" width="1.02"/>
    <col collapsed="false" customWidth="true" hidden="false" outlineLevel="0" max="7" min="7" style="2" width="10.72"/>
    <col collapsed="false" customWidth="true" hidden="false" outlineLevel="0" max="8" min="8" style="2" width="2.04"/>
    <col collapsed="false" customWidth="true" hidden="false" outlineLevel="0" max="9" min="9" style="3" width="10.72"/>
    <col collapsed="false" customWidth="true" hidden="false" outlineLevel="0" max="10" min="10" style="3" width="1.02"/>
    <col collapsed="false" customWidth="true" hidden="false" outlineLevel="0" max="11" min="11" style="3" width="10.72"/>
    <col collapsed="false" customWidth="true" hidden="false" outlineLevel="0" max="12" min="12" style="3" width="2.04"/>
    <col collapsed="false" customWidth="true" hidden="false" outlineLevel="0" max="13" min="13" style="3" width="10.72"/>
    <col collapsed="false" customWidth="true" hidden="false" outlineLevel="0" max="14" min="14" style="2" width="1.02"/>
    <col collapsed="false" customWidth="true" hidden="false" outlineLevel="0" max="15" min="15" style="2" width="10.72"/>
    <col collapsed="false" customWidth="true" hidden="false" outlineLevel="0" max="17" min="16" style="2" width="5.62"/>
    <col collapsed="false" customWidth="true" hidden="false" outlineLevel="0" max="18" min="18" style="2" width="8.16"/>
    <col collapsed="false" customWidth="true" hidden="false" outlineLevel="0" max="19" min="19" style="2" width="13.29"/>
    <col collapsed="false" customWidth="true" hidden="false" outlineLevel="0" max="20" min="20" style="2" width="0.52"/>
    <col collapsed="false" customWidth="true" hidden="false" outlineLevel="0" max="30" min="21" style="2" width="11.57"/>
    <col collapsed="false" customWidth="false" hidden="false" outlineLevel="0" max="44" min="31" style="1" width="11.63"/>
    <col collapsed="false" customWidth="false" hidden="false" outlineLevel="0" max="64" min="45" style="4" width="11.63"/>
    <col collapsed="false" customWidth="false" hidden="false" outlineLevel="0" max="990" min="65" style="4" width="11.64"/>
    <col collapsed="false" customWidth="true" hidden="false" outlineLevel="0" max="1024" min="991" style="4" width="11.52"/>
    <col collapsed="false" customWidth="false" hidden="false" outlineLevel="0" max="16384" min="1025" style="5" width="11.65"/>
  </cols>
  <sheetData>
    <row r="1" customFormat="false" ht="2.85" hidden="false" customHeight="true" outlineLevel="0" collapsed="false">
      <c r="G1" s="6"/>
      <c r="K1" s="3" t="s">
        <v>0</v>
      </c>
      <c r="Q1" s="2" t="s">
        <v>1</v>
      </c>
      <c r="S1" s="2" t="s">
        <v>2</v>
      </c>
    </row>
    <row r="2" customFormat="false" ht="2.85" hidden="false" customHeight="true" outlineLevel="0" collapsed="false">
      <c r="B2" s="7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9"/>
      <c r="U2" s="10"/>
      <c r="V2" s="10"/>
      <c r="W2" s="10"/>
      <c r="X2" s="10"/>
      <c r="Y2" s="10"/>
      <c r="Z2" s="10"/>
      <c r="AA2" s="10"/>
      <c r="AB2" s="10"/>
      <c r="AC2" s="10"/>
      <c r="AD2" s="10"/>
    </row>
    <row r="3" customFormat="false" ht="12.45" hidden="false" customHeight="true" outlineLevel="0" collapsed="false">
      <c r="B3" s="11"/>
      <c r="C3" s="12"/>
      <c r="D3" s="12"/>
      <c r="E3" s="13"/>
      <c r="F3" s="13"/>
      <c r="G3" s="14"/>
      <c r="H3" s="14"/>
      <c r="I3" s="4"/>
      <c r="J3" s="15" t="s">
        <v>3</v>
      </c>
      <c r="K3" s="16" t="n">
        <v>2024</v>
      </c>
      <c r="L3" s="16"/>
      <c r="M3" s="17" t="s">
        <v>4</v>
      </c>
      <c r="N3" s="18" t="n">
        <v>2028</v>
      </c>
      <c r="O3" s="18" t="n">
        <v>2028</v>
      </c>
      <c r="P3" s="14"/>
      <c r="Q3" s="12"/>
      <c r="R3" s="12"/>
      <c r="S3" s="12"/>
      <c r="T3" s="19"/>
      <c r="U3" s="10"/>
      <c r="V3" s="10"/>
      <c r="W3" s="10"/>
      <c r="X3" s="10"/>
      <c r="Y3" s="10"/>
      <c r="Z3" s="10"/>
      <c r="AA3" s="10"/>
      <c r="AB3" s="10"/>
      <c r="AC3" s="10"/>
      <c r="AD3" s="10"/>
    </row>
    <row r="4" customFormat="false" ht="2.85" hidden="false" customHeight="true" outlineLevel="0" collapsed="false">
      <c r="B4" s="11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9"/>
      <c r="U4" s="10"/>
      <c r="V4" s="10"/>
      <c r="W4" s="10"/>
      <c r="X4" s="10"/>
      <c r="Y4" s="10"/>
      <c r="Z4" s="10"/>
      <c r="AA4" s="10"/>
      <c r="AB4" s="10"/>
      <c r="AC4" s="10"/>
      <c r="AD4" s="10"/>
    </row>
    <row r="5" customFormat="false" ht="12.45" hidden="false" customHeight="true" outlineLevel="0" collapsed="false">
      <c r="B5" s="20"/>
      <c r="C5" s="21"/>
      <c r="D5" s="21"/>
      <c r="E5" s="22" t="s">
        <v>5</v>
      </c>
      <c r="F5" s="22"/>
      <c r="G5" s="22"/>
      <c r="H5" s="23"/>
      <c r="I5" s="24" t="s">
        <v>6</v>
      </c>
      <c r="J5" s="24"/>
      <c r="K5" s="24"/>
      <c r="L5" s="25"/>
      <c r="M5" s="26" t="s">
        <v>5</v>
      </c>
      <c r="N5" s="26"/>
      <c r="O5" s="26"/>
      <c r="P5" s="27"/>
      <c r="Q5" s="1"/>
      <c r="R5" s="1"/>
      <c r="S5" s="25"/>
      <c r="T5" s="28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</row>
    <row r="6" customFormat="false" ht="12.45" hidden="false" customHeight="true" outlineLevel="0" collapsed="false">
      <c r="B6" s="30"/>
      <c r="C6" s="31" t="n">
        <f aca="false">IF(ISNUMBER(K3),K3,"")</f>
        <v>2024</v>
      </c>
      <c r="D6" s="32" t="s">
        <v>7</v>
      </c>
      <c r="E6" s="33" t="n">
        <v>45292</v>
      </c>
      <c r="F6" s="34" t="s">
        <v>8</v>
      </c>
      <c r="G6" s="35" t="n">
        <v>45388</v>
      </c>
      <c r="H6" s="36"/>
      <c r="I6" s="37" t="n">
        <v>45388</v>
      </c>
      <c r="J6" s="38" t="s">
        <v>8</v>
      </c>
      <c r="K6" s="39" t="n">
        <v>45647</v>
      </c>
      <c r="L6" s="40"/>
      <c r="M6" s="33" t="n">
        <v>45647</v>
      </c>
      <c r="N6" s="41" t="s">
        <v>8</v>
      </c>
      <c r="O6" s="42" t="n">
        <v>45657</v>
      </c>
      <c r="P6" s="4"/>
      <c r="Q6" s="1"/>
      <c r="R6" s="4"/>
      <c r="S6" s="4"/>
      <c r="T6" s="19"/>
      <c r="U6" s="10"/>
      <c r="V6" s="10"/>
      <c r="W6" s="10"/>
      <c r="X6" s="10"/>
      <c r="Y6" s="10"/>
      <c r="Z6" s="10"/>
      <c r="AA6" s="10"/>
      <c r="AB6" s="10"/>
      <c r="AC6" s="10"/>
      <c r="AD6" s="10"/>
    </row>
    <row r="7" customFormat="false" ht="12.45" hidden="false" customHeight="true" outlineLevel="0" collapsed="false">
      <c r="B7" s="30"/>
      <c r="C7" s="31" t="n">
        <f aca="false">IF(ISNUMBER(C6),C6+1,"")</f>
        <v>2025</v>
      </c>
      <c r="D7" s="32" t="s">
        <v>7</v>
      </c>
      <c r="E7" s="33" t="n">
        <v>45658</v>
      </c>
      <c r="F7" s="34" t="s">
        <v>8</v>
      </c>
      <c r="G7" s="35" t="n">
        <v>45773</v>
      </c>
      <c r="H7" s="36"/>
      <c r="I7" s="37" t="n">
        <v>45773</v>
      </c>
      <c r="J7" s="38" t="s">
        <v>8</v>
      </c>
      <c r="K7" s="39" t="n">
        <v>46011</v>
      </c>
      <c r="L7" s="40"/>
      <c r="M7" s="33" t="n">
        <v>46011</v>
      </c>
      <c r="N7" s="41" t="s">
        <v>8</v>
      </c>
      <c r="O7" s="42" t="n">
        <v>46022</v>
      </c>
      <c r="P7" s="4"/>
      <c r="Q7" s="1"/>
      <c r="R7" s="4"/>
      <c r="S7" s="4"/>
      <c r="T7" s="19"/>
      <c r="U7" s="10"/>
      <c r="V7" s="10"/>
      <c r="W7" s="10"/>
      <c r="X7" s="10"/>
      <c r="Y7" s="10"/>
      <c r="Z7" s="10"/>
      <c r="AA7" s="10"/>
      <c r="AB7" s="10"/>
      <c r="AC7" s="10"/>
      <c r="AD7" s="10"/>
    </row>
    <row r="8" customFormat="false" ht="12.45" hidden="false" customHeight="true" outlineLevel="0" collapsed="false">
      <c r="B8" s="30"/>
      <c r="C8" s="31" t="n">
        <f aca="false">IF(ISNUMBER(C7),C7+1,"")</f>
        <v>2026</v>
      </c>
      <c r="D8" s="32" t="s">
        <v>7</v>
      </c>
      <c r="E8" s="33" t="n">
        <v>46023</v>
      </c>
      <c r="F8" s="34" t="s">
        <v>8</v>
      </c>
      <c r="G8" s="35" t="n">
        <v>46123</v>
      </c>
      <c r="H8" s="36"/>
      <c r="I8" s="37" t="n">
        <v>46123</v>
      </c>
      <c r="J8" s="38" t="s">
        <v>8</v>
      </c>
      <c r="K8" s="39" t="n">
        <v>46375</v>
      </c>
      <c r="L8" s="40"/>
      <c r="M8" s="33" t="n">
        <v>46375</v>
      </c>
      <c r="N8" s="41" t="s">
        <v>8</v>
      </c>
      <c r="O8" s="42" t="n">
        <v>46387</v>
      </c>
      <c r="P8" s="4"/>
      <c r="Q8" s="1"/>
      <c r="R8" s="4"/>
      <c r="S8" s="4"/>
      <c r="T8" s="19"/>
      <c r="U8" s="10"/>
      <c r="V8" s="10"/>
      <c r="W8" s="10"/>
      <c r="X8" s="10"/>
      <c r="Y8" s="10"/>
      <c r="Z8" s="10"/>
      <c r="AA8" s="10"/>
      <c r="AB8" s="10"/>
      <c r="AC8" s="10"/>
      <c r="AD8" s="10"/>
    </row>
    <row r="9" customFormat="false" ht="12.45" hidden="false" customHeight="true" outlineLevel="0" collapsed="false">
      <c r="B9" s="30"/>
      <c r="C9" s="31" t="n">
        <f aca="false">IF(ISNUMBER(C8),C8+1,"")</f>
        <v>2027</v>
      </c>
      <c r="D9" s="32" t="s">
        <v>7</v>
      </c>
      <c r="E9" s="43" t="n">
        <v>46388</v>
      </c>
      <c r="F9" s="44" t="s">
        <v>8</v>
      </c>
      <c r="G9" s="45" t="n">
        <v>46450</v>
      </c>
      <c r="H9" s="36"/>
      <c r="I9" s="46" t="n">
        <v>46450</v>
      </c>
      <c r="J9" s="47" t="s">
        <v>8</v>
      </c>
      <c r="K9" s="48" t="n">
        <v>46739</v>
      </c>
      <c r="L9" s="40"/>
      <c r="M9" s="43" t="n">
        <v>46739</v>
      </c>
      <c r="N9" s="49" t="s">
        <v>8</v>
      </c>
      <c r="O9" s="50" t="n">
        <v>46752</v>
      </c>
      <c r="P9" s="4"/>
      <c r="Q9" s="1"/>
      <c r="R9" s="4"/>
      <c r="S9" s="4"/>
      <c r="T9" s="19"/>
      <c r="U9" s="10"/>
      <c r="V9" s="10"/>
      <c r="W9" s="10"/>
      <c r="X9" s="10"/>
      <c r="Y9" s="10"/>
      <c r="Z9" s="10"/>
      <c r="AA9" s="10"/>
      <c r="AB9" s="10"/>
      <c r="AC9" s="10"/>
      <c r="AD9" s="10"/>
    </row>
    <row r="10" customFormat="false" ht="12.45" hidden="false" customHeight="true" outlineLevel="0" collapsed="false">
      <c r="B10" s="30"/>
      <c r="C10" s="31" t="n">
        <f aca="false">IF(ISNUMBER(C9),C9+1,"")</f>
        <v>2028</v>
      </c>
      <c r="D10" s="32" t="s">
        <v>7</v>
      </c>
      <c r="E10" s="43" t="n">
        <v>46753</v>
      </c>
      <c r="F10" s="44" t="s">
        <v>8</v>
      </c>
      <c r="G10" s="45" t="n">
        <v>46865</v>
      </c>
      <c r="H10" s="36"/>
      <c r="I10" s="46" t="n">
        <v>46865</v>
      </c>
      <c r="J10" s="47" t="s">
        <v>8</v>
      </c>
      <c r="K10" s="48" t="n">
        <v>47109</v>
      </c>
      <c r="L10" s="40"/>
      <c r="M10" s="43" t="n">
        <v>47109</v>
      </c>
      <c r="N10" s="49" t="s">
        <v>8</v>
      </c>
      <c r="O10" s="50" t="n">
        <v>47118</v>
      </c>
      <c r="P10" s="4"/>
      <c r="Q10" s="1"/>
      <c r="R10" s="4"/>
      <c r="S10" s="4"/>
      <c r="T10" s="19"/>
      <c r="U10" s="10"/>
      <c r="V10" s="10"/>
      <c r="W10" s="10"/>
      <c r="X10" s="10"/>
      <c r="Y10" s="10"/>
      <c r="Z10" s="10"/>
      <c r="AA10" s="10"/>
      <c r="AB10" s="10"/>
      <c r="AC10" s="10"/>
      <c r="AD10" s="10"/>
    </row>
    <row r="11" customFormat="false" ht="5.65" hidden="false" customHeight="true" outlineLevel="0" collapsed="false">
      <c r="B11" s="51"/>
      <c r="C11" s="52"/>
      <c r="D11" s="52"/>
      <c r="E11" s="52"/>
      <c r="F11" s="1"/>
      <c r="G11" s="1"/>
      <c r="H11" s="32"/>
      <c r="I11" s="32"/>
      <c r="J11" s="32"/>
      <c r="K11" s="53"/>
      <c r="L11" s="1"/>
      <c r="M11" s="1"/>
      <c r="N11" s="1"/>
      <c r="O11" s="31"/>
      <c r="P11" s="1"/>
      <c r="Q11" s="29"/>
      <c r="R11" s="29"/>
      <c r="S11" s="29"/>
      <c r="T11" s="54"/>
      <c r="U11" s="55"/>
      <c r="V11" s="55"/>
      <c r="W11" s="55"/>
      <c r="X11" s="55"/>
      <c r="Y11" s="55"/>
      <c r="Z11" s="55"/>
      <c r="AA11" s="55"/>
      <c r="AB11" s="55"/>
      <c r="AC11" s="55"/>
      <c r="AD11" s="55"/>
      <c r="AE11" s="55"/>
      <c r="AF11" s="55"/>
      <c r="AG11" s="55"/>
      <c r="AH11" s="55"/>
      <c r="AI11" s="55"/>
      <c r="AJ11" s="55"/>
      <c r="AK11" s="55"/>
      <c r="AL11" s="55"/>
      <c r="AM11" s="55"/>
      <c r="AN11" s="55"/>
      <c r="AO11" s="55"/>
      <c r="AP11" s="55"/>
    </row>
    <row r="12" customFormat="false" ht="5.65" hidden="false" customHeight="true" outlineLevel="0" collapsed="false">
      <c r="B12" s="56"/>
      <c r="C12" s="57"/>
      <c r="D12" s="57"/>
      <c r="E12" s="57"/>
      <c r="F12" s="58"/>
      <c r="G12" s="58"/>
      <c r="H12" s="59"/>
      <c r="I12" s="59"/>
      <c r="J12" s="59"/>
      <c r="K12" s="60"/>
      <c r="L12" s="58"/>
      <c r="M12" s="58"/>
      <c r="N12" s="58"/>
      <c r="O12" s="61"/>
      <c r="P12" s="58"/>
      <c r="Q12" s="62"/>
      <c r="R12" s="62"/>
      <c r="S12" s="62"/>
      <c r="T12" s="63"/>
      <c r="U12" s="55"/>
      <c r="V12" s="55"/>
      <c r="W12" s="55"/>
      <c r="X12" s="55"/>
      <c r="Y12" s="55"/>
      <c r="Z12" s="55"/>
      <c r="AA12" s="55"/>
      <c r="AB12" s="55"/>
      <c r="AC12" s="55"/>
      <c r="AD12" s="55"/>
      <c r="AE12" s="55"/>
      <c r="AF12" s="55"/>
      <c r="AG12" s="55"/>
      <c r="AH12" s="55"/>
      <c r="AI12" s="55"/>
      <c r="AJ12" s="55"/>
      <c r="AK12" s="55"/>
      <c r="AL12" s="55"/>
      <c r="AM12" s="55"/>
      <c r="AN12" s="55"/>
      <c r="AO12" s="55"/>
      <c r="AP12" s="55"/>
    </row>
    <row r="13" customFormat="false" ht="19.85" hidden="false" customHeight="true" outlineLevel="0" collapsed="false">
      <c r="B13" s="64" t="s">
        <v>9</v>
      </c>
      <c r="C13" s="64"/>
      <c r="D13" s="64"/>
      <c r="E13" s="64"/>
      <c r="F13" s="64"/>
      <c r="G13" s="65" t="s">
        <v>10</v>
      </c>
      <c r="H13" s="66"/>
      <c r="I13" s="67"/>
      <c r="J13" s="68"/>
      <c r="K13" s="69" t="s">
        <v>11</v>
      </c>
      <c r="L13" s="66"/>
      <c r="M13" s="67"/>
      <c r="N13" s="68"/>
      <c r="O13" s="70" t="str">
        <f aca="false">IF(AND(ISNUMBER(I13),ISNUMBER(M13),ISNUMBER(P19)),"=","")</f>
        <v/>
      </c>
      <c r="P13" s="71" t="str">
        <f aca="false">IF(AND(I13&gt;0,M13&gt;0,M13&gt;I13,(M13-I13)&lt;=365),M13-I13,"")</f>
        <v/>
      </c>
      <c r="Q13" s="72" t="str">
        <f aca="true">IF(OR(NOT(ISNUMBER(I13)),NOT(ISNUMBER(M13))),"",IF(AND(ISNUMBER(I13),I13&lt;TODAY())," (Datum passé !)",IF(I13&gt;O10," wählen Sie ein früheres Datum",IF(I13&gt;M13,"  (Datum!?)",IF(DATEDIF(I13,M13,"d")&gt;365," (max. 1 Jahr!)",IF(AND(ISNUMBER(P13),ISNUMBER(P19))," Tage",""))))))</f>
        <v/>
      </c>
      <c r="R13" s="66"/>
      <c r="S13" s="73"/>
      <c r="T13" s="74"/>
      <c r="U13" s="10"/>
      <c r="V13" s="10"/>
      <c r="W13" s="10"/>
      <c r="X13" s="10"/>
      <c r="Y13" s="10"/>
      <c r="Z13" s="10"/>
      <c r="AA13" s="10"/>
      <c r="AB13" s="10"/>
      <c r="AC13" s="10"/>
      <c r="AD13" s="10"/>
    </row>
    <row r="14" customFormat="false" ht="12.45" hidden="false" customHeight="true" outlineLevel="0" collapsed="false">
      <c r="A14" s="4"/>
      <c r="B14" s="75" t="s">
        <v>12</v>
      </c>
      <c r="C14" s="76"/>
      <c r="D14" s="77"/>
      <c r="E14" s="77"/>
      <c r="F14" s="77"/>
      <c r="G14" s="77"/>
      <c r="H14" s="78"/>
      <c r="I14" s="79" t="s">
        <v>13</v>
      </c>
      <c r="J14" s="80"/>
      <c r="K14" s="81"/>
      <c r="L14" s="66"/>
      <c r="M14" s="82"/>
      <c r="N14" s="80"/>
      <c r="O14" s="83"/>
      <c r="P14" s="84"/>
      <c r="Q14" s="85"/>
      <c r="R14" s="66"/>
      <c r="S14" s="86"/>
      <c r="T14" s="87"/>
      <c r="U14" s="88"/>
      <c r="V14" s="88"/>
      <c r="W14" s="88"/>
      <c r="X14" s="88"/>
      <c r="Y14" s="88"/>
      <c r="Z14" s="88"/>
      <c r="AA14" s="88"/>
      <c r="AB14" s="88"/>
      <c r="AC14" s="88"/>
      <c r="AD14" s="88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</row>
    <row r="15" customFormat="false" ht="9.9" hidden="false" customHeight="true" outlineLevel="0" collapsed="false">
      <c r="B15" s="89" t="s">
        <v>14</v>
      </c>
      <c r="C15" s="90" t="n">
        <f aca="false">IF(ISNUMBER(O10),O10,"")</f>
        <v>47118</v>
      </c>
      <c r="D15" s="78"/>
      <c r="E15" s="91"/>
      <c r="F15" s="91" t="s">
        <v>15</v>
      </c>
      <c r="G15" s="92"/>
      <c r="H15" s="66"/>
      <c r="I15" s="93" t="s">
        <v>16</v>
      </c>
      <c r="J15" s="68"/>
      <c r="K15" s="69"/>
      <c r="L15" s="66"/>
      <c r="M15" s="94"/>
      <c r="N15" s="68"/>
      <c r="O15" s="70"/>
      <c r="P15" s="95"/>
      <c r="Q15" s="72"/>
      <c r="R15" s="66"/>
      <c r="S15" s="73"/>
      <c r="T15" s="74"/>
      <c r="U15" s="10"/>
      <c r="V15" s="10"/>
      <c r="W15" s="10"/>
      <c r="X15" s="10"/>
      <c r="Y15" s="10"/>
      <c r="Z15" s="10"/>
      <c r="AA15" s="10"/>
      <c r="AB15" s="10"/>
      <c r="AC15" s="10"/>
      <c r="AD15" s="10"/>
    </row>
    <row r="16" customFormat="false" ht="5.65" hidden="false" customHeight="true" outlineLevel="0" collapsed="false">
      <c r="B16" s="96"/>
      <c r="C16" s="97"/>
      <c r="D16" s="97"/>
      <c r="E16" s="98"/>
      <c r="F16" s="98"/>
      <c r="G16" s="65"/>
      <c r="H16" s="66"/>
      <c r="I16" s="94"/>
      <c r="J16" s="68"/>
      <c r="K16" s="69"/>
      <c r="L16" s="66"/>
      <c r="M16" s="94"/>
      <c r="N16" s="68"/>
      <c r="O16" s="70"/>
      <c r="P16" s="95"/>
      <c r="Q16" s="72"/>
      <c r="R16" s="66"/>
      <c r="S16" s="73"/>
      <c r="T16" s="74"/>
      <c r="U16" s="10"/>
      <c r="V16" s="10"/>
      <c r="W16" s="10"/>
      <c r="X16" s="10"/>
      <c r="Y16" s="10"/>
      <c r="Z16" s="10"/>
      <c r="AA16" s="10"/>
      <c r="AB16" s="10"/>
      <c r="AC16" s="10"/>
      <c r="AD16" s="10"/>
    </row>
    <row r="17" customFormat="false" ht="19.85" hidden="false" customHeight="true" outlineLevel="0" collapsed="false">
      <c r="B17" s="99"/>
      <c r="C17" s="100"/>
      <c r="D17" s="101"/>
      <c r="E17" s="101"/>
      <c r="F17" s="101"/>
      <c r="G17" s="101"/>
      <c r="H17" s="101"/>
      <c r="I17" s="101"/>
      <c r="J17" s="101"/>
      <c r="K17" s="101"/>
      <c r="L17" s="101"/>
      <c r="M17" s="98"/>
      <c r="N17" s="98"/>
      <c r="O17" s="102" t="s">
        <v>17</v>
      </c>
      <c r="P17" s="103"/>
      <c r="Q17" s="104" t="str">
        <f aca="false">IF(NOT(ISNUMBER(SUM(N22:N23))),"",IF(AND(ISNUMBER(P17),SUM(P17:P19)&gt;7),"Max. Gästezahl überschritten",IF(OR((SUM(N22:N23))&lt;1,(SUM(N22:N23))&gt;365,SUM(P17:P19)&gt;0,ISNUMBER(P19),ISNUMBER(P17)),"","")))</f>
        <v/>
      </c>
      <c r="R17" s="66"/>
      <c r="S17" s="105"/>
      <c r="T17" s="74"/>
    </row>
    <row r="18" customFormat="false" ht="19.85" hidden="false" customHeight="true" outlineLevel="0" collapsed="false">
      <c r="B18" s="106"/>
      <c r="C18" s="107"/>
      <c r="D18" s="107"/>
      <c r="E18" s="107"/>
      <c r="F18" s="107" t="s">
        <v>18</v>
      </c>
      <c r="G18" s="107"/>
      <c r="H18" s="108"/>
      <c r="I18" s="108"/>
      <c r="J18" s="109"/>
      <c r="K18" s="98"/>
      <c r="L18" s="109"/>
      <c r="M18" s="98"/>
      <c r="N18" s="98"/>
      <c r="O18" s="102" t="s">
        <v>19</v>
      </c>
      <c r="P18" s="103"/>
      <c r="Q18" s="110" t="str">
        <f aca="false">IF(NOT(ISNUMBER(SUM(N22:N23))),"",IF(AND(ISNUMBER(P18),SUM(P17:P19)&gt;7),"Max. Gästezahl überschritten",IF(OR((SUM(N22:N23))&lt;1,(SUM(N22:N23))&gt;365,SUM(P17:P19)&gt;0,ISNUMBER(P19),ISNUMBER(P17)),"","")))</f>
        <v/>
      </c>
      <c r="R18" s="66"/>
      <c r="S18" s="105"/>
      <c r="T18" s="74"/>
    </row>
    <row r="19" customFormat="false" ht="19.85" hidden="false" customHeight="true" outlineLevel="0" collapsed="false">
      <c r="B19" s="99"/>
      <c r="C19" s="109"/>
      <c r="D19" s="109"/>
      <c r="E19" s="109"/>
      <c r="F19" s="101"/>
      <c r="G19" s="101"/>
      <c r="H19" s="101"/>
      <c r="I19" s="101"/>
      <c r="J19" s="109"/>
      <c r="K19" s="98"/>
      <c r="L19" s="109"/>
      <c r="M19" s="98"/>
      <c r="N19" s="98"/>
      <c r="O19" s="102" t="s">
        <v>20</v>
      </c>
      <c r="P19" s="103"/>
      <c r="Q19" s="110" t="str">
        <f aca="false">IF(OR(NOT(ISNUMBER(I13)),NOT(ISNUMBER(M13))),"",IF(SUM(P17:P18)&gt;7,"",IF(P19&gt;7,"Max. Gästezahl überschritten",IF(OR(NOT(ISNUMBER(P19)),P19=0),"&lt;  Min. 1 Gast ab 17. Altersjahr!",""))))</f>
        <v/>
      </c>
      <c r="R19" s="66"/>
      <c r="S19" s="105"/>
      <c r="T19" s="74"/>
    </row>
    <row r="20" customFormat="false" ht="5.65" hidden="false" customHeight="true" outlineLevel="0" collapsed="false">
      <c r="B20" s="111"/>
      <c r="C20" s="112"/>
      <c r="D20" s="112"/>
      <c r="E20" s="112"/>
      <c r="F20" s="112"/>
      <c r="G20" s="112"/>
      <c r="H20" s="112"/>
      <c r="I20" s="112"/>
      <c r="J20" s="112"/>
      <c r="K20" s="112"/>
      <c r="L20" s="113"/>
      <c r="M20" s="114"/>
      <c r="N20" s="115"/>
      <c r="O20" s="116"/>
      <c r="P20" s="117"/>
      <c r="Q20" s="118"/>
      <c r="R20" s="119"/>
      <c r="S20" s="112"/>
      <c r="T20" s="120"/>
    </row>
    <row r="21" customFormat="false" ht="5.65" hidden="false" customHeight="true" outlineLevel="0" collapsed="false">
      <c r="B21" s="121"/>
      <c r="C21" s="122"/>
      <c r="D21" s="122"/>
      <c r="E21" s="122"/>
      <c r="F21" s="122"/>
      <c r="G21" s="122"/>
      <c r="H21" s="122"/>
      <c r="I21" s="123"/>
      <c r="J21" s="123"/>
      <c r="K21" s="123"/>
      <c r="L21" s="124"/>
      <c r="M21" s="125"/>
      <c r="N21" s="122"/>
      <c r="O21" s="122"/>
      <c r="P21" s="122"/>
      <c r="Q21" s="122"/>
      <c r="R21" s="122"/>
      <c r="S21" s="122"/>
      <c r="T21" s="126"/>
    </row>
    <row r="22" customFormat="false" ht="12.45" hidden="false" customHeight="true" outlineLevel="0" collapsed="false">
      <c r="B22" s="127" t="str">
        <f aca="true">IF(I13&lt;TODAY(),"",IF(ISNUMBER(S30)," Anzahl Tage",""))</f>
        <v/>
      </c>
      <c r="C22" s="128" t="str">
        <f aca="true">IF(I13&lt;TODAY(),"",IF(ISNUMBER($S$30)," Haupt- / Nebensaison",""))</f>
        <v/>
      </c>
      <c r="D22" s="128"/>
      <c r="E22" s="128"/>
      <c r="F22" s="128"/>
      <c r="G22" s="128"/>
      <c r="H22" s="128"/>
      <c r="I22" s="128"/>
      <c r="J22" s="129"/>
      <c r="K22" s="98"/>
      <c r="L22" s="130" t="str">
        <f aca="true">IF(I13&lt;TODAY(),"",IF(ISNUMBER(S22),"Hauptsaison",""))</f>
        <v/>
      </c>
      <c r="M22" s="130"/>
      <c r="N22" s="131"/>
      <c r="O22" s="132" t="str">
        <f aca="true">IF(OR(I13&lt;TODAY(),I13&gt;O10,M13&lt;1),"",IFERROR(SUMPRODUCT(IF(M13&lt;E6:E10,E6:E10,IF(M13&lt;G6:G10,M13,G6:G10))-IF(I13&lt;E6:E10,E6:E10,IF(I13&lt;G6:G10,I13,G6:G10)))+SUMPRODUCT(IF(M13&lt;M6:M10,M6:M10,IF(M13&lt;O6:O10+1,M13,O6:O10+1))-IF(I13&lt;M6:M10,M6:M10,IF(I13&lt;O6:O10+1,I13,O6:O10+1))),""))</f>
        <v/>
      </c>
      <c r="P22" s="130" t="str">
        <f aca="true">IF(I13&lt;TODAY(),"",IF(NOT(ISNUMBER(O22)),"",IF(ISNUMBER(O22),IF(O22=1,"Tag",IF(O22&gt;1,"Tage","")))))</f>
        <v/>
      </c>
      <c r="Q22" s="130" t="str">
        <f aca="true">IF(I13&lt;TODAY(),"",IF(NOT(ISNUMBER(O22)),"",IF(ISNUMBER(O22),IF(O22&gt;=1,"à",""))))</f>
        <v/>
      </c>
      <c r="R22" s="133" t="str">
        <f aca="true">IF(I13&lt;TODAY(),"",IF(NOT(ISNUMBER(O22)),"",IF(ISNUMBER(O22),IF(O22&gt;=1,70,""))))</f>
        <v/>
      </c>
      <c r="S22" s="134" t="str">
        <f aca="true">IF(I13&lt;TODAY(),"",IF(NOT(ISNUMBER(O22)),"",IF(ISNUMBER(O22),IF(O22&gt;=1,O22*R22,""))))</f>
        <v/>
      </c>
      <c r="T22" s="135"/>
    </row>
    <row r="23" customFormat="false" ht="12.45" hidden="false" customHeight="true" outlineLevel="0" collapsed="false">
      <c r="B23" s="127"/>
      <c r="C23" s="128"/>
      <c r="D23" s="128"/>
      <c r="E23" s="128"/>
      <c r="F23" s="128"/>
      <c r="G23" s="128"/>
      <c r="H23" s="128"/>
      <c r="I23" s="128"/>
      <c r="J23" s="105"/>
      <c r="K23" s="136"/>
      <c r="L23" s="137" t="str">
        <f aca="true">IF(I13&lt;TODAY(),"",IF(ISNUMBER(S23),"Nebensaison",""))</f>
        <v/>
      </c>
      <c r="M23" s="137"/>
      <c r="N23" s="138"/>
      <c r="O23" s="139" t="str">
        <f aca="true">IF(OR(I13&lt;TODAY(),I13&gt;O10,M13&lt;1),"",IFERROR(SUMPRODUCT(IF(M13&lt;I6:I10,I6:I10,IF(M13&lt;K6:K10,M13,K6:K10))-IF(I13&lt;I6:I10,I6:I10,IF(I13&lt;K6:K10,I13,K6:K10))),""))</f>
        <v/>
      </c>
      <c r="P23" s="137" t="str">
        <f aca="true">IF(I13&lt;TODAY(),"",IF(NOT(ISNUMBER(O23)),"",IF(ISNUMBER(O23),IF($O23=1,"Tag",IF(O23&gt;1,"Tage","")))))</f>
        <v/>
      </c>
      <c r="Q23" s="137" t="str">
        <f aca="true">IF(I13&lt;TODAY(),"",IF(NOT(ISNUMBER(O23)),"",IF(ISNUMBER(O23),IF(O23&gt;=1,"à",""))))</f>
        <v/>
      </c>
      <c r="R23" s="140" t="str">
        <f aca="true">IF(I13&lt;TODAY(),"",IF(NOT(ISNUMBER(O23)),"",IF(ISNUMBER(O23),IF(O23&gt;=1,60,""))))</f>
        <v/>
      </c>
      <c r="S23" s="141" t="str">
        <f aca="true">IF(I13&lt;TODAY(),"",IF(NOT(ISNUMBER(O23)),"",IF(ISNUMBER(O23),IF(O23&gt;=1,O23*R23,""))))</f>
        <v/>
      </c>
      <c r="T23" s="142"/>
    </row>
    <row r="24" customFormat="false" ht="2.85" hidden="false" customHeight="true" outlineLevel="0" collapsed="false">
      <c r="B24" s="143"/>
      <c r="C24" s="98"/>
      <c r="D24" s="98"/>
      <c r="E24" s="98"/>
      <c r="F24" s="98"/>
      <c r="G24" s="98"/>
      <c r="H24" s="98"/>
      <c r="I24" s="129"/>
      <c r="J24" s="129"/>
      <c r="K24" s="129"/>
      <c r="L24" s="129"/>
      <c r="M24" s="129"/>
      <c r="N24" s="129"/>
      <c r="O24" s="129"/>
      <c r="P24" s="129"/>
      <c r="Q24" s="98"/>
      <c r="R24" s="98"/>
      <c r="S24" s="98"/>
      <c r="T24" s="144"/>
      <c r="U24" s="1"/>
      <c r="V24" s="1"/>
      <c r="W24" s="1"/>
      <c r="X24" s="1"/>
      <c r="Y24" s="1"/>
      <c r="Z24" s="1"/>
      <c r="AA24" s="1"/>
      <c r="AB24" s="1"/>
      <c r="AC24" s="1"/>
      <c r="AD24" s="1"/>
    </row>
    <row r="25" customFormat="false" ht="12.45" hidden="false" customHeight="true" outlineLevel="0" collapsed="false">
      <c r="B25" s="127" t="str">
        <f aca="true">IF(I13&lt;TODAY(),"",IF(ISNUMBER($S$30)," Nebenkosten",""))</f>
        <v/>
      </c>
      <c r="C25" s="128" t="str">
        <f aca="true">IF(I13&lt;TODAY(),"",IF(AND(ISNUMBER(P19),ISNUMBER(S25)),"1 x Reinigung, Bettwäsche (p. Pers), evtl. Belegung über 2 Personen, Taxen",""))</f>
        <v/>
      </c>
      <c r="D25" s="128"/>
      <c r="E25" s="128"/>
      <c r="F25" s="128"/>
      <c r="G25" s="128"/>
      <c r="H25" s="128"/>
      <c r="I25" s="128"/>
      <c r="J25" s="128"/>
      <c r="K25" s="128"/>
      <c r="L25" s="128"/>
      <c r="M25" s="128"/>
      <c r="N25" s="128"/>
      <c r="O25" s="129"/>
      <c r="P25" s="145"/>
      <c r="Q25" s="105"/>
      <c r="R25" s="105"/>
      <c r="S25" s="146" t="str">
        <f aca="true">IF(I13&lt;TODAY(),"",IF(SUM(O22:O23)&lt;1,"",IF(SUM(P17:P19)&gt;7,"",IF(P19&lt;1,"",IF(P19&gt;7,"",90+((SUM(P17:P19))*15)+(IF(SUM(P17:P19)&gt;2,(((SUM(P17:P19))-2))*5*(SUM(O22:O23))))+(IF(ISNUMBER(P18),(P18*3*(SUM(O22:O23))))+(IF(ISNUMBER(P19),(P19*6*(SUM(O22:O23))),""))))))))</f>
        <v/>
      </c>
      <c r="T25" s="74"/>
    </row>
    <row r="26" customFormat="false" ht="2.85" hidden="false" customHeight="true" outlineLevel="0" collapsed="false">
      <c r="B26" s="127"/>
      <c r="C26" s="128"/>
      <c r="D26" s="128"/>
      <c r="E26" s="128"/>
      <c r="F26" s="128"/>
      <c r="G26" s="128"/>
      <c r="H26" s="128"/>
      <c r="I26" s="128"/>
      <c r="J26" s="128"/>
      <c r="K26" s="128"/>
      <c r="L26" s="128"/>
      <c r="M26" s="128"/>
      <c r="N26" s="128"/>
      <c r="O26" s="129"/>
      <c r="P26" s="145"/>
      <c r="Q26" s="105"/>
      <c r="R26" s="105"/>
      <c r="S26" s="146"/>
      <c r="T26" s="74"/>
    </row>
    <row r="27" customFormat="false" ht="12.45" hidden="false" customHeight="true" outlineLevel="0" collapsed="false">
      <c r="B27" s="127"/>
      <c r="C27" s="147" t="str">
        <f aca="true">IF(I13&lt;TODAY(),"",IF(OR(NOT(ISNUMBER(P19)),NOT(ISNUMBER(S25))),"",IF(AND(ISNUMBER(P19),P19&gt;0,(SUM(O22:O23))&gt;0,(SUM(O22:O23))&lt;7,(SUM(P17:P19))&gt;0,(SUM(O22:O23))&lt;8),"Kurzzeitbuchung, weniger als eine Woche",IF(OR(ISNUMBER(SUM(O22:O23)),(SUM(O22:O23))&gt;=7,P19&gt;0,),"Sonderleistungen: Keine",""))))</f>
        <v/>
      </c>
      <c r="D27" s="147"/>
      <c r="E27" s="145"/>
      <c r="F27" s="145"/>
      <c r="G27" s="148"/>
      <c r="H27" s="145"/>
      <c r="I27" s="149"/>
      <c r="J27" s="128"/>
      <c r="K27" s="128"/>
      <c r="L27" s="128"/>
      <c r="M27" s="128"/>
      <c r="N27" s="128"/>
      <c r="O27" s="129"/>
      <c r="P27" s="129"/>
      <c r="Q27" s="150" t="str">
        <f aca="true">IF(I13&lt;TODAY(),"",IF(C27="Kurzzeitbuchung, weniger als eine Woche","pauschal ",""))</f>
        <v/>
      </c>
      <c r="R27" s="151"/>
      <c r="S27" s="152" t="str">
        <f aca="true">IF(I13&lt;TODAY(),"",IF(SUM(O22:O23)&gt;6,"",IF(AND((SUM(P17:P19))&gt;0,(SUM(P17:P19))&lt;7,ISNUMBER(P19),P19&gt;0,P19&lt;8),IF((SUM(O22:O23))=1,30,IF((SUM(O22:O23))=2,25,IF((SUM(O22:O23))=3,20,IF((SUM(O22:O23))=4,15,IF((SUM(O22:O23))=5,10,IF((SUM(O22:O23))=6,5)))))),"")))</f>
        <v/>
      </c>
      <c r="T27" s="153"/>
    </row>
    <row r="28" customFormat="false" ht="2.85" hidden="false" customHeight="true" outlineLevel="0" collapsed="false">
      <c r="B28" s="154"/>
      <c r="C28" s="155"/>
      <c r="D28" s="155"/>
      <c r="E28" s="156"/>
      <c r="F28" s="156"/>
      <c r="G28" s="157"/>
      <c r="H28" s="156"/>
      <c r="I28" s="158"/>
      <c r="J28" s="155"/>
      <c r="K28" s="155"/>
      <c r="L28" s="155"/>
      <c r="M28" s="155"/>
      <c r="N28" s="155"/>
      <c r="O28" s="159"/>
      <c r="P28" s="159"/>
      <c r="Q28" s="160"/>
      <c r="R28" s="161"/>
      <c r="S28" s="162"/>
      <c r="T28" s="163"/>
    </row>
    <row r="29" customFormat="false" ht="2.85" hidden="false" customHeight="true" outlineLevel="0" collapsed="false">
      <c r="B29" s="164"/>
      <c r="C29" s="165"/>
      <c r="D29" s="165"/>
      <c r="E29" s="165"/>
      <c r="F29" s="165"/>
      <c r="G29" s="165"/>
      <c r="H29" s="165"/>
      <c r="I29" s="166"/>
      <c r="J29" s="166"/>
      <c r="K29" s="166"/>
      <c r="L29" s="166"/>
      <c r="M29" s="166"/>
      <c r="N29" s="166"/>
      <c r="O29" s="166"/>
      <c r="P29" s="166"/>
      <c r="Q29" s="165"/>
      <c r="R29" s="165"/>
      <c r="S29" s="165"/>
      <c r="T29" s="167"/>
    </row>
    <row r="30" customFormat="false" ht="12.45" hidden="false" customHeight="true" outlineLevel="0" collapsed="false">
      <c r="B30" s="168"/>
      <c r="C30" s="145" t="str">
        <f aca="true">IF(I13&lt;TODAY(),"",IF(AND(ISNUMBER(P19),ISNUMBER(S30)),"Preis brutto",""))</f>
        <v/>
      </c>
      <c r="D30" s="145"/>
      <c r="E30" s="145"/>
      <c r="F30" s="145"/>
      <c r="G30" s="145"/>
      <c r="H30" s="145"/>
      <c r="I30" s="145"/>
      <c r="J30" s="145"/>
      <c r="K30" s="145"/>
      <c r="L30" s="145"/>
      <c r="M30" s="145"/>
      <c r="N30" s="145"/>
      <c r="O30" s="129"/>
      <c r="P30" s="169"/>
      <c r="Q30" s="105"/>
      <c r="R30" s="105"/>
      <c r="S30" s="146" t="str">
        <f aca="true">IF(I13&lt;TODAY(),"",IF(ISNUMBER(S25),SUM(S21:S29),""))</f>
        <v/>
      </c>
      <c r="T30" s="153"/>
    </row>
    <row r="31" customFormat="false" ht="12.45" hidden="false" customHeight="true" outlineLevel="0" collapsed="false">
      <c r="B31" s="170" t="str">
        <f aca="true">IF(I13&lt;TODAY(),"",IF(ISNUMBER(S30)," Auswertung",""))</f>
        <v/>
      </c>
      <c r="C31" s="145" t="str">
        <f aca="true">IF(I13&lt;TODAY(),"",IF(I13&lt;TODAY(),"",IF(AND(ISNUMBER(P19),P19&gt;0,S30&lt;1000),"Ermässigung / Rabatt: Bei Buchungen ab CHF 1'000.00 (bis 25%)",IF(AND(P19&gt;0,ISNUMBER(S30),S30&gt;=1000),"Ihr Rabatt",""))))</f>
        <v/>
      </c>
      <c r="D31" s="145"/>
      <c r="E31" s="145"/>
      <c r="F31" s="145"/>
      <c r="G31" s="145"/>
      <c r="H31" s="145"/>
      <c r="I31" s="145"/>
      <c r="J31" s="145"/>
      <c r="K31" s="145"/>
      <c r="L31" s="145"/>
      <c r="M31" s="145"/>
      <c r="N31" s="145"/>
      <c r="O31" s="129"/>
      <c r="P31" s="129"/>
      <c r="Q31" s="171" t="str">
        <f aca="true">IF(I13&lt;TODAY(),"",IF(NOT(ISNUMBER(S30)),"",IF(S30="","",IF(AND(S30&gt;=1000,S30&lt;1500),5%,IF(AND(S30&gt;=1500,S30&lt;2000),10%,IF(AND(S30&gt;=2000,S30&lt;2500),15%,IF(AND(S30&gt;=2500,S30&lt;3000),20%,IF(AND(S30&gt;=3000),25%,""))))))))</f>
        <v/>
      </c>
      <c r="R31" s="171"/>
      <c r="S31" s="146" t="str">
        <f aca="true">IF(I13&lt;TODAY(),"",IF(C31="Ihr Rabatt",IF(Q31&gt;=5%,IF(ISNUMBER(S30),ROUNDDOWN(SUM(S30*Q31)*20,0)/20)),""))</f>
        <v/>
      </c>
      <c r="T31" s="172"/>
    </row>
    <row r="32" customFormat="false" ht="12.45" hidden="false" customHeight="true" outlineLevel="0" collapsed="false">
      <c r="B32" s="168"/>
      <c r="C32" s="145" t="str">
        <f aca="true">IF(I13&lt;TODAY(),"",IF(AND(ISNUMBER(P19),ISNUMBER(S32)),"Preis netto",""))</f>
        <v/>
      </c>
      <c r="D32" s="145"/>
      <c r="E32" s="145"/>
      <c r="F32" s="145"/>
      <c r="G32" s="145"/>
      <c r="H32" s="145"/>
      <c r="I32" s="145"/>
      <c r="J32" s="145"/>
      <c r="K32" s="145"/>
      <c r="L32" s="145"/>
      <c r="M32" s="145"/>
      <c r="N32" s="145"/>
      <c r="O32" s="129"/>
      <c r="P32" s="173"/>
      <c r="Q32" s="174" t="str">
        <f aca="true">IF(I13&lt;TODAY(),"",IF(ISNUMBER(S32),"CHF   ",""))</f>
        <v/>
      </c>
      <c r="R32" s="174"/>
      <c r="S32" s="175" t="str">
        <f aca="false">IF(ISNUMBER(S31),S30-S31,S30)</f>
        <v/>
      </c>
      <c r="T32" s="176"/>
    </row>
    <row r="33" customFormat="false" ht="12.45" hidden="false" customHeight="true" outlineLevel="0" collapsed="false">
      <c r="B33" s="177"/>
      <c r="C33" s="156"/>
      <c r="D33" s="156"/>
      <c r="E33" s="178"/>
      <c r="F33" s="178"/>
      <c r="G33" s="179"/>
      <c r="H33" s="179"/>
      <c r="I33" s="179"/>
      <c r="J33" s="180"/>
      <c r="K33" s="179"/>
      <c r="L33" s="179"/>
      <c r="M33" s="159"/>
      <c r="N33" s="159"/>
      <c r="O33" s="159"/>
      <c r="P33" s="178" t="str">
        <f aca="true">IF(I13&lt;TODAY(),"",IF(ISNUMBER(S32),"=========================",""))</f>
        <v/>
      </c>
      <c r="Q33" s="178"/>
      <c r="R33" s="178"/>
      <c r="S33" s="178"/>
      <c r="T33" s="181"/>
    </row>
    <row r="34" customFormat="false" ht="2.85" hidden="false" customHeight="true" outlineLevel="0" collapsed="false">
      <c r="B34" s="182"/>
      <c r="C34" s="183"/>
      <c r="D34" s="183"/>
      <c r="E34" s="184"/>
      <c r="F34" s="184"/>
      <c r="G34" s="166"/>
      <c r="H34" s="166"/>
      <c r="I34" s="185"/>
      <c r="J34" s="185"/>
      <c r="K34" s="184"/>
      <c r="L34" s="184"/>
      <c r="M34" s="166"/>
      <c r="N34" s="166"/>
      <c r="O34" s="166"/>
      <c r="P34" s="166"/>
      <c r="Q34" s="166"/>
      <c r="R34" s="166"/>
      <c r="S34" s="186"/>
      <c r="T34" s="187"/>
    </row>
    <row r="35" s="192" customFormat="true" ht="12.45" hidden="false" customHeight="true" outlineLevel="0" collapsed="false">
      <c r="A35" s="1"/>
      <c r="B35" s="168" t="str">
        <f aca="true">IF(I13&lt;TODAY(),"",IF(ISNUMBER(S32)," Konditionen",""))</f>
        <v/>
      </c>
      <c r="C35" s="188" t="str">
        <f aca="true">IF(I13&lt;TODAY(),"",IF(ISNUMBER(S32),"Ratenzahlung:  60 Tage / 30 Tage vor Reservationstermin. Netto, ohne Skonto",""))</f>
        <v/>
      </c>
      <c r="D35" s="188"/>
      <c r="E35" s="189"/>
      <c r="F35" s="189"/>
      <c r="G35" s="189"/>
      <c r="H35" s="189"/>
      <c r="I35" s="189"/>
      <c r="J35" s="189"/>
      <c r="K35" s="190"/>
      <c r="L35" s="189"/>
      <c r="M35" s="189"/>
      <c r="N35" s="189"/>
      <c r="O35" s="129"/>
      <c r="P35" s="189"/>
      <c r="Q35" s="188" t="str">
        <f aca="true">IF(I13&lt;TODAY(),"",IF(ISNUMBER(S35),"2 Raten  à",""))</f>
        <v/>
      </c>
      <c r="R35" s="188" t="str">
        <f aca="false">IF(ISNUMBER($P$33),"CHF","")</f>
        <v/>
      </c>
      <c r="S35" s="191" t="str">
        <f aca="true">IF(I13&lt;TODAY(),"",IF(ISNUMBER(S32),ROUNDDOWN(SUM(S32/2)*20,0)/20,""))</f>
        <v/>
      </c>
      <c r="T35" s="74"/>
      <c r="ADA35" s="4"/>
      <c r="ADB35" s="4"/>
      <c r="ADC35" s="4"/>
      <c r="ADD35" s="4"/>
      <c r="ADE35" s="4"/>
      <c r="ADF35" s="4"/>
      <c r="ADG35" s="4"/>
      <c r="ADH35" s="4"/>
      <c r="ADI35" s="4"/>
      <c r="ADJ35" s="4"/>
      <c r="ADK35" s="4"/>
      <c r="ADL35" s="4"/>
      <c r="ADM35" s="4"/>
      <c r="ADN35" s="4"/>
      <c r="ADO35" s="4"/>
      <c r="ADP35" s="4"/>
      <c r="ADQ35" s="4"/>
      <c r="ADR35" s="4"/>
      <c r="ADS35" s="4"/>
      <c r="ADT35" s="4"/>
      <c r="ADU35" s="4"/>
      <c r="ADV35" s="4"/>
      <c r="ADW35" s="4"/>
      <c r="ADX35" s="4"/>
      <c r="ADY35" s="4"/>
      <c r="ADZ35" s="4"/>
      <c r="AEA35" s="4"/>
      <c r="AEB35" s="4"/>
      <c r="AEC35" s="4"/>
      <c r="AED35" s="4"/>
      <c r="AEE35" s="4"/>
      <c r="AEF35" s="4"/>
      <c r="AEG35" s="4"/>
      <c r="AEH35" s="4"/>
      <c r="AEI35" s="4"/>
      <c r="AEJ35" s="4"/>
      <c r="AEK35" s="4"/>
      <c r="AEL35" s="4"/>
      <c r="AEM35" s="4"/>
      <c r="AEN35" s="4"/>
      <c r="AEO35" s="4"/>
      <c r="AEP35" s="4"/>
      <c r="AEQ35" s="4"/>
      <c r="AER35" s="4"/>
      <c r="AES35" s="4"/>
      <c r="AET35" s="4"/>
      <c r="AEU35" s="4"/>
      <c r="AEV35" s="4"/>
      <c r="AEW35" s="4"/>
      <c r="AEX35" s="4"/>
      <c r="AEY35" s="4"/>
      <c r="AEZ35" s="4"/>
      <c r="AFA35" s="4"/>
      <c r="AFB35" s="4"/>
      <c r="AFC35" s="4"/>
      <c r="AFD35" s="4"/>
      <c r="AFE35" s="4"/>
      <c r="AFF35" s="4"/>
      <c r="AFG35" s="4"/>
      <c r="AFH35" s="4"/>
      <c r="AFI35" s="4"/>
      <c r="AFJ35" s="4"/>
      <c r="AFK35" s="4"/>
      <c r="AFL35" s="4"/>
      <c r="AFM35" s="4"/>
      <c r="AFN35" s="4"/>
      <c r="AFO35" s="4"/>
      <c r="AFP35" s="4"/>
      <c r="AFQ35" s="4"/>
      <c r="AFR35" s="4"/>
      <c r="AFS35" s="4"/>
      <c r="AFT35" s="4"/>
      <c r="AFU35" s="4"/>
      <c r="AFV35" s="4"/>
      <c r="AFW35" s="4"/>
      <c r="AFX35" s="4"/>
      <c r="AFY35" s="4"/>
      <c r="AFZ35" s="4"/>
      <c r="AGA35" s="4"/>
      <c r="AGB35" s="4"/>
      <c r="AGC35" s="4"/>
      <c r="AGD35" s="4"/>
      <c r="AGE35" s="4"/>
      <c r="AGF35" s="4"/>
      <c r="AGG35" s="4"/>
      <c r="AGH35" s="4"/>
      <c r="AGI35" s="4"/>
      <c r="AGJ35" s="4"/>
      <c r="AGK35" s="4"/>
      <c r="AGL35" s="4"/>
      <c r="AGM35" s="4"/>
      <c r="AGN35" s="4"/>
      <c r="AGO35" s="4"/>
      <c r="AGP35" s="4"/>
      <c r="AGQ35" s="4"/>
      <c r="AGR35" s="4"/>
      <c r="AGS35" s="4"/>
      <c r="AGT35" s="4"/>
      <c r="AGU35" s="4"/>
      <c r="AGV35" s="4"/>
      <c r="AGW35" s="4"/>
      <c r="AGX35" s="4"/>
      <c r="AGY35" s="4"/>
      <c r="AGZ35" s="4"/>
      <c r="AHA35" s="4"/>
      <c r="AHB35" s="4"/>
      <c r="AHC35" s="4"/>
      <c r="AHD35" s="4"/>
      <c r="AHE35" s="4"/>
      <c r="AHF35" s="4"/>
      <c r="AHG35" s="4"/>
      <c r="AHH35" s="4"/>
      <c r="AHI35" s="4"/>
      <c r="AHJ35" s="4"/>
      <c r="AHK35" s="4"/>
      <c r="AHL35" s="4"/>
      <c r="AHM35" s="4"/>
      <c r="AHN35" s="4"/>
      <c r="AHO35" s="4"/>
      <c r="AHP35" s="4"/>
      <c r="AHQ35" s="4"/>
      <c r="AHR35" s="4"/>
      <c r="AHS35" s="4"/>
      <c r="AHT35" s="4"/>
      <c r="AHU35" s="4"/>
      <c r="AHV35" s="4"/>
      <c r="AHW35" s="4"/>
      <c r="AHX35" s="4"/>
      <c r="AHY35" s="4"/>
      <c r="AHZ35" s="4"/>
      <c r="AIA35" s="4"/>
      <c r="AIB35" s="4"/>
      <c r="AIC35" s="4"/>
      <c r="AID35" s="4"/>
      <c r="AIE35" s="4"/>
      <c r="AIF35" s="4"/>
      <c r="AIG35" s="4"/>
      <c r="AIH35" s="4"/>
      <c r="AII35" s="4"/>
      <c r="AIJ35" s="4"/>
      <c r="AIK35" s="4"/>
      <c r="AIL35" s="4"/>
      <c r="AIM35" s="4"/>
      <c r="AIN35" s="4"/>
      <c r="AIO35" s="4"/>
      <c r="AIP35" s="4"/>
      <c r="AIQ35" s="4"/>
      <c r="AIR35" s="4"/>
      <c r="AIS35" s="4"/>
      <c r="AIT35" s="4"/>
      <c r="AIU35" s="4"/>
      <c r="AIV35" s="4"/>
      <c r="AIW35" s="4"/>
      <c r="AIX35" s="4"/>
      <c r="AIY35" s="4"/>
      <c r="AIZ35" s="4"/>
      <c r="AJA35" s="4"/>
      <c r="AJB35" s="4"/>
      <c r="AJC35" s="4"/>
      <c r="AJD35" s="4"/>
      <c r="AJE35" s="4"/>
      <c r="AJF35" s="4"/>
      <c r="AJG35" s="4"/>
      <c r="AJH35" s="4"/>
      <c r="AJI35" s="4"/>
      <c r="AJJ35" s="4"/>
      <c r="AJK35" s="4"/>
      <c r="AJL35" s="4"/>
      <c r="AJM35" s="4"/>
      <c r="AJN35" s="4"/>
      <c r="AJO35" s="4"/>
      <c r="AJP35" s="4"/>
      <c r="AJQ35" s="4"/>
      <c r="AJR35" s="4"/>
      <c r="AJS35" s="4"/>
      <c r="AJT35" s="4"/>
      <c r="AJU35" s="4"/>
      <c r="AJV35" s="4"/>
      <c r="AJW35" s="4"/>
      <c r="AJX35" s="4"/>
      <c r="AJY35" s="4"/>
      <c r="AJZ35" s="4"/>
      <c r="AKA35" s="4"/>
      <c r="AKB35" s="4"/>
      <c r="AKC35" s="4"/>
      <c r="AKD35" s="4"/>
      <c r="AKE35" s="4"/>
      <c r="AKF35" s="4"/>
      <c r="AKG35" s="4"/>
      <c r="AKH35" s="4"/>
      <c r="AKI35" s="4"/>
      <c r="AKJ35" s="4"/>
      <c r="AKK35" s="4"/>
      <c r="AKL35" s="4"/>
      <c r="AKM35" s="4"/>
      <c r="AKN35" s="4"/>
      <c r="AKO35" s="4"/>
      <c r="AKP35" s="4"/>
      <c r="AKQ35" s="4"/>
      <c r="AKR35" s="4"/>
      <c r="AKS35" s="4"/>
      <c r="AKT35" s="4"/>
      <c r="AKU35" s="4"/>
      <c r="AKV35" s="4"/>
      <c r="AKW35" s="4"/>
      <c r="AKX35" s="4"/>
      <c r="AKY35" s="4"/>
      <c r="AKZ35" s="4"/>
      <c r="ALA35" s="4"/>
      <c r="ALB35" s="4"/>
      <c r="ALC35" s="4"/>
      <c r="ALD35" s="4"/>
      <c r="ALE35" s="4"/>
      <c r="ALF35" s="4"/>
      <c r="ALG35" s="4"/>
      <c r="ALH35" s="4"/>
      <c r="ALI35" s="4"/>
      <c r="ALJ35" s="4"/>
      <c r="ALK35" s="4"/>
      <c r="ALL35" s="4"/>
      <c r="ALM35" s="4"/>
      <c r="ALN35" s="4"/>
      <c r="ALO35" s="4"/>
      <c r="ALP35" s="4"/>
      <c r="ALQ35" s="4"/>
      <c r="ALR35" s="4"/>
      <c r="ALS35" s="4"/>
      <c r="ALT35" s="4"/>
      <c r="ALU35" s="4"/>
      <c r="ALV35" s="4"/>
      <c r="ALW35" s="4"/>
      <c r="ALX35" s="4"/>
      <c r="ALY35" s="4"/>
      <c r="ALZ35" s="4"/>
      <c r="AMA35" s="4"/>
      <c r="AMB35" s="4"/>
      <c r="AMC35" s="4"/>
      <c r="AMD35" s="4"/>
      <c r="AME35" s="4"/>
      <c r="AMF35" s="4"/>
      <c r="AMG35" s="4"/>
      <c r="AMH35" s="4"/>
      <c r="AMI35" s="4"/>
      <c r="AMJ35" s="4"/>
    </row>
    <row r="36" s="192" customFormat="true" ht="12.45" hidden="false" customHeight="true" outlineLevel="0" collapsed="false">
      <c r="A36" s="1"/>
      <c r="B36" s="168"/>
      <c r="C36" s="189" t="str">
        <f aca="true">IF(I13&lt;TODAY(),"",IF(ISNUMBER(S32),"Einmalzahlung: 60 Tage vor Reservationstermin: 2 % Skonto",""))</f>
        <v/>
      </c>
      <c r="D36" s="189"/>
      <c r="E36" s="189"/>
      <c r="F36" s="189"/>
      <c r="G36" s="189"/>
      <c r="H36" s="189"/>
      <c r="I36" s="189"/>
      <c r="J36" s="189"/>
      <c r="K36" s="190"/>
      <c r="L36" s="190"/>
      <c r="M36" s="189"/>
      <c r="N36" s="189"/>
      <c r="O36" s="129"/>
      <c r="P36" s="189"/>
      <c r="Q36" s="188" t="str">
        <f aca="true">IF(I13&lt;TODAY(),"",IF(ISNUMBER(S36),"netto",""))</f>
        <v/>
      </c>
      <c r="R36" s="188" t="str">
        <f aca="false">IF(ISNUMBER($P$33),"CHF","")</f>
        <v/>
      </c>
      <c r="S36" s="191" t="str">
        <f aca="true">IF(I13&lt;TODAY(),"",IF(ISNUMBER(S32),ROUND(SUM(S32*98%)*20,0)/20,""))</f>
        <v/>
      </c>
      <c r="T36" s="74"/>
      <c r="ADA36" s="4"/>
      <c r="ADB36" s="4"/>
      <c r="ADC36" s="4"/>
      <c r="ADD36" s="4"/>
      <c r="ADE36" s="4"/>
      <c r="ADF36" s="4"/>
      <c r="ADG36" s="4"/>
      <c r="ADH36" s="4"/>
      <c r="ADI36" s="4"/>
      <c r="ADJ36" s="4"/>
      <c r="ADK36" s="4"/>
      <c r="ADL36" s="4"/>
      <c r="ADM36" s="4"/>
      <c r="ADN36" s="4"/>
      <c r="ADO36" s="4"/>
      <c r="ADP36" s="4"/>
      <c r="ADQ36" s="4"/>
      <c r="ADR36" s="4"/>
      <c r="ADS36" s="4"/>
      <c r="ADT36" s="4"/>
      <c r="ADU36" s="4"/>
      <c r="ADV36" s="4"/>
      <c r="ADW36" s="4"/>
      <c r="ADX36" s="4"/>
      <c r="ADY36" s="4"/>
      <c r="ADZ36" s="4"/>
      <c r="AEA36" s="4"/>
      <c r="AEB36" s="4"/>
      <c r="AEC36" s="4"/>
      <c r="AED36" s="4"/>
      <c r="AEE36" s="4"/>
      <c r="AEF36" s="4"/>
      <c r="AEG36" s="4"/>
      <c r="AEH36" s="4"/>
      <c r="AEI36" s="4"/>
      <c r="AEJ36" s="4"/>
      <c r="AEK36" s="4"/>
      <c r="AEL36" s="4"/>
      <c r="AEM36" s="4"/>
      <c r="AEN36" s="4"/>
      <c r="AEO36" s="4"/>
      <c r="AEP36" s="4"/>
      <c r="AEQ36" s="4"/>
      <c r="AER36" s="4"/>
      <c r="AES36" s="4"/>
      <c r="AET36" s="4"/>
      <c r="AEU36" s="4"/>
      <c r="AEV36" s="4"/>
      <c r="AEW36" s="4"/>
      <c r="AEX36" s="4"/>
      <c r="AEY36" s="4"/>
      <c r="AEZ36" s="4"/>
      <c r="AFA36" s="4"/>
      <c r="AFB36" s="4"/>
      <c r="AFC36" s="4"/>
      <c r="AFD36" s="4"/>
      <c r="AFE36" s="4"/>
      <c r="AFF36" s="4"/>
      <c r="AFG36" s="4"/>
      <c r="AFH36" s="4"/>
      <c r="AFI36" s="4"/>
      <c r="AFJ36" s="4"/>
      <c r="AFK36" s="4"/>
      <c r="AFL36" s="4"/>
      <c r="AFM36" s="4"/>
      <c r="AFN36" s="4"/>
      <c r="AFO36" s="4"/>
      <c r="AFP36" s="4"/>
      <c r="AFQ36" s="4"/>
      <c r="AFR36" s="4"/>
      <c r="AFS36" s="4"/>
      <c r="AFT36" s="4"/>
      <c r="AFU36" s="4"/>
      <c r="AFV36" s="4"/>
      <c r="AFW36" s="4"/>
      <c r="AFX36" s="4"/>
      <c r="AFY36" s="4"/>
      <c r="AFZ36" s="4"/>
      <c r="AGA36" s="4"/>
      <c r="AGB36" s="4"/>
      <c r="AGC36" s="4"/>
      <c r="AGD36" s="4"/>
      <c r="AGE36" s="4"/>
      <c r="AGF36" s="4"/>
      <c r="AGG36" s="4"/>
      <c r="AGH36" s="4"/>
      <c r="AGI36" s="4"/>
      <c r="AGJ36" s="4"/>
      <c r="AGK36" s="4"/>
      <c r="AGL36" s="4"/>
      <c r="AGM36" s="4"/>
      <c r="AGN36" s="4"/>
      <c r="AGO36" s="4"/>
      <c r="AGP36" s="4"/>
      <c r="AGQ36" s="4"/>
      <c r="AGR36" s="4"/>
      <c r="AGS36" s="4"/>
      <c r="AGT36" s="4"/>
      <c r="AGU36" s="4"/>
      <c r="AGV36" s="4"/>
      <c r="AGW36" s="4"/>
      <c r="AGX36" s="4"/>
      <c r="AGY36" s="4"/>
      <c r="AGZ36" s="4"/>
      <c r="AHA36" s="4"/>
      <c r="AHB36" s="4"/>
      <c r="AHC36" s="4"/>
      <c r="AHD36" s="4"/>
      <c r="AHE36" s="4"/>
      <c r="AHF36" s="4"/>
      <c r="AHG36" s="4"/>
      <c r="AHH36" s="4"/>
      <c r="AHI36" s="4"/>
      <c r="AHJ36" s="4"/>
      <c r="AHK36" s="4"/>
      <c r="AHL36" s="4"/>
      <c r="AHM36" s="4"/>
      <c r="AHN36" s="4"/>
      <c r="AHO36" s="4"/>
      <c r="AHP36" s="4"/>
      <c r="AHQ36" s="4"/>
      <c r="AHR36" s="4"/>
      <c r="AHS36" s="4"/>
      <c r="AHT36" s="4"/>
      <c r="AHU36" s="4"/>
      <c r="AHV36" s="4"/>
      <c r="AHW36" s="4"/>
      <c r="AHX36" s="4"/>
      <c r="AHY36" s="4"/>
      <c r="AHZ36" s="4"/>
      <c r="AIA36" s="4"/>
      <c r="AIB36" s="4"/>
      <c r="AIC36" s="4"/>
      <c r="AID36" s="4"/>
      <c r="AIE36" s="4"/>
      <c r="AIF36" s="4"/>
      <c r="AIG36" s="4"/>
      <c r="AIH36" s="4"/>
      <c r="AII36" s="4"/>
      <c r="AIJ36" s="4"/>
      <c r="AIK36" s="4"/>
      <c r="AIL36" s="4"/>
      <c r="AIM36" s="4"/>
      <c r="AIN36" s="4"/>
      <c r="AIO36" s="4"/>
      <c r="AIP36" s="4"/>
      <c r="AIQ36" s="4"/>
      <c r="AIR36" s="4"/>
      <c r="AIS36" s="4"/>
      <c r="AIT36" s="4"/>
      <c r="AIU36" s="4"/>
      <c r="AIV36" s="4"/>
      <c r="AIW36" s="4"/>
      <c r="AIX36" s="4"/>
      <c r="AIY36" s="4"/>
      <c r="AIZ36" s="4"/>
      <c r="AJA36" s="4"/>
      <c r="AJB36" s="4"/>
      <c r="AJC36" s="4"/>
      <c r="AJD36" s="4"/>
      <c r="AJE36" s="4"/>
      <c r="AJF36" s="4"/>
      <c r="AJG36" s="4"/>
      <c r="AJH36" s="4"/>
      <c r="AJI36" s="4"/>
      <c r="AJJ36" s="4"/>
      <c r="AJK36" s="4"/>
      <c r="AJL36" s="4"/>
      <c r="AJM36" s="4"/>
      <c r="AJN36" s="4"/>
      <c r="AJO36" s="4"/>
      <c r="AJP36" s="4"/>
      <c r="AJQ36" s="4"/>
      <c r="AJR36" s="4"/>
      <c r="AJS36" s="4"/>
      <c r="AJT36" s="4"/>
      <c r="AJU36" s="4"/>
      <c r="AJV36" s="4"/>
      <c r="AJW36" s="4"/>
      <c r="AJX36" s="4"/>
      <c r="AJY36" s="4"/>
      <c r="AJZ36" s="4"/>
      <c r="AKA36" s="4"/>
      <c r="AKB36" s="4"/>
      <c r="AKC36" s="4"/>
      <c r="AKD36" s="4"/>
      <c r="AKE36" s="4"/>
      <c r="AKF36" s="4"/>
      <c r="AKG36" s="4"/>
      <c r="AKH36" s="4"/>
      <c r="AKI36" s="4"/>
      <c r="AKJ36" s="4"/>
      <c r="AKK36" s="4"/>
      <c r="AKL36" s="4"/>
      <c r="AKM36" s="4"/>
      <c r="AKN36" s="4"/>
      <c r="AKO36" s="4"/>
      <c r="AKP36" s="4"/>
      <c r="AKQ36" s="4"/>
      <c r="AKR36" s="4"/>
      <c r="AKS36" s="4"/>
      <c r="AKT36" s="4"/>
      <c r="AKU36" s="4"/>
      <c r="AKV36" s="4"/>
      <c r="AKW36" s="4"/>
      <c r="AKX36" s="4"/>
      <c r="AKY36" s="4"/>
      <c r="AKZ36" s="4"/>
      <c r="ALA36" s="4"/>
      <c r="ALB36" s="4"/>
      <c r="ALC36" s="4"/>
      <c r="ALD36" s="4"/>
      <c r="ALE36" s="4"/>
      <c r="ALF36" s="4"/>
      <c r="ALG36" s="4"/>
      <c r="ALH36" s="4"/>
      <c r="ALI36" s="4"/>
      <c r="ALJ36" s="4"/>
      <c r="ALK36" s="4"/>
      <c r="ALL36" s="4"/>
      <c r="ALM36" s="4"/>
      <c r="ALN36" s="4"/>
      <c r="ALO36" s="4"/>
      <c r="ALP36" s="4"/>
      <c r="ALQ36" s="4"/>
      <c r="ALR36" s="4"/>
      <c r="ALS36" s="4"/>
      <c r="ALT36" s="4"/>
      <c r="ALU36" s="4"/>
      <c r="ALV36" s="4"/>
      <c r="ALW36" s="4"/>
      <c r="ALX36" s="4"/>
      <c r="ALY36" s="4"/>
      <c r="ALZ36" s="4"/>
      <c r="AMA36" s="4"/>
      <c r="AMB36" s="4"/>
      <c r="AMC36" s="4"/>
      <c r="AMD36" s="4"/>
      <c r="AME36" s="4"/>
      <c r="AMF36" s="4"/>
      <c r="AMG36" s="4"/>
      <c r="AMH36" s="4"/>
      <c r="AMI36" s="4"/>
      <c r="AMJ36" s="4"/>
    </row>
    <row r="37" s="192" customFormat="true" ht="2.85" hidden="false" customHeight="true" outlineLevel="0" collapsed="false">
      <c r="A37" s="1"/>
      <c r="B37" s="193"/>
      <c r="C37" s="194"/>
      <c r="D37" s="194"/>
      <c r="E37" s="194"/>
      <c r="F37" s="112"/>
      <c r="G37" s="112"/>
      <c r="H37" s="195"/>
      <c r="I37" s="195"/>
      <c r="J37" s="195"/>
      <c r="K37" s="195"/>
      <c r="L37" s="195"/>
      <c r="M37" s="195"/>
      <c r="N37" s="112"/>
      <c r="O37" s="112"/>
      <c r="P37" s="112"/>
      <c r="Q37" s="196"/>
      <c r="R37" s="197"/>
      <c r="S37" s="198"/>
      <c r="T37" s="120"/>
      <c r="ADA37" s="4"/>
      <c r="ADB37" s="4"/>
      <c r="ADC37" s="4"/>
      <c r="ADD37" s="4"/>
      <c r="ADE37" s="4"/>
      <c r="ADF37" s="4"/>
      <c r="ADG37" s="4"/>
      <c r="ADH37" s="4"/>
      <c r="ADI37" s="4"/>
      <c r="ADJ37" s="4"/>
      <c r="ADK37" s="4"/>
      <c r="ADL37" s="4"/>
      <c r="ADM37" s="4"/>
      <c r="ADN37" s="4"/>
      <c r="ADO37" s="4"/>
      <c r="ADP37" s="4"/>
      <c r="ADQ37" s="4"/>
      <c r="ADR37" s="4"/>
      <c r="ADS37" s="4"/>
      <c r="ADT37" s="4"/>
      <c r="ADU37" s="4"/>
      <c r="ADV37" s="4"/>
      <c r="ADW37" s="4"/>
      <c r="ADX37" s="4"/>
      <c r="ADY37" s="4"/>
      <c r="ADZ37" s="4"/>
      <c r="AEA37" s="4"/>
      <c r="AEB37" s="4"/>
      <c r="AEC37" s="4"/>
      <c r="AED37" s="4"/>
      <c r="AEE37" s="4"/>
      <c r="AEF37" s="4"/>
      <c r="AEG37" s="4"/>
      <c r="AEH37" s="4"/>
      <c r="AEI37" s="4"/>
      <c r="AEJ37" s="4"/>
      <c r="AEK37" s="4"/>
      <c r="AEL37" s="4"/>
      <c r="AEM37" s="4"/>
      <c r="AEN37" s="4"/>
      <c r="AEO37" s="4"/>
      <c r="AEP37" s="4"/>
      <c r="AEQ37" s="4"/>
      <c r="AER37" s="4"/>
      <c r="AES37" s="4"/>
      <c r="AET37" s="4"/>
      <c r="AEU37" s="4"/>
      <c r="AEV37" s="4"/>
      <c r="AEW37" s="4"/>
      <c r="AEX37" s="4"/>
      <c r="AEY37" s="4"/>
      <c r="AEZ37" s="4"/>
      <c r="AFA37" s="4"/>
      <c r="AFB37" s="4"/>
      <c r="AFC37" s="4"/>
      <c r="AFD37" s="4"/>
      <c r="AFE37" s="4"/>
      <c r="AFF37" s="4"/>
      <c r="AFG37" s="4"/>
      <c r="AFH37" s="4"/>
      <c r="AFI37" s="4"/>
      <c r="AFJ37" s="4"/>
      <c r="AFK37" s="4"/>
      <c r="AFL37" s="4"/>
      <c r="AFM37" s="4"/>
      <c r="AFN37" s="4"/>
      <c r="AFO37" s="4"/>
      <c r="AFP37" s="4"/>
      <c r="AFQ37" s="4"/>
      <c r="AFR37" s="4"/>
      <c r="AFS37" s="4"/>
      <c r="AFT37" s="4"/>
      <c r="AFU37" s="4"/>
      <c r="AFV37" s="4"/>
      <c r="AFW37" s="4"/>
      <c r="AFX37" s="4"/>
      <c r="AFY37" s="4"/>
      <c r="AFZ37" s="4"/>
      <c r="AGA37" s="4"/>
      <c r="AGB37" s="4"/>
      <c r="AGC37" s="4"/>
      <c r="AGD37" s="4"/>
      <c r="AGE37" s="4"/>
      <c r="AGF37" s="4"/>
      <c r="AGG37" s="4"/>
      <c r="AGH37" s="4"/>
      <c r="AGI37" s="4"/>
      <c r="AGJ37" s="4"/>
      <c r="AGK37" s="4"/>
      <c r="AGL37" s="4"/>
      <c r="AGM37" s="4"/>
      <c r="AGN37" s="4"/>
      <c r="AGO37" s="4"/>
      <c r="AGP37" s="4"/>
      <c r="AGQ37" s="4"/>
      <c r="AGR37" s="4"/>
      <c r="AGS37" s="4"/>
      <c r="AGT37" s="4"/>
      <c r="AGU37" s="4"/>
      <c r="AGV37" s="4"/>
      <c r="AGW37" s="4"/>
      <c r="AGX37" s="4"/>
      <c r="AGY37" s="4"/>
      <c r="AGZ37" s="4"/>
      <c r="AHA37" s="4"/>
      <c r="AHB37" s="4"/>
      <c r="AHC37" s="4"/>
      <c r="AHD37" s="4"/>
      <c r="AHE37" s="4"/>
      <c r="AHF37" s="4"/>
      <c r="AHG37" s="4"/>
      <c r="AHH37" s="4"/>
      <c r="AHI37" s="4"/>
      <c r="AHJ37" s="4"/>
      <c r="AHK37" s="4"/>
      <c r="AHL37" s="4"/>
      <c r="AHM37" s="4"/>
      <c r="AHN37" s="4"/>
      <c r="AHO37" s="4"/>
      <c r="AHP37" s="4"/>
      <c r="AHQ37" s="4"/>
      <c r="AHR37" s="4"/>
      <c r="AHS37" s="4"/>
      <c r="AHT37" s="4"/>
      <c r="AHU37" s="4"/>
      <c r="AHV37" s="4"/>
      <c r="AHW37" s="4"/>
      <c r="AHX37" s="4"/>
      <c r="AHY37" s="4"/>
      <c r="AHZ37" s="4"/>
      <c r="AIA37" s="4"/>
      <c r="AIB37" s="4"/>
      <c r="AIC37" s="4"/>
      <c r="AID37" s="4"/>
      <c r="AIE37" s="4"/>
      <c r="AIF37" s="4"/>
      <c r="AIG37" s="4"/>
      <c r="AIH37" s="4"/>
      <c r="AII37" s="4"/>
      <c r="AIJ37" s="4"/>
      <c r="AIK37" s="4"/>
      <c r="AIL37" s="4"/>
      <c r="AIM37" s="4"/>
      <c r="AIN37" s="4"/>
      <c r="AIO37" s="4"/>
      <c r="AIP37" s="4"/>
      <c r="AIQ37" s="4"/>
      <c r="AIR37" s="4"/>
      <c r="AIS37" s="4"/>
      <c r="AIT37" s="4"/>
      <c r="AIU37" s="4"/>
      <c r="AIV37" s="4"/>
      <c r="AIW37" s="4"/>
      <c r="AIX37" s="4"/>
      <c r="AIY37" s="4"/>
      <c r="AIZ37" s="4"/>
      <c r="AJA37" s="4"/>
      <c r="AJB37" s="4"/>
      <c r="AJC37" s="4"/>
      <c r="AJD37" s="4"/>
      <c r="AJE37" s="4"/>
      <c r="AJF37" s="4"/>
      <c r="AJG37" s="4"/>
      <c r="AJH37" s="4"/>
      <c r="AJI37" s="4"/>
      <c r="AJJ37" s="4"/>
      <c r="AJK37" s="4"/>
      <c r="AJL37" s="4"/>
      <c r="AJM37" s="4"/>
      <c r="AJN37" s="4"/>
      <c r="AJO37" s="4"/>
      <c r="AJP37" s="4"/>
      <c r="AJQ37" s="4"/>
      <c r="AJR37" s="4"/>
      <c r="AJS37" s="4"/>
      <c r="AJT37" s="4"/>
      <c r="AJU37" s="4"/>
      <c r="AJV37" s="4"/>
      <c r="AJW37" s="4"/>
      <c r="AJX37" s="4"/>
      <c r="AJY37" s="4"/>
      <c r="AJZ37" s="4"/>
      <c r="AKA37" s="4"/>
      <c r="AKB37" s="4"/>
      <c r="AKC37" s="4"/>
      <c r="AKD37" s="4"/>
      <c r="AKE37" s="4"/>
      <c r="AKF37" s="4"/>
      <c r="AKG37" s="4"/>
      <c r="AKH37" s="4"/>
      <c r="AKI37" s="4"/>
      <c r="AKJ37" s="4"/>
      <c r="AKK37" s="4"/>
      <c r="AKL37" s="4"/>
      <c r="AKM37" s="4"/>
      <c r="AKN37" s="4"/>
      <c r="AKO37" s="4"/>
      <c r="AKP37" s="4"/>
      <c r="AKQ37" s="4"/>
      <c r="AKR37" s="4"/>
      <c r="AKS37" s="4"/>
      <c r="AKT37" s="4"/>
      <c r="AKU37" s="4"/>
      <c r="AKV37" s="4"/>
      <c r="AKW37" s="4"/>
      <c r="AKX37" s="4"/>
      <c r="AKY37" s="4"/>
      <c r="AKZ37" s="4"/>
      <c r="ALA37" s="4"/>
      <c r="ALB37" s="4"/>
      <c r="ALC37" s="4"/>
      <c r="ALD37" s="4"/>
      <c r="ALE37" s="4"/>
      <c r="ALF37" s="4"/>
      <c r="ALG37" s="4"/>
      <c r="ALH37" s="4"/>
      <c r="ALI37" s="4"/>
      <c r="ALJ37" s="4"/>
      <c r="ALK37" s="4"/>
      <c r="ALL37" s="4"/>
      <c r="ALM37" s="4"/>
      <c r="ALN37" s="4"/>
      <c r="ALO37" s="4"/>
      <c r="ALP37" s="4"/>
      <c r="ALQ37" s="4"/>
      <c r="ALR37" s="4"/>
      <c r="ALS37" s="4"/>
      <c r="ALT37" s="4"/>
      <c r="ALU37" s="4"/>
      <c r="ALV37" s="4"/>
      <c r="ALW37" s="4"/>
      <c r="ALX37" s="4"/>
      <c r="ALY37" s="4"/>
      <c r="ALZ37" s="4"/>
      <c r="AMA37" s="4"/>
      <c r="AMB37" s="4"/>
      <c r="AMC37" s="4"/>
      <c r="AMD37" s="4"/>
      <c r="AME37" s="4"/>
      <c r="AMF37" s="4"/>
      <c r="AMG37" s="4"/>
      <c r="AMH37" s="4"/>
      <c r="AMI37" s="4"/>
      <c r="AMJ37" s="4"/>
    </row>
    <row r="38" customFormat="false" ht="12.45" hidden="false" customHeight="true" outlineLevel="0" collapsed="false">
      <c r="B38" s="199" t="str">
        <f aca="true">IF(I13&lt;TODAY(),"",IF(ISNUMBER(S32),"Die Berechnung erfolgt auf zurzeit aktuellem Informationsstand. Vorbehalten bleiben z. Bsp. Preisanpassungen oder Taxänderungen der Gemeinde Leukerbad.",""))</f>
        <v/>
      </c>
      <c r="C38" s="199"/>
      <c r="D38" s="199"/>
      <c r="E38" s="199"/>
      <c r="F38" s="199"/>
      <c r="G38" s="199"/>
      <c r="H38" s="199"/>
      <c r="I38" s="199"/>
      <c r="J38" s="199"/>
      <c r="K38" s="199"/>
      <c r="L38" s="199"/>
      <c r="M38" s="199"/>
      <c r="N38" s="199"/>
      <c r="O38" s="199"/>
      <c r="P38" s="199"/>
      <c r="Q38" s="199"/>
      <c r="R38" s="199"/>
      <c r="S38" s="199"/>
      <c r="T38" s="74"/>
      <c r="U38" s="10"/>
      <c r="V38" s="10"/>
      <c r="W38" s="10"/>
      <c r="X38" s="10"/>
      <c r="Y38" s="10"/>
      <c r="Z38" s="10"/>
      <c r="AA38" s="10"/>
      <c r="AB38" s="10"/>
      <c r="AC38" s="10"/>
      <c r="AD38" s="10"/>
    </row>
    <row r="39" customFormat="false" ht="12.45" hidden="false" customHeight="true" outlineLevel="0" collapsed="false">
      <c r="B39" s="200" t="str">
        <f aca="true">IF(I13&lt;TODAY(),"",IF(ISNUMBER(S32),"Verbindlich ist immer und ausschliesslich ein von uns ausgestelltes schriftliches Angebot.",""))</f>
        <v/>
      </c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200"/>
      <c r="O39" s="200"/>
      <c r="P39" s="200"/>
      <c r="Q39" s="200"/>
      <c r="R39" s="200"/>
      <c r="S39" s="200"/>
      <c r="T39" s="74"/>
      <c r="U39" s="10"/>
      <c r="V39" s="10"/>
      <c r="W39" s="10"/>
      <c r="X39" s="10"/>
      <c r="Y39" s="10"/>
      <c r="Z39" s="10"/>
      <c r="AA39" s="10"/>
      <c r="AB39" s="10"/>
      <c r="AC39" s="10"/>
      <c r="AD39" s="10"/>
    </row>
    <row r="40" customFormat="false" ht="12.45" hidden="false" customHeight="true" outlineLevel="0" collapsed="false">
      <c r="B40" s="201" t="str">
        <f aca="true">IF(I13&lt;TODAY(),"",IF(ISNUMBER(S32),"Bitte fragen Sie uns an: pkobel@svetlog.com oder mit der Anfragemaske bei 'Reservation'.",""))</f>
        <v/>
      </c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2"/>
      <c r="U40" s="10"/>
      <c r="V40" s="10"/>
      <c r="W40" s="10"/>
      <c r="X40" s="10"/>
      <c r="Y40" s="10"/>
      <c r="Z40" s="10"/>
      <c r="AA40" s="10"/>
      <c r="AB40" s="10"/>
      <c r="AC40" s="10"/>
      <c r="AD40" s="10"/>
    </row>
    <row r="42" customFormat="false" ht="12.8" hidden="false" customHeight="false" outlineLevel="0" collapsed="false">
      <c r="C42" s="203"/>
      <c r="D42" s="203"/>
      <c r="E42" s="203"/>
      <c r="F42" s="203"/>
      <c r="G42" s="203"/>
      <c r="H42" s="203"/>
      <c r="I42" s="204"/>
      <c r="J42" s="204"/>
      <c r="K42" s="204"/>
      <c r="L42" s="204"/>
      <c r="M42" s="204"/>
      <c r="N42" s="203"/>
      <c r="O42" s="203"/>
      <c r="P42" s="203"/>
      <c r="Q42" s="203"/>
      <c r="R42" s="203"/>
      <c r="S42" s="203"/>
    </row>
  </sheetData>
  <sheetProtection sheet="true" password="eeda" objects="true" scenarios="true"/>
  <mergeCells count="24">
    <mergeCell ref="K3:L3"/>
    <mergeCell ref="N3:O3"/>
    <mergeCell ref="E5:G5"/>
    <mergeCell ref="I5:K5"/>
    <mergeCell ref="M5:O5"/>
    <mergeCell ref="B13:F13"/>
    <mergeCell ref="B22:B23"/>
    <mergeCell ref="C22:G23"/>
    <mergeCell ref="L22:M22"/>
    <mergeCell ref="L23:M23"/>
    <mergeCell ref="B25:B27"/>
    <mergeCell ref="C25:N25"/>
    <mergeCell ref="C30:N30"/>
    <mergeCell ref="C31:N31"/>
    <mergeCell ref="Q31:R31"/>
    <mergeCell ref="C32:N32"/>
    <mergeCell ref="Q32:R32"/>
    <mergeCell ref="P33:S33"/>
    <mergeCell ref="B35:B36"/>
    <mergeCell ref="Q35:R35"/>
    <mergeCell ref="Q36:R36"/>
    <mergeCell ref="B38:S38"/>
    <mergeCell ref="B39:S39"/>
    <mergeCell ref="B40:S40"/>
  </mergeCells>
  <conditionalFormatting sqref="Q13:Q16">
    <cfRule type="expression" priority="2" aboveAverage="0" equalAverage="0" bottom="0" percent="0" rank="0" text="" dxfId="0">
      <formula>ISERROR(#ref!)</formula>
    </cfRule>
  </conditionalFormatting>
  <printOptions headings="false" gridLines="false" gridLinesSet="true" horizontalCentered="false" verticalCentered="false"/>
  <pageMargins left="0.7875" right="0.7875" top="0.7875" bottom="0.7875" header="0.511811023622047" footer="0.511811023622047"/>
  <pageSetup paperSize="9" scale="100" fitToWidth="1" fitToHeight="1" pageOrder="downThenOver" orientation="landscape" blackAndWhite="false" draft="false" cellComments="none" firstPageNumber="1" useFirstPageNumber="tru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10121</TotalTime>
  <Application>LibreOffice/24.2.1.2$Windows_X86_64 LibreOffice_project/db4def46b0453cc22e2d0305797cf981b68ef5ac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2023-11-17T17:34:44Z</dcterms:created>
  <dc:creator/>
  <dc:description/>
  <dc:language>de-CH</dc:language>
  <cp:lastModifiedBy/>
  <cp:lastPrinted>2024-04-21T20:56:10Z</cp:lastPrinted>
  <dcterms:modified xsi:type="dcterms:W3CDTF">2024-06-23T16:07:05Z</dcterms:modified>
  <cp:revision>114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