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_rels/workbook.xml.rels" ContentType="application/vnd.openxmlformats-package.relationships+xml"/>
  <Override PartName="/xl/workbook.xml" ContentType="application/vnd.openxmlformats-officedocument.spreadsheetml.sheet.main+xml"/>
  <Override PartName="/xl/comments7.xml" ContentType="application/vnd.openxmlformats-officedocument.spreadsheetml.comments+xml"/>
  <Override PartName="/xl/styles.xml" ContentType="application/vnd.openxmlformats-officedocument.spreadsheetml.styles+xml"/>
  <Override PartName="/xl/comments11.xml" ContentType="application/vnd.openxmlformats-officedocument.spreadsheetml.comments+xml"/>
  <Override PartName="/xl/worksheets/_rels/sheet7.xml.rels" ContentType="application/vnd.openxmlformats-package.relationships+xml"/>
  <Override PartName="/xl/worksheets/_rels/sheet12.xml.rels" ContentType="application/vnd.openxmlformats-package.relationships+xml"/>
  <Override PartName="/xl/worksheets/_rels/sheet2.xml.rels" ContentType="application/vnd.openxmlformats-package.relationships+xml"/>
  <Override PartName="/xl/worksheets/_rels/sheet6.xml.rels" ContentType="application/vnd.openxmlformats-package.relationships+xml"/>
  <Override PartName="/xl/worksheets/_rels/sheet1.xml.rels" ContentType="application/vnd.openxmlformats-package.relationships+xml"/>
  <Override PartName="/xl/worksheets/_rels/sheet11.xml.rels" ContentType="application/vnd.openxmlformats-package.relationships+xml"/>
  <Override PartName="/xl/worksheets/_rels/sheet5.xml.rels" ContentType="application/vnd.openxmlformats-package.relationships+xml"/>
  <Override PartName="/xl/worksheets/_rels/sheet10.xml.rels" ContentType="application/vnd.openxmlformats-package.relationships+xml"/>
  <Override PartName="/xl/worksheets/_rels/sheet14.xml.rels" ContentType="application/vnd.openxmlformats-package.relationships+xml"/>
  <Override PartName="/xl/worksheets/_rels/sheet4.xml.rels" ContentType="application/vnd.openxmlformats-package.relationships+xml"/>
  <Override PartName="/xl/worksheets/_rels/sheet8.xml.rels" ContentType="application/vnd.openxmlformats-package.relationships+xml"/>
  <Override PartName="/xl/worksheets/_rels/sheet9.xml.rels" ContentType="application/vnd.openxmlformats-package.relationships+xml"/>
  <Override PartName="/xl/worksheets/_rels/sheet3.xml.rels" ContentType="application/vnd.openxmlformats-package.relationships+xml"/>
  <Override PartName="/xl/worksheets/_rels/sheet13.xml.rels" ContentType="application/vnd.openxmlformats-package.relationships+xml"/>
  <Override PartName="/xl/worksheets/sheet1.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_rels/drawing6.xml.rels" ContentType="application/vnd.openxmlformats-package.relationships+xml"/>
  <Override PartName="/xl/drawings/_rels/drawing5.xml.rels" ContentType="application/vnd.openxmlformats-package.relationships+xml"/>
  <Override PartName="/xl/drawings/_rels/drawing4.xml.rels" ContentType="application/vnd.openxmlformats-package.relationships+xml"/>
  <Override PartName="/xl/drawings/_rels/drawing3.xml.rels" ContentType="application/vnd.openxmlformats-package.relationships+xml"/>
  <Override PartName="/xl/drawings/_rels/drawing2.xml.rels" ContentType="application/vnd.openxmlformats-package.relationships+xml"/>
  <Override PartName="/xl/drawings/_rels/drawing1.xml.rels" ContentType="application/vnd.openxmlformats-package.relationships+xml"/>
  <Override PartName="/xl/drawings/vmlDrawing1.vml" ContentType="application/vnd.openxmlformats-officedocument.vmlDrawing"/>
  <Override PartName="/xl/drawings/drawing4.xml" ContentType="application/vnd.openxmlformats-officedocument.drawing+xml"/>
  <Override PartName="/xl/drawings/vmlDrawing2.vml" ContentType="application/vnd.openxmlformats-officedocument.vmlDrawing"/>
  <Override PartName="/xl/drawings/drawing5.xml" ContentType="application/vnd.openxmlformats-officedocument.drawing+xml"/>
  <Override PartName="/xl/drawings/vmlDrawing3.vml" ContentType="application/vnd.openxmlformats-officedocument.vmlDrawing"/>
  <Override PartName="/xl/drawings/drawing6.xml" ContentType="application/vnd.openxmlformats-officedocument.drawing+xml"/>
  <Override PartName="/xl/drawings/vmlDrawing4.vml" ContentType="application/vnd.openxmlformats-officedocument.vmlDrawing"/>
  <Override PartName="/xl/drawings/vmlDrawing5.vml" ContentType="application/vnd.openxmlformats-officedocument.vmlDrawing"/>
  <Override PartName="/xl/sharedStrings.xml" ContentType="application/vnd.openxmlformats-officedocument.spreadsheetml.sharedStrings+xml"/>
  <Override PartName="/xl/comments9.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10.xml" ContentType="application/vnd.openxmlformats-officedocument.drawingml.chart+xml"/>
  <Override PartName="/xl/charts/chart5.xml" ContentType="application/vnd.openxmlformats-officedocument.drawingml.chart+xml"/>
  <Override PartName="/xl/charts/chart11.xml" ContentType="application/vnd.openxmlformats-officedocument.drawingml.chart+xml"/>
  <Override PartName="/xl/charts/chart14.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6.xml" ContentType="application/vnd.openxmlformats-officedocument.drawingml.chart+xml"/>
  <Override PartName="/xl/charts/chart12.xml" ContentType="application/vnd.openxmlformats-officedocument.drawingml.chart+xml"/>
  <Override PartName="/xl/charts/chart7.xml" ContentType="application/vnd.openxmlformats-officedocument.drawingml.chart+xml"/>
  <Override PartName="/xl/charts/chart13.xml" ContentType="application/vnd.openxmlformats-officedocument.drawingml.chart+xml"/>
  <Override PartName="/xl/media/image1.png" ContentType="image/png"/>
  <Override PartName="/xl/comments5.xml" ContentType="application/vnd.openxmlformats-officedocument.spreadsheetml.comments+xml"/>
  <Override PartName="/xl/comments1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4"/>
  </bookViews>
  <sheets>
    <sheet name="Erläuterung" sheetId="1" state="visible" r:id="rId3"/>
    <sheet name="Diagramme" sheetId="2" state="visible" r:id="rId4"/>
    <sheet name="Planung" sheetId="3" state="visible" r:id="rId5"/>
    <sheet name="Statistik Monate" sheetId="4" state="visible" r:id="rId6"/>
    <sheet name="Überschuss" sheetId="5" state="visible" r:id="rId7"/>
    <sheet name="Einnahmen" sheetId="6" state="visible" r:id="rId8"/>
    <sheet name="Ausgaben" sheetId="7" state="visible" r:id="rId9"/>
    <sheet name="UmsatzStVA" sheetId="8" state="visible" r:id="rId10"/>
    <sheet name="UmsatzSt" sheetId="9" state="visible" r:id="rId11"/>
    <sheet name="FahrtenReisen" sheetId="10" state="visible" r:id="rId12"/>
    <sheet name="Abschreibung" sheetId="11" state="visible" r:id="rId13"/>
    <sheet name="GWGSammel" sheetId="12" state="visible" r:id="rId14"/>
    <sheet name="GWG_Verzeichnis" sheetId="13" state="visible" r:id="rId15"/>
    <sheet name="Statistik Jahre" sheetId="14" state="visible" r:id="rId16"/>
  </sheets>
  <definedNames>
    <definedName function="false" hidden="false" localSheetId="10" name="_xlnm.Print_Area" vbProcedure="false">Abschreibung!$A$1:$P$30</definedName>
    <definedName function="false" hidden="false" localSheetId="10" name="_xlnm.Print_Titles" vbProcedure="false">Abschreibung!$A:$E,Abschreibung!$1:$10</definedName>
    <definedName function="false" hidden="false" localSheetId="6" name="_xlnm.Print_Area" vbProcedure="false">Ausgaben!$A$1:$L$121</definedName>
    <definedName function="false" hidden="false" localSheetId="6" name="_xlnm.Print_Titles" vbProcedure="false">Ausgaben!$1:$8</definedName>
    <definedName function="false" hidden="false" localSheetId="5" name="_xlnm.Print_Area" vbProcedure="false">Einnahmen!$A$1:$J$90</definedName>
    <definedName function="false" hidden="false" localSheetId="5" name="_xlnm.Print_Titles" vbProcedure="false">Einnahmen!$1:$8</definedName>
    <definedName function="false" hidden="false" localSheetId="0" name="_xlnm.Print_Area" vbProcedure="false">Erläuterung!$A$1:$A$168</definedName>
    <definedName function="false" hidden="false" localSheetId="9" name="_xlnm.Print_Area" vbProcedure="false">FahrtenReisen!$A$1:$N$153</definedName>
    <definedName function="false" hidden="false" localSheetId="12" name="_xlnm.Print_Area" vbProcedure="false">GWG_Verzeichnis!$A$1:$M$29</definedName>
    <definedName function="false" hidden="false" localSheetId="11" name="_xlnm.Print_Area" vbProcedure="false">GWGSammel!$A$1:$M$38</definedName>
    <definedName function="false" hidden="false" localSheetId="2" name="_xlnm.Print_Area" vbProcedure="false">Planung!$A$1:$O$26</definedName>
    <definedName function="false" hidden="false" localSheetId="13" name="_xlnm.Print_Area" vbProcedure="false">'Statistik Jahre'!$A$1:$H$26</definedName>
    <definedName function="false" hidden="false" localSheetId="3" name="_xlnm.Print_Area" vbProcedure="false">'Statistik Monate'!$A$1:$N$66</definedName>
    <definedName function="false" hidden="false" localSheetId="4" name="_xlnm.Print_Area" vbProcedure="false">Überschuss!$A$1:$C$84</definedName>
    <definedName function="false" hidden="false" localSheetId="8" name="_xlnm.Print_Area" vbProcedure="false">UmsatzSt!$A$1:$E$45</definedName>
    <definedName function="false" hidden="false" localSheetId="8" name="_xlnm.Print_Titles" vbProcedure="false">UmsatzSt!$1:$11</definedName>
    <definedName function="false" hidden="false" localSheetId="7" name="_xlnm.Print_Area" vbProcedure="false">UmsatzStVA!$A$1:$M$29</definedName>
    <definedName function="false" hidden="false" localSheetId="7" name="_xlnm.Print_Titles" vbProcedure="false">UmsatzStVA!$1:$5</definedName>
    <definedName function="false" hidden="false" name="Ausgabenarten" vbProcedure="false">Ausgaben!$C$126:$C$151</definedName>
  </definedNames>
  <calcPr iterateCount="100" refMode="A1" iterate="false" iterateDelta="0.0001"/>
  <extLst>
    <ext xmlns:loext="http://schemas.libreoffice.org/" uri="{7626C862-2A13-11E5-B345-FEFF819CDC9F}">
      <loext:extCalcPr stringRefSyntax="ExcelA1"/>
    </ext>
  </extLst>
</workbook>
</file>

<file path=xl/comments5.xml><?xml version="1.0" encoding="utf-8"?>
<comments xmlns="http://schemas.openxmlformats.org/spreadsheetml/2006/main" xmlns:xdr="http://schemas.openxmlformats.org/drawingml/2006/spreadsheetDrawing">
  <authors>
    <author>Unbekannter Autor</author>
  </authors>
  <commentList>
    <comment ref="A16" authorId="0">
      <text>
        <r>
          <rPr>
            <sz val="10"/>
            <rFont val="Arial"/>
            <family val="2"/>
          </rPr>
          <t xml:space="preserve">gemeint sind Zahlungen, die dieses Jahr vom FA 
an den Selbstständigen gezahlt wurden 
(z.B. nach einer Umsatzsteuererklärung)
siehe Tabelle "UmsatzSt"</t>
        </r>
      </text>
    </comment>
    <comment ref="A36" authorId="0">
      <text>
        <r>
          <rPr>
            <sz val="10"/>
            <rFont val="Arial"/>
            <family val="2"/>
          </rPr>
          <t xml:space="preserve">Abschreibungsart [A]: 
selbständig nutzungsfähige, abnutzbare, bewegliche Wirtschaftsgüter bis 800,00 EUR (netto)
Abschreibungsart [B]: 
selbständig nutzungsfähige, abnutzbare, bewegliche Wirtschaftsgüter bis 250,00 EUR (netto)</t>
        </r>
      </text>
    </comment>
    <comment ref="A57" authorId="0">
      <text>
        <r>
          <rPr>
            <sz val="10"/>
            <rFont val="Arial"/>
            <family val="2"/>
          </rPr>
          <t xml:space="preserve">Reisekosten 
aus der Tabelle FahrtenReisen</t>
        </r>
      </text>
    </comment>
    <comment ref="A63" authorId="0">
      <text>
        <r>
          <rPr>
            <sz val="10"/>
            <rFont val="Arial"/>
            <family val="2"/>
          </rPr>
          <t xml:space="preserve">Abschreibung gemäß Nutzungsdauer:
- Abschreibungsart [A]: 
   Wirtschaftsgüter ab netto 800,01 EUR 
- Abschreibungsart [B]: 
  Wirtschaftsgüter ab netto 1.000,01 EUR</t>
        </r>
      </text>
    </comment>
    <comment ref="A66" authorId="0">
      <text>
        <r>
          <rPr>
            <sz val="10"/>
            <rFont val="Arial"/>
            <family val="2"/>
          </rPr>
          <t xml:space="preserve">Abschreibungsart [B]: 
Wirtschaftsgüter von netto 250,01 EUR bis 1.000,00 EUR: 
Sammelabschreibung über 5 Jahre</t>
        </r>
      </text>
    </comment>
    <comment ref="A67" authorId="0">
      <text>
        <r>
          <rPr>
            <sz val="10"/>
            <rFont val="Arial"/>
            <family val="2"/>
          </rPr>
          <t xml:space="preserve">Die MwSt wird im Jahr der Anschaffung 
als Ausgabe angesetzt.</t>
        </r>
      </text>
    </comment>
    <comment ref="A69" authorId="0">
      <text>
        <r>
          <rPr>
            <sz val="10"/>
            <rFont val="Arial"/>
            <family val="2"/>
          </rPr>
          <t xml:space="preserve">gemeint sind Zahlungen, die dieses Jahr vom 
Selbstständigen an das FA  gezahlt wurden  
(z. B. nach einer Umsatzsteuererklärung für das Vorjahr).
siehe Tabelle "UmsatzSt"</t>
        </r>
      </text>
    </comment>
    <comment ref="A77" authorId="0">
      <text>
        <r>
          <rPr>
            <sz val="10"/>
            <rFont val="Arial"/>
            <family val="2"/>
          </rPr>
          <t xml:space="preserve">Das ist die Menge an Umsazsteuer, die für das gesamte Jahr 
letztlich zu zahlen ist.
Wenn die Umsatzsteuervoranmeldungen korrekt berechnet waren, 
dürfte nur ein ziemlich kleiner Unterschied zum Vorauszahlungssoll bestehen.</t>
        </r>
      </text>
    </comment>
    <comment ref="A78" authorId="0">
      <text>
        <r>
          <rPr>
            <sz val="10"/>
            <rFont val="Arial"/>
            <family val="2"/>
          </rPr>
          <t xml:space="preserve">gemeint sind die Zahlungen, 
die für dieses Abrechnungsjahr 
aufgrund der Umsatzsteuervoranmeldungen 
zu zahlen sind, bzw. zu zahlen waren.</t>
        </r>
      </text>
    </comment>
  </commentList>
</comments>
</file>

<file path=xl/comments7.xml><?xml version="1.0" encoding="utf-8"?>
<comments xmlns="http://schemas.openxmlformats.org/spreadsheetml/2006/main" xmlns:xdr="http://schemas.openxmlformats.org/drawingml/2006/spreadsheetDrawing">
  <authors>
    <author>Unbekannter Autor</author>
  </authors>
  <commentList>
    <comment ref="A126" authorId="0">
      <text>
        <r>
          <rPr>
            <sz val="10"/>
            <rFont val="Arial"/>
            <family val="2"/>
          </rPr>
          <t xml:space="preserve">Waren und Rohstoffe, die hier bearbeitet werden.</t>
        </r>
      </text>
    </comment>
    <comment ref="A130" authorId="0">
      <text>
        <r>
          <rPr>
            <sz val="10"/>
            <rFont val="Arial"/>
            <family val="2"/>
          </rPr>
          <t xml:space="preserve">Abschreibungsart [A]: 
selbständig nutzungsfähige, abnutzbare, bewegliche Wirtschaftsgüter bis 800,00 EUR (netto)
Abschreibungsart [B]: 
selbständig nutzungsfähige, abnutzbare, bewegliche Wirtschaftsgüter bis 250,00 EUR (netto)</t>
        </r>
      </text>
    </comment>
    <comment ref="A132" authorId="0">
      <text>
        <r>
          <rPr>
            <sz val="10"/>
            <rFont val="Arial"/>
            <family val="2"/>
          </rPr>
          <t xml:space="preserve">Der  Arbeitsraum/das Arbeitszimmer muss Mittelpunkt der beruflichen Arbeit und von den übrigen Räumen der Wohnung abgetrennt sein.
Wenn das Arbeitszimmer zu mehr als 50 Prozent beruflich genutzt wird oder kein anderer Platz zur Verfügung steht, sind  Kosten bis zu 1250 Euro absetzbar. Voll absetzbar ist es wenn der Raum Mittelpunkt der gesamten Tätigkeit ist, oder woanders angemietet ist.
Über die Raumkosten muss zusätzlich eine Extra-Liste erstellt werden: Datum, Art, Betrag.</t>
        </r>
      </text>
    </comment>
    <comment ref="A146" authorId="0">
      <text>
        <r>
          <rPr>
            <sz val="10"/>
            <rFont val="Arial"/>
            <family val="2"/>
          </rPr>
          <t xml:space="preserve">Nur Werbekosten für das Unternehmen;
nicht die "Werbungskosten"für Ihre Arbeit als Angestellter. </t>
        </r>
      </text>
    </comment>
    <comment ref="A148" authorId="0">
      <text>
        <r>
          <rPr>
            <sz val="10"/>
            <rFont val="Arial"/>
            <family val="2"/>
          </rPr>
          <t xml:space="preserve">Geschenke für Lieferanten und Kunden sind möglich. Der Wert muss unter 35,00€ (brutto bei Kleingewerbe) liegen, sonst sind sie Privat-Ausgabe.
Geschenke an Angestellte und Familienmitglieder sind nicht zulässig. 
Über Geschenke muss zusätzlich eine Extra-Liste erstellt werden: Datum, Empfänger, Wert.</t>
        </r>
      </text>
    </comment>
    <comment ref="A149" authorId="0">
      <text>
        <r>
          <rPr>
            <sz val="10"/>
            <rFont val="Arial"/>
            <family val="2"/>
          </rPr>
          <t xml:space="preserve">Bitte schon auf dieser Seite oben 
vom Netto nur die 70% einsetzen, 
die MwSt ganz. 
Die %-Spalte bleibt dann leer.</t>
        </r>
      </text>
    </comment>
    <comment ref="A150" authorId="0">
      <text>
        <r>
          <rPr>
            <sz val="10"/>
            <rFont val="Arial"/>
            <family val="2"/>
          </rPr>
          <t xml:space="preserve">Bitte schon auf dieser Seite oben 
vom Netto nur die 70% einsetzen, 
die MwSt ganz. 
Die %-Spalte bleibt dann leer.</t>
        </r>
      </text>
    </comment>
    <comment ref="E9" authorId="0">
      <text>
        <r>
          <rPr>
            <sz val="10"/>
            <rFont val="Arial"/>
            <family val="2"/>
          </rPr>
          <t xml:space="preserve">Faktor wie eine Ausgabe auf der Gewerbe abgerechnet werden kann.
</t>
        </r>
      </text>
    </comment>
  </commentList>
</comments>
</file>

<file path=xl/comments9.xml><?xml version="1.0" encoding="utf-8"?>
<comments xmlns="http://schemas.openxmlformats.org/spreadsheetml/2006/main" xmlns:xdr="http://schemas.openxmlformats.org/drawingml/2006/spreadsheetDrawing">
  <authors>
    <author>Unbekannter Autor</author>
  </authors>
  <commentList>
    <comment ref="B12" authorId="0">
      <text>
        <r>
          <rPr>
            <sz val="10"/>
            <rFont val="Arial"/>
            <family val="2"/>
          </rPr>
          <t xml:space="preserve">Gemeint ist hier die Erstattung gemäß der letzten
Umsatzsteuer</t>
        </r>
        <r>
          <rPr>
            <i val="true"/>
            <sz val="9"/>
            <color rgb="FF000000"/>
            <rFont val="Tahoma"/>
            <family val="2"/>
            <charset val="1"/>
          </rPr>
          <t xml:space="preserve">voranmeldung</t>
        </r>
        <r>
          <rPr>
            <sz val="9"/>
            <color rgb="FF000000"/>
            <rFont val="Tahoma"/>
            <family val="2"/>
            <charset val="1"/>
          </rPr>
          <t xml:space="preserve"> des Vorjahres.</t>
        </r>
      </text>
    </comment>
    <comment ref="B13" authorId="0">
      <text>
        <r>
          <rPr>
            <sz val="10"/>
            <rFont val="Arial"/>
            <family val="2"/>
          </rPr>
          <t xml:space="preserve">Gemeint ist hier die Restzahlung, die sich aus der Umsatzstu</t>
        </r>
        <r>
          <rPr>
            <i val="true"/>
            <sz val="9"/>
            <color rgb="FF000000"/>
            <rFont val="Tahoma"/>
            <family val="2"/>
            <charset val="1"/>
          </rPr>
          <t xml:space="preserve">ererklärung</t>
        </r>
        <r>
          <rPr>
            <sz val="9"/>
            <color rgb="FF000000"/>
            <rFont val="Tahoma"/>
            <family val="2"/>
            <charset val="1"/>
          </rPr>
          <t xml:space="preserve"> des Vorjahres ergibt:
In der Umsatzsteuererklärung wird die Umsatzsteuer für das ganze Jahr berechnet. Nach Abzug der bereits im Vorjahr geleisteten Ust-Vorauszahlungen bzw. -Erstattungen ergibt sich dann der noch zu zahlende bzw. zu erstattende Restbetrag.</t>
        </r>
      </text>
    </comment>
    <comment ref="D34" authorId="0">
      <text>
        <r>
          <rPr>
            <sz val="10"/>
            <rFont val="Arial"/>
            <family val="2"/>
          </rPr>
          <t xml:space="preserve">Die Erstattung kann 
erst im Folgejahr vom 
FA gezahlt werden.</t>
        </r>
      </text>
    </comment>
  </commentList>
</comments>
</file>

<file path=xl/comments10.xml><?xml version="1.0" encoding="utf-8"?>
<comments xmlns="http://schemas.openxmlformats.org/spreadsheetml/2006/main" xmlns:xdr="http://schemas.openxmlformats.org/drawingml/2006/spreadsheetDrawing">
  <authors>
    <author>Unbekannter Autor</author>
  </authors>
  <commentList>
    <comment ref="A85" authorId="0">
      <text>
        <r>
          <rPr>
            <sz val="10"/>
            <rFont val="Arial"/>
            <family val="2"/>
          </rPr>
          <t xml:space="preserve">anderes Motorfahrzeug</t>
        </r>
      </text>
    </comment>
    <comment ref="A86" authorId="0">
      <text>
        <r>
          <rPr>
            <sz val="10"/>
            <rFont val="Arial"/>
            <family val="2"/>
          </rPr>
          <t xml:space="preserve">anderes Motorfahrzeug</t>
        </r>
      </text>
    </comment>
    <comment ref="F7" authorId="0">
      <text>
        <r>
          <rPr>
            <sz val="10"/>
            <rFont val="Arial"/>
            <family val="2"/>
          </rPr>
          <t xml:space="preserve">Mit eigenem Auto, Motorad usw. zu Kunden und Leifereanten:  Dafür gibt es eine Pauschale je gefahrenen km (siehe Tabelle unten links)</t>
        </r>
      </text>
    </comment>
    <comment ref="F92" authorId="0">
      <text>
        <r>
          <rPr>
            <sz val="10"/>
            <rFont val="Arial"/>
            <family val="2"/>
          </rPr>
          <t xml:space="preserve">Beträge, die keinem Zeitraum zugeordnet werden können</t>
        </r>
      </text>
    </comment>
    <comment ref="F98" authorId="0">
      <text>
        <r>
          <rPr>
            <sz val="10"/>
            <rFont val="Arial"/>
            <family val="2"/>
          </rPr>
          <t xml:space="preserve">Mit eigenem Auto, Motorad usw. zu Kunden und Leifereanten:  Dafür gibt es eine Pauschale je gefahrenen km (siehe Tabelle rechts)</t>
        </r>
      </text>
    </comment>
    <comment ref="I7" authorId="0">
      <text>
        <r>
          <rPr>
            <sz val="10"/>
            <rFont val="Arial"/>
            <family val="2"/>
          </rPr>
          <t xml:space="preserve">Kosten für 
Eisenbahn, Bus, Taxi usw.</t>
        </r>
      </text>
    </comment>
    <comment ref="K7" authorId="0">
      <text>
        <r>
          <rPr>
            <sz val="10"/>
            <rFont val="Arial"/>
            <family val="2"/>
          </rPr>
          <t xml:space="preserve">Pauschale je nach Abwesenheitsdauer (siehe Tabelle unten links) 
im Ausland gelten höhere Sätze.</t>
        </r>
      </text>
    </comment>
  </commentList>
</comments>
</file>

<file path=xl/comments11.xml><?xml version="1.0" encoding="utf-8"?>
<comments xmlns="http://schemas.openxmlformats.org/spreadsheetml/2006/main" xmlns:xdr="http://schemas.openxmlformats.org/drawingml/2006/spreadsheetDrawing">
  <authors>
    <author>Unbekannter Autor</author>
  </authors>
  <commentList>
    <comment ref="H9" authorId="0">
      <text>
        <r>
          <rPr>
            <sz val="10"/>
            <rFont val="Arial"/>
            <family val="2"/>
          </rPr>
          <t xml:space="preserve">Nutzungsdauer in Monaten.
Baeispiel: 4Jahre = 48 Monate</t>
        </r>
      </text>
    </comment>
  </commentList>
</comments>
</file>

<file path=xl/sharedStrings.xml><?xml version="1.0" encoding="utf-8"?>
<sst xmlns="http://schemas.openxmlformats.org/spreadsheetml/2006/main" count="1027" uniqueCount="756">
  <si>
    <t xml:space="preserve">Stand: 31.01.2024</t>
  </si>
  <si>
    <t xml:space="preserve">Büro- und PC-Service</t>
  </si>
  <si>
    <t xml:space="preserve">Thomas Kuhn</t>
  </si>
  <si>
    <t xml:space="preserve">Melibokusstr. 28, 64625 Bensheim</t>
  </si>
  <si>
    <t xml:space="preserve">info@klicktipps.de</t>
  </si>
  <si>
    <t xml:space="preserve">www.klicktipps.de</t>
  </si>
  <si>
    <t xml:space="preserve">Verwalten eines kleinen Gewerbes oder einer Tätigkeit als Freiberufler</t>
  </si>
  <si>
    <r>
      <rPr>
        <sz val="11"/>
        <rFont val="Arial"/>
        <family val="2"/>
        <charset val="1"/>
      </rPr>
      <t xml:space="preserve">Gewerbe oder Freiberuf </t>
    </r>
    <r>
      <rPr>
        <b val="true"/>
        <i val="true"/>
        <sz val="11"/>
        <rFont val="Arial"/>
        <family val="2"/>
        <charset val="1"/>
      </rPr>
      <t xml:space="preserve">mit</t>
    </r>
    <r>
      <rPr>
        <sz val="11"/>
        <rFont val="Arial"/>
        <family val="2"/>
        <charset val="1"/>
      </rPr>
      <t xml:space="preserve"> Umsatzsteuer (USt.) bzw. Mehrwertsteuer (MwSt.) (</t>
    </r>
    <r>
      <rPr>
        <b val="true"/>
        <sz val="11"/>
        <rFont val="Arial"/>
        <family val="2"/>
        <charset val="1"/>
      </rPr>
      <t xml:space="preserve">19%, 7% und 0%</t>
    </r>
    <r>
      <rPr>
        <sz val="11"/>
        <rFont val="Arial"/>
        <family val="2"/>
        <charset val="1"/>
      </rPr>
      <t xml:space="preserve">)</t>
    </r>
  </si>
  <si>
    <t xml:space="preserve">Diese Tabellenblätter hier sind ein Muster für die Buchhaltung (Einnahmenüberschussrechnung - EÜR) eines kleinen Gewerbes oder einer Tätigkeit als Freiberufler mit Umsatzsteuer (USt.) bzw. Mehrwertsteuer (MwSt.). </t>
  </si>
  <si>
    <r>
      <rPr>
        <sz val="11"/>
        <rFont val="Arial"/>
        <family val="2"/>
        <charset val="1"/>
      </rPr>
      <t xml:space="preserve">Für Kleinunternehmen </t>
    </r>
    <r>
      <rPr>
        <b val="true"/>
        <sz val="11"/>
        <rFont val="Arial"/>
        <family val="2"/>
        <charset val="1"/>
      </rPr>
      <t xml:space="preserve">ohne </t>
    </r>
    <r>
      <rPr>
        <sz val="11"/>
        <rFont val="Arial"/>
        <family val="2"/>
        <charset val="1"/>
      </rPr>
      <t xml:space="preserve">Umsatzsteuer (USt.) bzw. Mehrwertsteuer (MwSt.) gibt es bei KLICKTIPPS</t>
    </r>
    <r>
      <rPr>
        <sz val="11"/>
        <rFont val="Calibri"/>
        <family val="2"/>
        <charset val="1"/>
      </rPr>
      <t xml:space="preserve">®</t>
    </r>
    <r>
      <rPr>
        <sz val="11"/>
        <rFont val="Arial"/>
        <family val="2"/>
        <charset val="1"/>
      </rPr>
      <t xml:space="preserve"> eine einfachere Tabelle (siehe):</t>
    </r>
  </si>
  <si>
    <t xml:space="preserve">https://www.klicktipps.de/download.php#einnahmenueberschussrechnung</t>
  </si>
  <si>
    <t xml:space="preserve">Im Bereich Buchhaltung muss sehr sorgfältig gearbeitet werden. 
Wenn Sie sich mit der Materie nicht auskennen, nehmen Sie einen Steuerberater in Anspruch!
Bitte lesen Sie diesen gesamten Text zunächst gründlich durch und ebenso 
das Tabellenblatt "Erläuterung Abschreibung"!</t>
  </si>
  <si>
    <t xml:space="preserve">Inhalt</t>
  </si>
  <si>
    <t xml:space="preserve">Allgemeine Informationen</t>
  </si>
  <si>
    <t xml:space="preserve">Wo sind die Tabellen?</t>
  </si>
  <si>
    <t xml:space="preserve">Datensicherheit / Backup</t>
  </si>
  <si>
    <t xml:space="preserve">Datenschutz</t>
  </si>
  <si>
    <t xml:space="preserve">Copyright</t>
  </si>
  <si>
    <t xml:space="preserve">Haftungsausschluss</t>
  </si>
  <si>
    <t xml:space="preserve">Änderungshistorie</t>
  </si>
  <si>
    <t xml:space="preserve">Annahmen:</t>
  </si>
  <si>
    <r>
      <rPr>
        <sz val="11"/>
        <rFont val="Arial"/>
        <family val="2"/>
        <charset val="1"/>
      </rPr>
      <t xml:space="preserve">1. In dieser Tabellenversion wird von einer kleinen gewerblichen oder freiberuflichen Tätigkeit 
</t>
    </r>
    <r>
      <rPr>
        <b val="true"/>
        <sz val="11"/>
        <rFont val="Arial"/>
        <family val="2"/>
        <charset val="1"/>
      </rPr>
      <t xml:space="preserve">mit</t>
    </r>
    <r>
      <rPr>
        <sz val="11"/>
        <rFont val="Arial"/>
        <family val="2"/>
        <charset val="1"/>
      </rPr>
      <t xml:space="preserve"> Umsatzsteuer ausgegangen. </t>
    </r>
  </si>
  <si>
    <t xml:space="preserve">2. Für Fahrten wird ein privat-Fahrzeug oder öffentliche Verkehrsmittel genutzt.</t>
  </si>
  <si>
    <t xml:space="preserve">3. Die Tabellen sind vor allem für Ist-Versteuerung (Netto und Umsatzsteuer gehören in die Periode
des Zahlungseingangs) geeignet.</t>
  </si>
  <si>
    <t xml:space="preserve">4. Es wird in dieser Tabelle davon ausgegangen, dass Einnahmen mit unterschiedlicher Umsatzstzeuer existieren (19%, 7% und 0%). Sollten Sie nur Einnahmen mit z. B. 19% steht dafür eine alternative Tabelle zur Verfügung.</t>
  </si>
  <si>
    <t xml:space="preserve">EÜR-Tabelle mit nur einer Umsatzsteuer bei den Einnahmen:</t>
  </si>
  <si>
    <t xml:space="preserve">Wenn Sie nur Einnahmen mit z. B. 19% haben, können Sie auch unsere andere EÜR-Version verwenden (siehe): </t>
  </si>
  <si>
    <t xml:space="preserve">Allgemeines:</t>
  </si>
  <si>
    <t xml:space="preserve">Diese Tabellen können auch benutzt werden, um zu klären ("durchzuspielen"), ob sich bei einer Tätigkeit 
überhaupt Gewinn ergibt, oder zu beweisen, dass ein Hobby trotz gelegentlicher Einnahmen letztlich
keinen Gewinn erwirtschaftet.</t>
  </si>
  <si>
    <t xml:space="preserve">Tabellenblatt "Überschuss" - Die Einnahmenüberschussrechnung:</t>
  </si>
  <si>
    <r>
      <rPr>
        <sz val="11"/>
        <rFont val="Arial"/>
        <family val="2"/>
        <charset val="1"/>
      </rPr>
      <t xml:space="preserve">Die Daten werden in die einzelnen Tabellenblätter eingegeben und im Blatt "</t>
    </r>
    <r>
      <rPr>
        <b val="true"/>
        <sz val="11"/>
        <rFont val="Arial"/>
        <family val="2"/>
        <charset val="1"/>
      </rPr>
      <t xml:space="preserve">Überschuss</t>
    </r>
    <r>
      <rPr>
        <sz val="11"/>
        <rFont val="Arial"/>
        <family val="2"/>
        <charset val="1"/>
      </rPr>
      <t xml:space="preserve">" summiert angezeigt. Die Anwendung dieser Tabellen setzt Grundwissen im Umgang mit Excel und in buchhalterischer Arbeit voraus. Das Blatt "</t>
    </r>
    <r>
      <rPr>
        <b val="true"/>
        <sz val="11"/>
        <rFont val="Arial"/>
        <family val="2"/>
        <charset val="1"/>
      </rPr>
      <t xml:space="preserve">Überschuss</t>
    </r>
    <r>
      <rPr>
        <sz val="11"/>
        <rFont val="Arial"/>
        <family val="2"/>
        <charset val="1"/>
      </rPr>
      <t xml:space="preserve">" sollte unterhalb von Zeile 6 möglichst nicht geändert werden! In ihm laufen die Daten der anderen Blätter zusammen. Die Informationen aus dem Blatt "</t>
    </r>
    <r>
      <rPr>
        <b val="true"/>
        <sz val="11"/>
        <rFont val="Arial"/>
        <family val="2"/>
        <charset val="1"/>
      </rPr>
      <t xml:space="preserve">Überschuss</t>
    </r>
    <r>
      <rPr>
        <sz val="11"/>
        <rFont val="Arial"/>
        <family val="2"/>
        <charset val="1"/>
      </rPr>
      <t xml:space="preserve">" werden in die EÜR-Tabelle bei </t>
    </r>
    <r>
      <rPr>
        <b val="true"/>
        <sz val="11"/>
        <rFont val="Arial"/>
        <family val="2"/>
        <charset val="1"/>
      </rPr>
      <t xml:space="preserve">ELSTER</t>
    </r>
    <r>
      <rPr>
        <sz val="11"/>
        <rFont val="Arial"/>
        <family val="2"/>
        <charset val="1"/>
      </rPr>
      <t xml:space="preserve"> eingeben. </t>
    </r>
  </si>
  <si>
    <t xml:space="preserve">Tabellenblatt "UmsatzStVA":</t>
  </si>
  <si>
    <t xml:space="preserve">In die Tabelle "UmsatzStVA" wird nichts eingegeben. Sie ist nur zur Anzeige von Werten gedacht.</t>
  </si>
  <si>
    <t xml:space="preserve">Mustereinträge in Excel-Mappen:</t>
  </si>
  <si>
    <r>
      <rPr>
        <sz val="11"/>
        <rFont val="Arial"/>
        <family val="2"/>
        <charset val="1"/>
      </rPr>
      <t xml:space="preserve">Zur Veranschaulichung enthalten die meisten Tabellen in dieser </t>
    </r>
    <r>
      <rPr>
        <b val="true"/>
        <sz val="11"/>
        <rFont val="Arial"/>
        <family val="2"/>
        <charset val="1"/>
      </rPr>
      <t xml:space="preserve">Excel-Mappe ein paar Mustereinträge</t>
    </r>
    <r>
      <rPr>
        <sz val="11"/>
        <rFont val="Arial"/>
        <family val="2"/>
        <charset val="1"/>
      </rPr>
      <t xml:space="preserve">. 
</t>
    </r>
    <r>
      <rPr>
        <b val="true"/>
        <sz val="11"/>
        <rFont val="Arial"/>
        <family val="2"/>
        <charset val="1"/>
      </rPr>
      <t xml:space="preserve">Bitte löschen Sie diese Einträge</t>
    </r>
    <r>
      <rPr>
        <sz val="11"/>
        <rFont val="Arial"/>
        <family val="2"/>
        <charset val="1"/>
      </rPr>
      <t xml:space="preserve">, wenn Sie Ihre eigenen Daten eintragen! Denken Sie auch unbedingt daran, 
die Mustereinträge aus den von Ihnen nicht benutzen Tabellen zu löschen.</t>
    </r>
  </si>
  <si>
    <t xml:space="preserve">Informationen zu den grünen Erläuterungen:</t>
  </si>
  <si>
    <t xml:space="preserve">Die grünen Erläuterungen neben und unter den Tabellenblättern liegen außerhalb des Druckbereichs. Sie werden also nicht mitgedruckt. Bitte lesen Sie diese Erläuterungen aber aufmerksam!</t>
  </si>
  <si>
    <t xml:space="preserve">Druckbereich:</t>
  </si>
  <si>
    <t xml:space="preserve">Der Druckbereich kann ggf. bei Seitenlayout &gt; Druckbereich verändert werden.</t>
  </si>
  <si>
    <t xml:space="preserve">Hilfetexte - rote Dreieckchen:</t>
  </si>
  <si>
    <r>
      <rPr>
        <sz val="11"/>
        <rFont val="Arial"/>
        <family val="2"/>
        <charset val="1"/>
      </rPr>
      <t xml:space="preserve">Eventuell vorhandene kleine </t>
    </r>
    <r>
      <rPr>
        <sz val="11"/>
        <color rgb="FFFF0000"/>
        <rFont val="Arial"/>
        <family val="2"/>
        <charset val="1"/>
      </rPr>
      <t xml:space="preserve">roten Dreieckchen</t>
    </r>
    <r>
      <rPr>
        <sz val="11"/>
        <rFont val="Arial"/>
        <family val="2"/>
        <charset val="1"/>
      </rPr>
      <t xml:space="preserve"> in manchen Zellen enthalten weitere Kommentare.</t>
    </r>
  </si>
  <si>
    <t xml:space="preserve">Tabellen ändern:</t>
  </si>
  <si>
    <t xml:space="preserve">Die Tabellen sind nicht gesperrt und können nach eigenem Belieben erweitert oder geändert werden. </t>
  </si>
  <si>
    <t xml:space="preserve">Dies ist vermutlich am ehesten bei den Tabellen 'Einnahmen' und 'Ausgaben' nötig.</t>
  </si>
  <si>
    <t xml:space="preserve">Excel-Tücke beim Einfügen von ersten oder letzten Zeilen in einer Tabelle:</t>
  </si>
  <si>
    <t xml:space="preserve">Oben an der Tabelle (direkt unter den Spaltenüberschriften) oder unten an der Tabelle (direkt über der Summenzeile) werden die neuen Zeilen nicht als zur Tabelle gehörig erkannt. Die neuen Zeilen werden dann nicht summiert und andere Probleme können auftreten. </t>
  </si>
  <si>
    <t xml:space="preserve">Abhilfe: </t>
  </si>
  <si>
    <t xml:space="preserve">Neue Zeilen nicht vor der ersten oder nach der letzten Tabellenzeile einfügen, sondern spätestens vor(!) der letzten Tabellenzeile. Falls nicht mit Excel, sondern mit OpenOffice oder ähnlichen Programmen gearbeitet wird, ist im Blatt 'Ausgaben' noch eine weitere Maßnahmen nötig (siehe dort).</t>
  </si>
  <si>
    <r>
      <rPr>
        <b val="true"/>
        <sz val="11"/>
        <rFont val="Arial"/>
        <family val="2"/>
        <charset val="1"/>
      </rPr>
      <t xml:space="preserve">Hinweis für dieses Jahr: 
</t>
    </r>
    <r>
      <rPr>
        <sz val="11"/>
        <rFont val="Arial"/>
        <family val="2"/>
        <charset val="1"/>
      </rPr>
      <t xml:space="preserve">Die Tabellen von früheren Jahren sind nicht für dieses Jahr geeignet (und umgekehrt)! Sie sind auch 
untereinander nicht austauschbar!</t>
    </r>
  </si>
  <si>
    <t xml:space="preserve">Bitte verwenden Sie also für jedes Jahr die passenden Excel-Mappen!</t>
  </si>
  <si>
    <t xml:space="preserve">Unten auf die Fahnen der einzelnen Tabellen klicken!</t>
  </si>
  <si>
    <t xml:space="preserve">Diagramme              - Hier sehen Sie Diagramme zu Werten aus anderen Tabellenblättern</t>
  </si>
  <si>
    <t xml:space="preserve">Statistik Monate        - Hier sehen Sie eine Zusammenfassung von Werten aus anderen Tabellen </t>
  </si>
  <si>
    <t xml:space="preserve">Planung                    - Hier können Sie Einnahmen bzw. Umsatz und Ausgaben planen</t>
  </si>
  <si>
    <t xml:space="preserve">Überschuss              - Die Einnahmenüberschussrechnung</t>
  </si>
  <si>
    <t xml:space="preserve">Einnahmen               - Hier geben Sie Ihre Einnahmen an</t>
  </si>
  <si>
    <t xml:space="preserve">Ausgaben                 - Hier geben Sie Ihre Ausgaben an</t>
  </si>
  <si>
    <t xml:space="preserve">UmsatzStVA            - Hier sehen Sie die Beträge, die an das Finanzamt zu zahlen sind.</t>
  </si>
  <si>
    <t xml:space="preserve">UmsatzSt                 - Hier tragen Sie die an das Fianzamt gezahlten Beträge ein</t>
  </si>
  <si>
    <t xml:space="preserve">FahrtenReisen         -´Hier tragen Sie Ihre Fahrtkosten ein (Reisekosten und Pendlerpauschale)</t>
  </si>
  <si>
    <t xml:space="preserve">Abschreibung           - Hier pflegen Sie Ihre Abschreibungen</t>
  </si>
  <si>
    <t xml:space="preserve">GWGSammel          - Sammelabschreibung geringwertiger Güter</t>
  </si>
  <si>
    <t xml:space="preserve">GWG_Verzeichnis   - Ein Verzeichnis Ihrer GWG</t>
  </si>
  <si>
    <t xml:space="preserve">Statistik Jahre           - Hier können Sie über  mehrere Jahre hinweg die Entwicklung Ihres Unternehmens festhalten</t>
  </si>
  <si>
    <t xml:space="preserve">Festplatten können irgendwann abstürzen und Dateien können in seltenen Fällen kaputt gehen. Machen Sie also häufig genug Sicherheitskopien von dieser Datei und von anderen wichtigen Daten. Und drucken Sie diese Tabellen gelegentlich auch schon während des Jahres aus.</t>
  </si>
  <si>
    <t xml:space="preserve">Ihre Daten werden von uns selbstverständlich nicht an Andere weitergegeben, und Sie erhalten dadurch auch keine Werbemails von uns.</t>
  </si>
  <si>
    <t xml:space="preserve">Dipl.-Ing. Thomas Kuhn</t>
  </si>
  <si>
    <t xml:space="preserve">https://www.klicktipps.de/impressum.php</t>
  </si>
  <si>
    <t xml:space="preserve">Die Informationen stammen aus öffentlich zugänglichen Quellen. Sie sind eine Zusammenstellung und Anwendung dieser Fakten und stellen keine Beratung dar. Für Steuerberatung sind Steuerberater oder die Mitarbeiter der Finanzämter zuständig.</t>
  </si>
  <si>
    <t xml:space="preserve">Die Informationen und Berechnungen in diesen Tabellen wurden nach bestem Wissen ermittelt und zusammengestellt. Für Fehlerfreiheit kann nicht garantiert werden. Falls in diesen Tabellen Fehler enthalten sein sollten, kann daraus kein Haftungsanspruch abgeleitet werden. Die Nutzung dieser Tabellen setzt Grundkenntnisse in der Benutzung von Excel voraus und entbindet nicht von eigenem kritischen Nachdenken und Überprüfen der Ergebnisse. Die Nutzung dieser Tabellen setzt außerdem Grundkenntnisse in Buchhaltung voraus. Bitte eventuelle Fehler dem Autor mitteilen:</t>
  </si>
  <si>
    <t xml:space="preserve">Excel Online Coaching:</t>
  </si>
  <si>
    <t xml:space="preserve">Sollten Sie Ihre Excel-Fähigkeiten weiter zur Nutzung dieser und anderer Tabellen weiter ausbauen wollen, können Sie jederzeit gerne ein Excel Online Coaching buchen:</t>
  </si>
  <si>
    <t xml:space="preserve">31.01.2024:
Druckbericht angepasst, Formel ergänzt bei "Ausgaben"</t>
  </si>
  <si>
    <t xml:space="preserve">04.12.2023:
Neue Tabellenversion erstellt, </t>
  </si>
  <si>
    <t xml:space="preserve">27.10.2022:
Neue Tabellenversion erstellt, Interaktives Inhaltsverzeichnis</t>
  </si>
  <si>
    <t xml:space="preserve">16.10.2022:
Pendlerpauschale auf 0,38 Euro/km erhöht (Reiter: FahrtenReisen)</t>
  </si>
  <si>
    <t xml:space="preserve">16.03.2022
- Reiter Diagramme
- Reiter Plan
- Brutto Bereinigt Spalte eingebracht im Tabellenblatt "Ausgaben" 
- Im Tabellenblatt "Statistik Monate" wurden die Werte in der Spalte "Ausgaben Brutto" angepasst und die Ausgabenin Netto + MwSt. aufgeteilt
- In jedem Tabellenblatt wurde ein "Hilfe" Link eingefügt zum Tabellenblatt "Erläuterung"
- Im Tabellenblatt "Ausgaben" und "Überschuss" wurden weitere Ausgabearten hinzugefügt.</t>
  </si>
  <si>
    <t xml:space="preserve">19.11.2021
- Im Reiter "Überschuss" werden die Titel automatisch übernommen von Tabelle "Ausgaben"
- Im Reiter "Ausgaben" wird jetzt bei Bewirtungskosten "B" berücksichtigt, dass diese zu 70% berücksitigt werden, die MwSt. aber zu 100%. 
Zu Rechungen, bei denen nur ein Teil auf das Gewerbe abgerechnet werden kann (z. B. Telefonkosten), wurde ein Korrekturfaktor eingefügt.
- Unten im Reiter "Einnahmen" und "Ausgaben" gibt es jetzt ein Diagramm.</t>
  </si>
  <si>
    <t xml:space="preserve">25.09.2021
Verkauf über Digistore24</t>
  </si>
  <si>
    <t xml:space="preserve">12.03.2021
Änderung der Bankverbindung</t>
  </si>
  <si>
    <t xml:space="preserve">06.02.2021
Im Reiter "FahrtenReisen": 14,00€ erst bei &gt;8h</t>
  </si>
  <si>
    <t xml:space="preserve">12.01.2021
Im Reiter "Einnahmen": Anpassung des Erklärungstextes</t>
  </si>
  <si>
    <t xml:space="preserve">04.01.2021
Im Reiter "FahrtenReisen": PKW wieder ergänzt in der Auswahl (Spalte G)</t>
  </si>
  <si>
    <t xml:space="preserve">01.01.2021
Version für 2021 erstellt
Reisekosten ändern sich in den Jahren bis 2027</t>
  </si>
  <si>
    <t xml:space="preserve">18.11.2020
Anpassung der Grenze beim Umsatz von 17.500€ auf 22.000€</t>
  </si>
  <si>
    <t xml:space="preserve">08.07.2020
In UmsatzStVA: Anpassung der Berechnungsformel (19% bzw. 16% auf die abgerundeten Einnahmen) und Überschrift</t>
  </si>
  <si>
    <t xml:space="preserve">15.06.2020
Anpassung der Tabellen wegen USt.-Anpassung Mitte 2020:
Die Prozentwerte für die USt müssen jetzt in allen Tabellen manuell eingegeben werden.
In "Einnahmen": USt flexibel editierbar, damit Januar bis Juni 19% möglich ist und Juli bis Dezember 16% (Titel angepasst, neue Spalte)
In "Überschuss":  Im Text nicht mehr pauschal 19% (Prozentzahl entfernt)
In "UmsatzStVA": 19% entfernt und Werte werden aus dem Reiter "Einnahmen" übernommen
in "GWGSammel": Spalte eingefügt für flexible USt.</t>
  </si>
  <si>
    <t xml:space="preserve">08.01.2020
Anpassung der Verpflegungspauschalen im Reiter FahrtenReisen</t>
  </si>
  <si>
    <t xml:space="preserve">02.12.2019
Tabelle aktualisiert auf 2020</t>
  </si>
  <si>
    <t xml:space="preserve">08.01.2019 GWG Infos angepasst Ausgaben, GWGSammel, Überschuss</t>
  </si>
  <si>
    <t xml:space="preserve">21.01.2018 GWG in den Tabellen Abschreibung, GWGSammel, GWG_Verheichnis angepasst</t>
  </si>
  <si>
    <t xml:space="preserve">04.02.2017 Beispiele im GWG Verzeichnis korrigiert</t>
  </si>
  <si>
    <t xml:space="preserve">26.11.2016 Fahrtkostenpauschalen angepasst</t>
  </si>
  <si>
    <t xml:space="preserve">26.12.2015 In "Ausgaben" Kosten für Werbung eingebaut und von .xls auf .xlsx umgestellt</t>
  </si>
  <si>
    <t xml:space="preserve">06.01.2014
kl. Erläuterung zu An- u. Abreisetag unten in Tabelle "Fahrten Reisen" 
ergänzt</t>
  </si>
  <si>
    <t xml:space="preserve">05.01.2014 Rechtschreibfehler im Blatt UmsatzStVA korrigiert</t>
  </si>
  <si>
    <t xml:space="preserve">29.12.2013 mit neuer Verpflegungspauschale.</t>
  </si>
  <si>
    <t xml:space="preserve">24.11.2012 Summen in Blatt "Überschuss" mittig</t>
  </si>
  <si>
    <t xml:space="preserve">09.06.2012 In Tabellen "Ausgaben" und "Überschuss" die Ausgabenart "Übrige unbeschränkt abziehbare Betriebsausgaben" eingefügt.</t>
  </si>
  <si>
    <t xml:space="preserve">01.01.2012 Prüfung auf sinnvolles Datum in Tabellen "Abschreibung" u. "GWGSammel" </t>
  </si>
  <si>
    <t xml:space="preserve">28.12.2011 Tabellenblatt "Statistik Monate" erstellt. Erläuterungstext zu "Statistik 
Jahre" erweitert.</t>
  </si>
  <si>
    <t xml:space="preserve">22.12.2011 Die 5 Jahre Sammelabschreibung in einem Blatt zusammengefasst</t>
  </si>
  <si>
    <t xml:space="preserve">21.12.2011 Version 2012 erstellt (zur Veröffentlichung am 1.1.2012)</t>
  </si>
  <si>
    <t xml:space="preserve">13.10.2011 Aufteilen von Verpflegungspauschalen und Reisekosten in Blatt "Überschuss"</t>
  </si>
  <si>
    <t xml:space="preserve">13.10.2011 Erläuterungen im Blatt "Einnahmen" ergänzt</t>
  </si>
  <si>
    <t xml:space="preserve">15.09.2011 Blatt "Ausgaben" Schlüssel von PTB (Post/Telefon/Büromaterial) in TK (Telekommunikation) geändert, Text im Blatt "Überschuss" angepasst.</t>
  </si>
  <si>
    <t xml:space="preserve">05.02.2011 Blatt "Abschreibung", Spalte "Nutzungsdauer": Kommentar eingefügt.</t>
  </si>
  <si>
    <t xml:space="preserve">30.12.2010 "Seite einrichten" für Einnahmen und Ausgaben bis 15 Seiten hoch </t>
  </si>
  <si>
    <t xml:space="preserve">19.12.2010 In denTabellen 'GWGSammel...': Absetzungsjahre von/bis angegeben.</t>
  </si>
  <si>
    <t xml:space="preserve">31.08.2010 Blatt "Abschreibung": Rundung in Spalte N (Absetzung im aktuellen Jahr) korrigiert.</t>
  </si>
  <si>
    <t xml:space="preserve">21.08.2010
Blatt "Fahrten-Reisen": Fahrtkosten und Reisekosten für eigene Fahrzeuge und öff. Naverkehr getrennt.
Diese Trennung auch in Blatt "Überschuss" und "UmsatzStVA" übertragen.</t>
  </si>
  <si>
    <t xml:space="preserve">15.04.2010
Blatt "Überschuss": Kommentare zu "Vorauszahlungssoll" und "zu zahlende Ust" verständlicher formuliert.</t>
  </si>
  <si>
    <t xml:space="preserve">11.04.2010
Blatt "UmsatzSt": Anmerkung zur Dauerfristverlängerung eingefügt
Blatt "Einnahmen": Tabelle vergrößert</t>
  </si>
  <si>
    <t xml:space="preserve">25.03.2010
Bei Tabelle "Abschreibung", Spalte J negative Monate verhindert.</t>
  </si>
  <si>
    <t xml:space="preserve">17.01.2010
Hinweis auf die Mehrwertsteuer unten rechts in den Tabellen "GWGSammel2009" und "GWGSammel2009" korrigiert.</t>
  </si>
  <si>
    <t xml:space="preserve">09.01.2010
Abgespeichert mit Dateityp "Microsoft Office Excel-Arbeitsmappe" 
statt mit "Microsoft Excel 97-2002 &amp;5.0/95 Arbeitsmappe": Weniger kB und weniger Probleme beim Abspeichern</t>
  </si>
  <si>
    <t xml:space="preserve">04.01.2010
Version 2010 aus Version 2009 erstellt und Blatt 'Erläuterung Abschreibung' eingefügt.</t>
  </si>
  <si>
    <t xml:space="preserve">20.12.2009 
Blatt "UmsatzSt": Wenn sich aus der letzten Umsatzsteuervoranmeldung des 
Jahres eine Zahlung vom Unternehmen an das Finanzamt ergibt, gehört sie einkommensteuerlich zum alten Jahr. Eine Zahlung vom FA an das Unternehmen gehört ins neue Jahr. </t>
  </si>
  <si>
    <t xml:space="preserve">17.08.2009 Blatt "FahrtenReisen": Erklärung, wie Bahnfahrten eingegeben werden.</t>
  </si>
  <si>
    <t xml:space="preserve">07.05.2009
Kommentar bei Bewirtungskosten im Blatt   "Ausgaben" ergänzt</t>
  </si>
  <si>
    <t xml:space="preserve">21.03.2009
Der Steuersatz in der Tabelle  "Einnahmen" (einzelnes gelbes Feld unten) wird jetzt automatisch in die Tabellen "UmsatzStVA" und "Überschuss" übertragen.</t>
  </si>
  <si>
    <t xml:space="preserve">17.03.2009
Spalte für Belegnummern an die Tabellen "GWG_ueber150" und "Abschreibung" gehängt; schwarz-weiß-Druck in den GWG-Tabellen korrigiert.</t>
  </si>
  <si>
    <t xml:space="preserve">22.02.2009
Blatt "FahrtenReisen": Negative Ergebnisse (falsche Eingabe der Zeiten) werden rot.  In alle Tabellen den Hinweis gesetzt, dass die Muster gelöscht werden sollen.</t>
  </si>
  <si>
    <t xml:space="preserve">21.02.2009
Kosten aus Blatt "FahrtenReisen" nur noch als eine Zeile in "Überschuss";
in "Ausgaben" und "Überschuss" die Ausgabenart 'GWG bis 150€' eingefügt.
Erläuterungstexte in diesem Blatt und bei "Ausgaben" ergänzt.</t>
  </si>
  <si>
    <t xml:space="preserve">07.02.2009
In den Tabellen "Ausgaben" und "Übersicht" die Texte "Werbe-, Repräsentations- und Reisekosten" in "Werbe- und Repräsentationskosten" geändert</t>
  </si>
  <si>
    <t xml:space="preserve">27.01.2009
Texte beim Thema Sammelabschreibung (Wirtschaftsgüter von 150,01 EUR bis 1.000,00 EUR) korrigiert.</t>
  </si>
  <si>
    <t xml:space="preserve">25.01.2009
In Blatt "UmsatzStVA", Spalte H wurde seit dem 21.1. nur von D bis F summiert. 
Jetzt wird korrekt von D bis G summiert.</t>
  </si>
  <si>
    <t xml:space="preserve">21.01.2009 Die Umsatzsteuer aus "Fahrten" wird in Blatt "UmsatzStVA", Spalte G übertragen</t>
  </si>
  <si>
    <t xml:space="preserve">14.01.2009 Zusätzliche Erläuterung im Blatt "UmsatzStVA"</t>
  </si>
  <si>
    <t xml:space="preserve">13.01.2009 Formeln in Zeile 9 der Tabellen Einnahmen und Ausgaben korrigiert</t>
  </si>
  <si>
    <t xml:space="preserve">11.01.2009 Zusätzliche Erläuterung im Blatt "Fahrten-Reisen"</t>
  </si>
  <si>
    <t xml:space="preserve">20.12.2008
Zusätzliche Rubriken bei den Ausgaben: Geschenke, Raumkosten;
Korrekturen in den Erklärungstexten</t>
  </si>
  <si>
    <t xml:space="preserve">03.12.2008 Version 2009 aus Version 2008 erstellt</t>
  </si>
  <si>
    <t xml:space="preserve">2003 bis 2007 Diverse Erweiterungen und Anpassungen an neue Kalenderjahre</t>
  </si>
  <si>
    <t xml:space="preserve">ab 2003 permanente Pflege und Erweiterung</t>
  </si>
  <si>
    <t xml:space="preserve">2003 Veröffentlichung dieser Tabelle</t>
  </si>
  <si>
    <t xml:space="preserve">ab 1995
Entwicklung  dieser Tabelle und Nutzung für den Eigenbedarf</t>
  </si>
  <si>
    <t xml:space="preserve">Diagramme zu Einnahmen und Ausgaben </t>
  </si>
  <si>
    <t xml:space="preserve"> - Die Diagramme erzeugen sich automatisch aus den Daten der anderen Tabellenblätter - </t>
  </si>
  <si>
    <t xml:space="preserve">Planung</t>
  </si>
  <si>
    <t xml:space="preserve">Hilfe</t>
  </si>
  <si>
    <t xml:space="preserve">Ausgaben (Planung)</t>
  </si>
  <si>
    <t xml:space="preserve">Typ</t>
  </si>
  <si>
    <t xml:space="preserve">Januar</t>
  </si>
  <si>
    <t xml:space="preserve">Februar</t>
  </si>
  <si>
    <t xml:space="preserve">März</t>
  </si>
  <si>
    <t xml:space="preserve">April</t>
  </si>
  <si>
    <t xml:space="preserve">Mai</t>
  </si>
  <si>
    <t xml:space="preserve">Juni</t>
  </si>
  <si>
    <t xml:space="preserve">Juli</t>
  </si>
  <si>
    <t xml:space="preserve">August</t>
  </si>
  <si>
    <t xml:space="preserve">September</t>
  </si>
  <si>
    <t xml:space="preserve">Oktober</t>
  </si>
  <si>
    <t xml:space="preserve">November</t>
  </si>
  <si>
    <t xml:space="preserve">Dezember</t>
  </si>
  <si>
    <t xml:space="preserve">Tragen Sie in diese Tabelle ihre geplanten Ausgaben über das Jahr ein.</t>
  </si>
  <si>
    <t xml:space="preserve">Strom</t>
  </si>
  <si>
    <t xml:space="preserve">Fixkosten</t>
  </si>
  <si>
    <t xml:space="preserve">Die Eingaben werden im Reiter bzw. Tabellenblatt "Diagramm" visualisiert.</t>
  </si>
  <si>
    <t xml:space="preserve">Miete</t>
  </si>
  <si>
    <t xml:space="preserve">In die gelben Felder wird eingegeben. </t>
  </si>
  <si>
    <t xml:space="preserve">Telefon</t>
  </si>
  <si>
    <t xml:space="preserve">Webseite / Server</t>
  </si>
  <si>
    <t xml:space="preserve">Flyer (Werbung)</t>
  </si>
  <si>
    <t xml:space="preserve">variable Kosten</t>
  </si>
  <si>
    <t xml:space="preserve">Verbrauchsmaterial</t>
  </si>
  <si>
    <t xml:space="preserve">Gesschenke</t>
  </si>
  <si>
    <t xml:space="preserve">Büromaterial</t>
  </si>
  <si>
    <t xml:space="preserve">Möbel</t>
  </si>
  <si>
    <t xml:space="preserve">Fortbildung</t>
  </si>
  <si>
    <t xml:space="preserve">Einnahmen / Umsatz / Erlös (Planung)</t>
  </si>
  <si>
    <t xml:space="preserve">= Summe (Preis * (Produkt oder Dienstleistung))</t>
  </si>
  <si>
    <t xml:space="preserve">Verkauf Produkt X </t>
  </si>
  <si>
    <t xml:space="preserve">Produkt</t>
  </si>
  <si>
    <t xml:space="preserve">Verkauf Produkt Y</t>
  </si>
  <si>
    <t xml:space="preserve">Beratung</t>
  </si>
  <si>
    <t xml:space="preserve">Dienstleistung A</t>
  </si>
  <si>
    <t xml:space="preserve">Dienstleistung</t>
  </si>
  <si>
    <t xml:space="preserve">Hier ist aufgelistet, was in den Monaten dieses Jahres</t>
  </si>
  <si>
    <t xml:space="preserve">an Einnahmen und Ausgaben angefallen ist.</t>
  </si>
  <si>
    <t xml:space="preserve">(bereinigt)</t>
  </si>
  <si>
    <t xml:space="preserve">Brutto</t>
  </si>
  <si>
    <t xml:space="preserve">Einnahmen</t>
  </si>
  <si>
    <t xml:space="preserve">Vom FA er-</t>
  </si>
  <si>
    <t xml:space="preserve">Ausgaben</t>
  </si>
  <si>
    <t xml:space="preserve">Fahrten/Rei-</t>
  </si>
  <si>
    <t xml:space="preserve">Ans FA ge-</t>
  </si>
  <si>
    <t xml:space="preserve">Abschr. nach Nuzungsdauer</t>
  </si>
  <si>
    <t xml:space="preserve">Sammelabschreibung</t>
  </si>
  <si>
    <t xml:space="preserve">Ergebnis</t>
  </si>
  <si>
    <t xml:space="preserve">Monate</t>
  </si>
  <si>
    <t xml:space="preserve">brutto</t>
  </si>
  <si>
    <t xml:space="preserve">stattete Ust</t>
  </si>
  <si>
    <t xml:space="preserve">Netto</t>
  </si>
  <si>
    <t xml:space="preserve">sen brutto</t>
  </si>
  <si>
    <t xml:space="preserve">zahlte Ust</t>
  </si>
  <si>
    <t xml:space="preserve">Ust</t>
  </si>
  <si>
    <t xml:space="preserve">Abschr.</t>
  </si>
  <si>
    <t xml:space="preserve">(Summe)</t>
  </si>
  <si>
    <t xml:space="preserve">(Gewinn)</t>
  </si>
  <si>
    <t xml:space="preserve">Diese Statistik dient nicht zu steuerlichen Berechnungen,</t>
  </si>
  <si>
    <t xml:space="preserve">sondern zum Vergleichen, was in den Monaten an Zahlungen</t>
  </si>
  <si>
    <t xml:space="preserve">zu- und abgeflossen ist.</t>
  </si>
  <si>
    <t xml:space="preserve">Die Abschreibung (eigentlich jährlich anfallend) wurde</t>
  </si>
  <si>
    <t xml:space="preserve">zur besseren Vergleichbarkeit der Monate</t>
  </si>
  <si>
    <t xml:space="preserve">auf die Monate verteilt.</t>
  </si>
  <si>
    <t xml:space="preserve">Im laufenden Jahr angeschaffgte Wirtschaftsgüter erscheinen</t>
  </si>
  <si>
    <t xml:space="preserve">hier nicht mit ihren Anscahffungskosten, sondern 'nur' als</t>
  </si>
  <si>
    <t xml:space="preserve">Abschreibung.</t>
  </si>
  <si>
    <t xml:space="preserve">Summe</t>
  </si>
  <si>
    <t xml:space="preserve">Diese Tabelle gibt keine Daten an andere Tabellen weiter</t>
  </si>
  <si>
    <t xml:space="preserve">kummuliert</t>
  </si>
  <si>
    <t xml:space="preserve">Gewinn</t>
  </si>
  <si>
    <t xml:space="preserve">Die Daten oben links werden auf die anderen </t>
  </si>
  <si>
    <t xml:space="preserve">Blätter übertragen.</t>
  </si>
  <si>
    <t xml:space="preserve">Einfach hier die eigenen Daten eingeben!</t>
  </si>
  <si>
    <t xml:space="preserve">Ab hier nichts ändern, </t>
  </si>
  <si>
    <t xml:space="preserve">die Werte stammen aus den anderen Blättern!</t>
  </si>
  <si>
    <t xml:space="preserve">Text</t>
  </si>
  <si>
    <t xml:space="preserve">Betrag</t>
  </si>
  <si>
    <t xml:space="preserve">UmsatzSt</t>
  </si>
  <si>
    <t xml:space="preserve">Betriebseinnahmen laut Aufstellung zu 19%</t>
  </si>
  <si>
    <t xml:space="preserve">Betriebseinnahmen laut Aufstellung zu 7%</t>
  </si>
  <si>
    <t xml:space="preserve">Die Zahlen dieser Seite müssen in die Formulare der Finanzämter übertragen werden:</t>
  </si>
  <si>
    <t xml:space="preserve">Ust.-pflichtige Einnahmen und vereinnahmte Ust.</t>
  </si>
  <si>
    <t xml:space="preserve">Betriebseinnahmen laut Aufstellung zu 0%</t>
  </si>
  <si>
    <t xml:space="preserve">Umsatzsteuererstattungen vom FA für Vorjahr</t>
  </si>
  <si>
    <t xml:space="preserve">Umsatzsteuererstattungen vom FA für laufendes Jahr</t>
  </si>
  <si>
    <t xml:space="preserve"> - Einnahmenüberschussrechnung - EÜR</t>
  </si>
  <si>
    <t xml:space="preserve">Summen</t>
  </si>
  <si>
    <t xml:space="preserve"> - Einkommensteuererklärung (Anlage G oder S)</t>
  </si>
  <si>
    <t xml:space="preserve">Summe der Betriebseinnahmen (Brutto)</t>
  </si>
  <si>
    <t xml:space="preserve"> - Umsatzsteuererklärung</t>
  </si>
  <si>
    <t xml:space="preserve">Betrag (Netto)</t>
  </si>
  <si>
    <t xml:space="preserve">Vorsteuer</t>
  </si>
  <si>
    <t xml:space="preserve">Die Nettobeträge der Ausgaben werden in die  </t>
  </si>
  <si>
    <t xml:space="preserve">entsprechenden Felder der Anlage EÜR geschrieben.</t>
  </si>
  <si>
    <t xml:space="preserve">    FahrtenReisen</t>
  </si>
  <si>
    <t xml:space="preserve">   Abschreibung</t>
  </si>
  <si>
    <t xml:space="preserve">   Umsatzseuer</t>
  </si>
  <si>
    <t xml:space="preserve">Umsatzsteuerzahlung an FA für Vorjahr</t>
  </si>
  <si>
    <t xml:space="preserve">Umsatzsteuerzahlungen an FA für laufendes Jahr</t>
  </si>
  <si>
    <t xml:space="preserve">Summen </t>
  </si>
  <si>
    <t xml:space="preserve">Summe der Betriebsausgaben</t>
  </si>
  <si>
    <t xml:space="preserve">Die Summe der gezahlten Mwst. wird als "Gezahlte Vorsteuer" in das entsprechende Felder der Anlage EÜR geschrieben.</t>
  </si>
  <si>
    <t xml:space="preserve">Für das gesamte Jahr zu zahlende Umsatzsteuer</t>
  </si>
  <si>
    <t xml:space="preserve">Vorauszahlungssoll</t>
  </si>
  <si>
    <t xml:space="preserve">Restliche Umsatzsteuer</t>
  </si>
  <si>
    <t xml:space="preserve">Privat Einlagen</t>
  </si>
  <si>
    <t xml:space="preserve">Privat Entnahmen</t>
  </si>
  <si>
    <t xml:space="preserve">Steuern (geschätzt):</t>
  </si>
  <si>
    <t xml:space="preserve">Mein Grenzsteuersatz:</t>
  </si>
  <si>
    <t xml:space="preserve">hier kann geändert werden.</t>
  </si>
  <si>
    <t xml:space="preserve">Bitte geben Siefür eine exaktere Schätzung </t>
  </si>
  <si>
    <t xml:space="preserve">Einkommensteuer ca.</t>
  </si>
  <si>
    <t xml:space="preserve">Ihren persönlichen Grenzsteuersatz ein!</t>
  </si>
  <si>
    <t xml:space="preserve">https://www.bmf-steuerrechner.de/</t>
  </si>
  <si>
    <t xml:space="preserve">Die exakte Höhe der Einkommensteuer ergibt sich aus dem zu versteuernden </t>
  </si>
  <si>
    <t xml:space="preserve">Einkommen der Person bzw. des Ehepaars.</t>
  </si>
  <si>
    <r>
      <rPr>
        <sz val="10"/>
        <color rgb="FF008000"/>
        <rFont val="Arial"/>
        <family val="2"/>
        <charset val="1"/>
      </rPr>
      <t xml:space="preserve">Die Einkommensteuer gehört </t>
    </r>
    <r>
      <rPr>
        <i val="true"/>
        <sz val="10"/>
        <color rgb="FF008000"/>
        <rFont val="Arial"/>
        <family val="2"/>
        <charset val="1"/>
      </rPr>
      <t xml:space="preserve">nicht</t>
    </r>
    <r>
      <rPr>
        <sz val="10"/>
        <color rgb="FF008000"/>
        <rFont val="Arial"/>
        <family val="2"/>
        <charset val="1"/>
      </rPr>
      <t xml:space="preserve"> direkt zum Gewerbe, sondern zum Steuerzahler.</t>
    </r>
  </si>
  <si>
    <t xml:space="preserve">Weder die jährliche Ekst-Zahlung noch die Vorauszahlungen zu ihr </t>
  </si>
  <si>
    <t xml:space="preserve">oder Einkommensteuererstattungen gehören daher in eine EÜR!</t>
  </si>
  <si>
    <t xml:space="preserve">Bitte tragen Sie den Werte entsprechend Ihrer Unterlagen ein.</t>
  </si>
  <si>
    <t xml:space="preserve">Umsätze 19%</t>
  </si>
  <si>
    <t xml:space="preserve">Umsätze mit 7%</t>
  </si>
  <si>
    <t xml:space="preserve">Umsätze mit 0%</t>
  </si>
  <si>
    <t xml:space="preserve">Datum</t>
  </si>
  <si>
    <t xml:space="preserve">MwSt</t>
  </si>
  <si>
    <t xml:space="preserve">Umsatz</t>
  </si>
  <si>
    <t xml:space="preserve">Privat-
einlagen</t>
  </si>
  <si>
    <t xml:space="preserve">Beleg
Nr.</t>
  </si>
  <si>
    <t xml:space="preserve">Bank, Anja, Heide, Rg. W2401191</t>
  </si>
  <si>
    <t xml:space="preserve">eb1</t>
  </si>
  <si>
    <t xml:space="preserve">jede Quittung (und ggf. der zugehörige</t>
  </si>
  <si>
    <t xml:space="preserve">Paypal, Marco Rzehak, Rg. 240102</t>
  </si>
  <si>
    <t xml:space="preserve">ep1</t>
  </si>
  <si>
    <t xml:space="preserve">Kontoauszg) bekommt eine Belegnummer.</t>
  </si>
  <si>
    <t xml:space="preserve">Bank, Hagen&amp;Hagen GbR</t>
  </si>
  <si>
    <t xml:space="preserve">eb2</t>
  </si>
  <si>
    <t xml:space="preserve">Diese Nummern müssen hier auftauchen</t>
  </si>
  <si>
    <t xml:space="preserve">Bank, Café Fabric</t>
  </si>
  <si>
    <t xml:space="preserve">eb3</t>
  </si>
  <si>
    <t xml:space="preserve">Bank, Privateinlage</t>
  </si>
  <si>
    <t xml:space="preserve">eb4</t>
  </si>
  <si>
    <t xml:space="preserve">Bank, Kredit Steffi Klingner</t>
  </si>
  <si>
    <t xml:space="preserve">eb5</t>
  </si>
  <si>
    <t xml:space="preserve">eb6</t>
  </si>
  <si>
    <t xml:space="preserve">Gedruckt wird schwarz-weiß.</t>
  </si>
  <si>
    <t xml:space="preserve">Bank, Bielbl Handelsgesellschaft mbH, Rg. 240101</t>
  </si>
  <si>
    <t xml:space="preserve">eb7</t>
  </si>
  <si>
    <t xml:space="preserve">Paypal, Mirco Meyer, Rg. 240202</t>
  </si>
  <si>
    <t xml:space="preserve">ep2</t>
  </si>
  <si>
    <t xml:space="preserve">Bank, HSBA gGmbH, Rg 240201</t>
  </si>
  <si>
    <t xml:space="preserve">eb8</t>
  </si>
  <si>
    <t xml:space="preserve">Die Mustereingaben können markiert </t>
  </si>
  <si>
    <t xml:space="preserve">Paypal, Jens Fischer, Rg. W2401192</t>
  </si>
  <si>
    <t xml:space="preserve">ep3</t>
  </si>
  <si>
    <t xml:space="preserve">und gelöscht werden.</t>
  </si>
  <si>
    <t xml:space="preserve">Paypal, Testbestellungen</t>
  </si>
  <si>
    <t xml:space="preserve">ep4</t>
  </si>
  <si>
    <t xml:space="preserve">Bank, Hendrik Lorenz, Rg. 240293</t>
  </si>
  <si>
    <t xml:space="preserve">eb9</t>
  </si>
  <si>
    <t xml:space="preserve">Bitte löschen Sie auch die Mustereingaben</t>
  </si>
  <si>
    <t xml:space="preserve">Paypal, Chris da Silva Oliveira Rg. W2402195</t>
  </si>
  <si>
    <t xml:space="preserve">ep5</t>
  </si>
  <si>
    <t xml:space="preserve">in allen anderen Tabellen - auch den nicht von Ihnen benutzten.</t>
  </si>
  <si>
    <t xml:space="preserve">Paypal, Dirk Hartmann, Rg. 240301</t>
  </si>
  <si>
    <t xml:space="preserve">ep6</t>
  </si>
  <si>
    <t xml:space="preserve">Bank, Alexander Beutel, Rg. 240302</t>
  </si>
  <si>
    <t xml:space="preserve">eb10</t>
  </si>
  <si>
    <t xml:space="preserve">Kasse, Can Celikkol, Rg. 240303</t>
  </si>
  <si>
    <t xml:space="preserve">ek1</t>
  </si>
  <si>
    <t xml:space="preserve">Diese Tabelle ist nur für Eingaben</t>
  </si>
  <si>
    <t xml:space="preserve">Paypal, Dirk Hartmann, Rg. 240304</t>
  </si>
  <si>
    <t xml:space="preserve">ep7</t>
  </si>
  <si>
    <r>
      <rPr>
        <b val="true"/>
        <sz val="10"/>
        <color rgb="FF008000"/>
        <rFont val="Arial"/>
        <family val="2"/>
        <charset val="1"/>
      </rPr>
      <t xml:space="preserve">mit</t>
    </r>
    <r>
      <rPr>
        <sz val="10"/>
        <color rgb="FF008000"/>
        <rFont val="Arial"/>
        <family val="2"/>
        <charset val="1"/>
      </rPr>
      <t xml:space="preserve"> MwSt. gedacht.</t>
    </r>
  </si>
  <si>
    <t xml:space="preserve">Bank, Café Fabric Rg. 240306</t>
  </si>
  <si>
    <t xml:space="preserve">eb11</t>
  </si>
  <si>
    <t xml:space="preserve">Bei Eingaben ohne MwSt kommt es </t>
  </si>
  <si>
    <t xml:space="preserve">eb12</t>
  </si>
  <si>
    <t xml:space="preserve">zu falschen MwSt.-Werten in derTabelle </t>
  </si>
  <si>
    <t xml:space="preserve">Paypal, Klaus Kany, Rg. W2404196</t>
  </si>
  <si>
    <t xml:space="preserve">ep8</t>
  </si>
  <si>
    <t xml:space="preserve">"UmsatzStVA"</t>
  </si>
  <si>
    <t xml:space="preserve">Bank, Die Speicherconsorten GmbH, Rg. 240307</t>
  </si>
  <si>
    <t xml:space="preserve">eb13</t>
  </si>
  <si>
    <t xml:space="preserve">Paypal, Dirk Hartmann, Rg. 240401</t>
  </si>
  <si>
    <t xml:space="preserve">ep9</t>
  </si>
  <si>
    <t xml:space="preserve">Kasse, Christina Beier, Rg 240404</t>
  </si>
  <si>
    <t xml:space="preserve">ek2</t>
  </si>
  <si>
    <t xml:space="preserve">Kasse, Can Celikkol, Rg. 240405</t>
  </si>
  <si>
    <t xml:space="preserve">ek3</t>
  </si>
  <si>
    <t xml:space="preserve">Kasse, Harry Bail, Rg. 240305</t>
  </si>
  <si>
    <t xml:space="preserve">ek4</t>
  </si>
  <si>
    <t xml:space="preserve">Bank, Alexander Beutel, Rg. 240402</t>
  </si>
  <si>
    <t xml:space="preserve">eb14</t>
  </si>
  <si>
    <t xml:space="preserve">Bank, Holger Gerhard, Rg. 240403</t>
  </si>
  <si>
    <t xml:space="preserve">eb15</t>
  </si>
  <si>
    <t xml:space="preserve">nur vor dieser Zeile neue Zeilen einfügen - nicht danach!</t>
  </si>
  <si>
    <t xml:space="preserve"> Summe</t>
  </si>
  <si>
    <t xml:space="preserve">Betriebseinnahmen</t>
  </si>
  <si>
    <t xml:space="preserve">Diese Summen werden in die Tabelle Überschuss übertragen</t>
  </si>
  <si>
    <t xml:space="preserve">MwSt:</t>
  </si>
  <si>
    <r>
      <rPr>
        <b val="true"/>
        <sz val="10"/>
        <color rgb="FF008000"/>
        <rFont val="Arial"/>
        <family val="2"/>
        <charset val="1"/>
      </rPr>
      <t xml:space="preserve">Summen pro Monat und Quartal</t>
    </r>
    <r>
      <rPr>
        <sz val="10"/>
        <color rgb="FF008000"/>
        <rFont val="Arial"/>
        <family val="2"/>
        <charset val="1"/>
      </rPr>
      <t xml:space="preserve"> </t>
    </r>
  </si>
  <si>
    <t xml:space="preserve">(Für die eigene Planung und ggf. für Ust_Voranmeldungen)</t>
  </si>
  <si>
    <t xml:space="preserve">Kalenderwoche</t>
  </si>
  <si>
    <t xml:space="preserve">Umsätze</t>
  </si>
  <si>
    <t xml:space="preserve">KW</t>
  </si>
  <si>
    <t xml:space="preserve">Beginn</t>
  </si>
  <si>
    <t xml:space="preserve">Ende</t>
  </si>
  <si>
    <t xml:space="preserve">Falls Sie sich etwas mehr über die hier verwendeten </t>
  </si>
  <si>
    <t xml:space="preserve">Matrixfunktionen informieren möchten:</t>
  </si>
  <si>
    <t xml:space="preserve">http://www.online-excel.de/excel/singsel.php?f=26</t>
  </si>
  <si>
    <t xml:space="preserve">Beträge, die keinem Zeitraum zugeordnet werden können</t>
  </si>
  <si>
    <t xml:space="preserve">Achtung: Hier dürfen, keine Werte stehen! (Datum prüfen)</t>
  </si>
  <si>
    <t xml:space="preserve">Summe (Kontrolle)</t>
  </si>
  <si>
    <t xml:space="preserve"> Datum</t>
  </si>
  <si>
    <t xml:space="preserve"> Art</t>
  </si>
  <si>
    <t xml:space="preserve">Beleg</t>
  </si>
  <si>
    <t xml:space="preserve">MwSt.</t>
  </si>
  <si>
    <t xml:space="preserve">Nr.</t>
  </si>
  <si>
    <t xml:space="preserve">lt. Bon</t>
  </si>
  <si>
    <t xml:space="preserve">Faktor</t>
  </si>
  <si>
    <t xml:space="preserve">bereinigt</t>
  </si>
  <si>
    <t xml:space="preserve">%</t>
  </si>
  <si>
    <t xml:space="preserve">lt.  Bon</t>
  </si>
  <si>
    <t xml:space="preserve">Bank, bitplex GmbH, Hosting</t>
  </si>
  <si>
    <t xml:space="preserve">Wr</t>
  </si>
  <si>
    <t xml:space="preserve">ab1</t>
  </si>
  <si>
    <t xml:space="preserve">Bank, Vodafone Mobilfunk</t>
  </si>
  <si>
    <t xml:space="preserve">Tk</t>
  </si>
  <si>
    <t xml:space="preserve">ab2</t>
  </si>
  <si>
    <t xml:space="preserve">ab3</t>
  </si>
  <si>
    <t xml:space="preserve">Bei anteiligen Ausgaben für das Gewerbe wird der "Faktor" von "100,00%" z. B. auf "50%" reduziert.</t>
  </si>
  <si>
    <t xml:space="preserve">ab4</t>
  </si>
  <si>
    <t xml:space="preserve">ab5</t>
  </si>
  <si>
    <t xml:space="preserve">Kasse, Galeria, Versandtaschen</t>
  </si>
  <si>
    <t xml:space="preserve">Arb</t>
  </si>
  <si>
    <t xml:space="preserve">ak1</t>
  </si>
  <si>
    <t xml:space="preserve">Bank, Telefonica GmbH/Telefon, Internet 50%</t>
  </si>
  <si>
    <t xml:space="preserve">ab6</t>
  </si>
  <si>
    <t xml:space="preserve">(Bewirtungskosten: netto nur zu 70% ansetzbar, die MwSt zu 100%)</t>
  </si>
  <si>
    <t xml:space="preserve">Bank, Stadt Land Frucht GmbH, Lagermiete</t>
  </si>
  <si>
    <t xml:space="preserve">Rm</t>
  </si>
  <si>
    <t xml:space="preserve">ab7</t>
  </si>
  <si>
    <t xml:space="preserve">Paypal, Gebühr</t>
  </si>
  <si>
    <t xml:space="preserve">L</t>
  </si>
  <si>
    <t xml:space="preserve">ap1</t>
  </si>
  <si>
    <t xml:space="preserve">Bank, Verdi, Beitrag</t>
  </si>
  <si>
    <t xml:space="preserve">Beitr</t>
  </si>
  <si>
    <t xml:space="preserve">ab8</t>
  </si>
  <si>
    <t xml:space="preserve">Bank, Commerzbank Kontoführung</t>
  </si>
  <si>
    <t xml:space="preserve">ab9</t>
  </si>
  <si>
    <t xml:space="preserve">Bank, Hostpress GmbH, Hosting</t>
  </si>
  <si>
    <t xml:space="preserve">ab10</t>
  </si>
  <si>
    <t xml:space="preserve">Bank, Privatentnahme</t>
  </si>
  <si>
    <t xml:space="preserve">ab11</t>
  </si>
  <si>
    <t xml:space="preserve">Bank,Privatentnahme</t>
  </si>
  <si>
    <t xml:space="preserve">ab12</t>
  </si>
  <si>
    <t xml:space="preserve">Bank, UPS Versand</t>
  </si>
  <si>
    <t xml:space="preserve">Verp</t>
  </si>
  <si>
    <t xml:space="preserve">ab13</t>
  </si>
  <si>
    <t xml:space="preserve">Bank, Rückzahlung Corona Soforthilfe</t>
  </si>
  <si>
    <t xml:space="preserve">Ü</t>
  </si>
  <si>
    <t xml:space="preserve">ab14</t>
  </si>
  <si>
    <t xml:space="preserve">ab15</t>
  </si>
  <si>
    <t xml:space="preserve">ap2</t>
  </si>
  <si>
    <t xml:space="preserve">Die möglichen Eingaben </t>
  </si>
  <si>
    <t xml:space="preserve">Kasse, Müller, Collgegeblock</t>
  </si>
  <si>
    <t xml:space="preserve">ak2</t>
  </si>
  <si>
    <t xml:space="preserve">für die Spalte "Art" sind unten </t>
  </si>
  <si>
    <t xml:space="preserve">ap3</t>
  </si>
  <si>
    <t xml:space="preserve">aufgelistet.</t>
  </si>
  <si>
    <t xml:space="preserve">Paypal, vendidero GmbH, Germanized Pro Liizenz</t>
  </si>
  <si>
    <t xml:space="preserve">ap4</t>
  </si>
  <si>
    <t xml:space="preserve">Paypal, Gebühren</t>
  </si>
  <si>
    <t xml:space="preserve">ap5</t>
  </si>
  <si>
    <t xml:space="preserve">Bank,Commerzbank, Kreditkarte, Gebühr</t>
  </si>
  <si>
    <t xml:space="preserve">ab16</t>
  </si>
  <si>
    <t xml:space="preserve">ab17</t>
  </si>
  <si>
    <t xml:space="preserve">Paypal, Rückzahlung für Testbestellungen vom 27.2.24</t>
  </si>
  <si>
    <t xml:space="preserve">ap6</t>
  </si>
  <si>
    <t xml:space="preserve">ap7</t>
  </si>
  <si>
    <t xml:space="preserve">ab18</t>
  </si>
  <si>
    <t xml:space="preserve">ab19</t>
  </si>
  <si>
    <t xml:space="preserve">ab20</t>
  </si>
  <si>
    <t xml:space="preserve">ap8</t>
  </si>
  <si>
    <t xml:space="preserve">ap9</t>
  </si>
  <si>
    <t xml:space="preserve">ab21</t>
  </si>
  <si>
    <t xml:space="preserve">ab22</t>
  </si>
  <si>
    <t xml:space="preserve">ab23</t>
  </si>
  <si>
    <t xml:space="preserve">ab24</t>
  </si>
  <si>
    <t xml:space="preserve">Bank, Commerzbank Sollzinsen</t>
  </si>
  <si>
    <t xml:space="preserve">ab25</t>
  </si>
  <si>
    <t xml:space="preserve">ab26</t>
  </si>
  <si>
    <t xml:space="preserve">nur vor dieser Zeile neue Zeilen einfügen;</t>
  </si>
  <si>
    <t xml:space="preserve">nicht danach!</t>
  </si>
  <si>
    <t xml:space="preserve">Falls Sie mit anderen Kalkulationsprogrammen </t>
  </si>
  <si>
    <t xml:space="preserve">als Excel arbeiten, bitte auch den Hinweis unten lesen!</t>
  </si>
  <si>
    <t xml:space="preserve">Gliederung der Ausgaben nach Art der Ausgaben</t>
  </si>
  <si>
    <t xml:space="preserve">Brutto
(lt. Bon)</t>
  </si>
  <si>
    <t xml:space="preserve">Brutto 
(bereinigt)</t>
  </si>
  <si>
    <t xml:space="preserve">Netto
(bereinigt)</t>
  </si>
  <si>
    <t xml:space="preserve">Diese Summen werden automatisch in die Tabelle Überschuss übertragen.</t>
  </si>
  <si>
    <t xml:space="preserve">   Betriebsausgaben</t>
  </si>
  <si>
    <t xml:space="preserve">W</t>
  </si>
  <si>
    <t xml:space="preserve">Die Zeilennummern "Z?" von Elster sind ohne Gewähr! Wenn Sie sich unsicher sind, sprechen Sie mit einem Steuerberater.</t>
  </si>
  <si>
    <t xml:space="preserve">GL</t>
  </si>
  <si>
    <t xml:space="preserve">  Sonstige unbeschränkt abziehbare Betriebsausgaben</t>
  </si>
  <si>
    <t xml:space="preserve">GWG</t>
  </si>
  <si>
    <t xml:space="preserve">   Raumkosten und sonstige Grundstücksaufwendungen</t>
  </si>
  <si>
    <t xml:space="preserve">doppH</t>
  </si>
  <si>
    <t xml:space="preserve">SonstA</t>
  </si>
  <si>
    <t xml:space="preserve">   Sonstige unbeschränkt abziehbare Betriebsausgaben</t>
  </si>
  <si>
    <t xml:space="preserve">F</t>
  </si>
  <si>
    <t xml:space="preserve">S</t>
  </si>
  <si>
    <t xml:space="preserve">Wart</t>
  </si>
  <si>
    <t xml:space="preserve">EDV</t>
  </si>
  <si>
    <t xml:space="preserve">Abfall</t>
  </si>
  <si>
    <t xml:space="preserve">   Beschränkt abziehbare Betriebsausgaben</t>
  </si>
  <si>
    <t xml:space="preserve">G</t>
  </si>
  <si>
    <t xml:space="preserve">B</t>
  </si>
  <si>
    <t xml:space="preserve">(netto nur zu 70% ansetzbar, die MwSt zu 100%)</t>
  </si>
  <si>
    <t xml:space="preserve">Arbz</t>
  </si>
  <si>
    <t xml:space="preserve">   Sonstige</t>
  </si>
  <si>
    <t xml:space="preserve">xx</t>
  </si>
  <si>
    <t xml:space="preserve">yy</t>
  </si>
  <si>
    <t xml:space="preserve">zz</t>
  </si>
  <si>
    <t xml:space="preserve">Kontrollsummen</t>
  </si>
  <si>
    <t xml:space="preserve">Ergänzung zu 'Zeilen einfügen'</t>
  </si>
  <si>
    <t xml:space="preserve">Falls Sie mit anderen Kalkulationsprogrammen als Excel arbeiten und in der oberen Tabelle Zeilen einfügen,</t>
  </si>
  <si>
    <t xml:space="preserve">kann es sein, dass die Spalte "Art" nicht mehr richtig arbeitet: </t>
  </si>
  <si>
    <t xml:space="preserve">Es können nicht mehr alle Ausgabenarten aus der kleinen Tabelle genutzt werden.</t>
  </si>
  <si>
    <t xml:space="preserve">Abhilfe nach dem Einfügen von neuen Zeilen:</t>
  </si>
  <si>
    <t xml:space="preserve"> - In allen Zeilen der oberen Tabelle die Zellen markieren, in denen die Auswahl 
    angeboten bzw. geprüft wird,  (Spalte C ab Zeile 10 bis in die Zeile über der Summenzeile)     </t>
  </si>
  <si>
    <t xml:space="preserve"> - Dann im Menü "Daten" auf Gültigkeit klicken</t>
  </si>
  <si>
    <t xml:space="preserve"> - und die dort angegebenen Zeilenzahlen so korrigieren,
    dass sie der kleinen Auswahltabelle unten entsprechen.
    Oder (bzw. Beispiel):
    Wenn die kleine Auswahltabelle in C62 bis C67 liegt,
    muss an der oben angegebenen Stelle
    $C$62:$C$67 eingegeben sein.</t>
  </si>
  <si>
    <t xml:space="preserve">Ergängzung zum Symbol "#####" in einer Zeile</t>
  </si>
  <si>
    <t xml:space="preserve">In dieser Tabelle bitte nichts eingeben! </t>
  </si>
  <si>
    <t xml:space="preserve">Bitte lesen Sie die </t>
  </si>
  <si>
    <t xml:space="preserve">Hinweise unter</t>
  </si>
  <si>
    <t xml:space="preserve">dieser Tabelle!</t>
  </si>
  <si>
    <t xml:space="preserve">Eingenommene USt (7%)</t>
  </si>
  <si>
    <t xml:space="preserve">0%</t>
  </si>
  <si>
    <t xml:space="preserve">Gezahlte Umsatzsteuer</t>
  </si>
  <si>
    <t xml:space="preserve">Zeitraum</t>
  </si>
  <si>
    <t xml:space="preserve">Umsatz (abgerundet)</t>
  </si>
  <si>
    <t xml:space="preserve">Eingenom-meine Ust (19%)</t>
  </si>
  <si>
    <t xml:space="preserve">Eingenom-
mene USt</t>
  </si>
  <si>
    <t xml:space="preserve">Umsatz
ohne USt.</t>
  </si>
  <si>
    <t xml:space="preserve">USt. auf
Ausgaben</t>
  </si>
  <si>
    <t xml:space="preserve">USt. auf
Wirtschafts-
güter</t>
  </si>
  <si>
    <t xml:space="preserve">USt. auf
GWG</t>
  </si>
  <si>
    <t xml:space="preserve">USt. auf
Fahrtkosten</t>
  </si>
  <si>
    <t xml:space="preserve">USt. auf
Reisekosten</t>
  </si>
  <si>
    <t xml:space="preserve">+ an FA zu zahlen
- zu erstatten</t>
  </si>
  <si>
    <t xml:space="preserve">Diese obere Tabelle ist für Unternehmen</t>
  </si>
  <si>
    <t xml:space="preserve">mit monatlichen UST-Vorausszahlungen</t>
  </si>
  <si>
    <t xml:space="preserve">vorgesehen.</t>
  </si>
  <si>
    <t xml:space="preserve">Q1</t>
  </si>
  <si>
    <t xml:space="preserve">Diese Tabelle ist für vierteljährliche</t>
  </si>
  <si>
    <t xml:space="preserve">Q2</t>
  </si>
  <si>
    <t xml:space="preserve">Umsatzsteuervoranmeldungen </t>
  </si>
  <si>
    <t xml:space="preserve">Q3</t>
  </si>
  <si>
    <t xml:space="preserve">Q4</t>
  </si>
  <si>
    <t xml:space="preserve">Der Steuersatz wird aus der</t>
  </si>
  <si>
    <t xml:space="preserve">Tabelle "Einnahmen" (unten)</t>
  </si>
  <si>
    <t xml:space="preserve">übernommen.</t>
  </si>
  <si>
    <t xml:space="preserve">Hier werden die Zahlen für die Umsatzsteuervoranmeldung ermittelt. </t>
  </si>
  <si>
    <t xml:space="preserve">Die Zahlen stammen aus den übrigen Tabellenblättern, in denen Eingaben oder Ausgaben erfasst werden.</t>
  </si>
  <si>
    <t xml:space="preserve">Die Zahlen in Spalte B sind auf ganze € abgerundet. Das Elsterformular für die Umsatzsteuervoranmeldung lässt nur ganze € zu.</t>
  </si>
  <si>
    <t xml:space="preserve">Die Zahlen in Spalte C stammen nicht aus dem Blatt "Einnahmen", sondern werden aus Spalte B berechnet.</t>
  </si>
  <si>
    <t xml:space="preserve">Achtung: Dieses Tabellenblatt dient nur als Hilfe für die Umsatzsteuervoranmeldung.</t>
  </si>
  <si>
    <r>
      <rPr>
        <sz val="10"/>
        <color rgb="FF008000"/>
        <rFont val="Arial"/>
        <family val="2"/>
        <charset val="1"/>
      </rPr>
      <t xml:space="preserve">Die </t>
    </r>
    <r>
      <rPr>
        <i val="true"/>
        <sz val="10"/>
        <color rgb="FF008000"/>
        <rFont val="Arial"/>
        <family val="2"/>
        <charset val="1"/>
      </rPr>
      <t xml:space="preserve">tatsächlichen</t>
    </r>
    <r>
      <rPr>
        <sz val="10"/>
        <color rgb="FF008000"/>
        <rFont val="Arial"/>
        <family val="2"/>
        <charset val="1"/>
      </rPr>
      <t xml:space="preserve"> Umsatzsteuerzahlungen bzw. -erstattungen tragen Sie bitte im Blatt "Umsatzsteuer" ein!</t>
    </r>
  </si>
  <si>
    <t xml:space="preserve">Nur von dort werden sie in das Blatt "Überschuss" übernommen.</t>
  </si>
  <si>
    <r>
      <rPr>
        <sz val="10"/>
        <color rgb="FF008000"/>
        <rFont val="Arial"/>
        <family val="2"/>
        <charset val="1"/>
      </rPr>
      <t xml:space="preserve">Die </t>
    </r>
    <r>
      <rPr>
        <i val="true"/>
        <sz val="10"/>
        <color rgb="FF008000"/>
        <rFont val="Arial"/>
        <family val="2"/>
        <charset val="1"/>
      </rPr>
      <t xml:space="preserve">obere</t>
    </r>
    <r>
      <rPr>
        <sz val="10"/>
        <color rgb="FF008000"/>
        <rFont val="Arial"/>
        <family val="2"/>
        <charset val="1"/>
      </rPr>
      <t xml:space="preserve"> Tabelle ist für Unternehmen mit </t>
    </r>
    <r>
      <rPr>
        <i val="true"/>
        <sz val="10"/>
        <color rgb="FF008000"/>
        <rFont val="Arial"/>
        <family val="2"/>
        <charset val="1"/>
      </rPr>
      <t xml:space="preserve">monatlichen</t>
    </r>
    <r>
      <rPr>
        <sz val="10"/>
        <color rgb="FF008000"/>
        <rFont val="Arial"/>
        <family val="2"/>
        <charset val="1"/>
      </rPr>
      <t xml:space="preserve"> Umsatzsteuervoranmeldungen  vorgesehen.</t>
    </r>
  </si>
  <si>
    <r>
      <rPr>
        <sz val="10"/>
        <color rgb="FF008000"/>
        <rFont val="Arial"/>
        <family val="2"/>
        <charset val="1"/>
      </rPr>
      <t xml:space="preserve">Die </t>
    </r>
    <r>
      <rPr>
        <i val="true"/>
        <sz val="10"/>
        <color rgb="FF008000"/>
        <rFont val="Arial"/>
        <family val="2"/>
        <charset val="1"/>
      </rPr>
      <t xml:space="preserve">untere</t>
    </r>
    <r>
      <rPr>
        <sz val="10"/>
        <color rgb="FF008000"/>
        <rFont val="Arial"/>
        <family val="2"/>
        <charset val="1"/>
      </rPr>
      <t xml:space="preserve"> Tabelle ist für </t>
    </r>
    <r>
      <rPr>
        <i val="true"/>
        <sz val="10"/>
        <color rgb="FF008000"/>
        <rFont val="Arial"/>
        <family val="2"/>
        <charset val="1"/>
      </rPr>
      <t xml:space="preserve">vierteljährliche</t>
    </r>
    <r>
      <rPr>
        <sz val="10"/>
        <color rgb="FF008000"/>
        <rFont val="Arial"/>
        <family val="2"/>
        <charset val="1"/>
      </rPr>
      <t xml:space="preserve"> Umsatzsteuervoranmeldungen vorgesehen.</t>
    </r>
  </si>
  <si>
    <t xml:space="preserve">Die Tabellen sind zum eigenen Gebrauch gedacht. Sie werden nicht beim FA abgegeben.</t>
  </si>
  <si>
    <t xml:space="preserve">Die Quartalszahlen in diesem Tabellenblatt sind keine Summen aus den oberen Monatzszahlen,</t>
  </si>
  <si>
    <t xml:space="preserve">sondern sie stammen aus den anderen Blättern. </t>
  </si>
  <si>
    <t xml:space="preserve">Diese Tabelle dient nicht zum Berechnen der Zahlen</t>
  </si>
  <si>
    <t xml:space="preserve">für die Umsatzsteuervoranmeldung, </t>
  </si>
  <si>
    <t xml:space="preserve">sondern es werden die tasächlichen Zahlungen</t>
  </si>
  <si>
    <t xml:space="preserve">eingetragen.</t>
  </si>
  <si>
    <t xml:space="preserve">an das FA
gezahlt</t>
  </si>
  <si>
    <t xml:space="preserve">vom FA
erstattet</t>
  </si>
  <si>
    <t xml:space="preserve">Umsatzsteuererstattung für 12/2023</t>
  </si>
  <si>
    <t xml:space="preserve">Umsatzsteuer für 2023 (gemäß USt-Erklärung)</t>
  </si>
  <si>
    <t xml:space="preserve">Hier werden die geleiseten Umsatzsteuerzahlungen </t>
  </si>
  <si>
    <t xml:space="preserve">Umsatzsteuer für 01/2024</t>
  </si>
  <si>
    <t xml:space="preserve">bzw. -erstattungen von Hand eingetragen.</t>
  </si>
  <si>
    <t xml:space="preserve">Umsatzsteuer für 02/2024</t>
  </si>
  <si>
    <t xml:space="preserve">Umsatzsteuer für 03/2024</t>
  </si>
  <si>
    <t xml:space="preserve">Falls Sie dieses Jahr einen vierteljährlichen Zeitraum für </t>
  </si>
  <si>
    <t xml:space="preserve">Umsatzsteuer für 04/2024</t>
  </si>
  <si>
    <t xml:space="preserve">die Umsatzsteuervoranmeldungen haben,</t>
  </si>
  <si>
    <t xml:space="preserve">Umsatzsteuer für 05/2024</t>
  </si>
  <si>
    <t xml:space="preserve">ändern Sie bitte den Texte passend zu den Quartalen Q1 bis Q4.</t>
  </si>
  <si>
    <t xml:space="preserve">Umsatzsteuer für 06/2024</t>
  </si>
  <si>
    <t xml:space="preserve">Umsatzsteuer für 07/2024</t>
  </si>
  <si>
    <t xml:space="preserve">Für die Gewinnermittlung/Einkommensteuer gehört die letzte USt-Zahlung </t>
  </si>
  <si>
    <t xml:space="preserve">Umsatzsteuer für 08/2024</t>
  </si>
  <si>
    <t xml:space="preserve">an das Finanzamt, also die Zahlung für Dezember oder Quartal 4, noch in  </t>
  </si>
  <si>
    <t xml:space="preserve">Umsatzsteuer für 09/2024</t>
  </si>
  <si>
    <t xml:space="preserve">dieses Jahr, weil sie sofort nach Jahresende geleistet wird.</t>
  </si>
  <si>
    <t xml:space="preserve">Umsatzsteuer für 10/2024</t>
  </si>
  <si>
    <t xml:space="preserve">Ausname: Dauerfristverlängerung.</t>
  </si>
  <si>
    <t xml:space="preserve">Umsatzsteuer für 11/2024</t>
  </si>
  <si>
    <t xml:space="preserve">Umsatzsteuer für 12/2024</t>
  </si>
  <si>
    <t xml:space="preserve">Eine Erstattung des FinAmts an das Unternehmen aufgrund einer</t>
  </si>
  <si>
    <t xml:space="preserve"> Summen</t>
  </si>
  <si>
    <t xml:space="preserve">Umsatzsteuer-Voranmeldung gehört für die Gewinnermittlung ins nächste Jahr.</t>
  </si>
  <si>
    <t xml:space="preserve">Für die Umsatzsteuererklärung (Vorauszahlungssoll)  </t>
  </si>
  <si>
    <t xml:space="preserve">gehören beide Zahlungen in dieses Jahr.</t>
  </si>
  <si>
    <t xml:space="preserve">siehe auch:</t>
  </si>
  <si>
    <t xml:space="preserve">www.klicktipps.de/gewerbe_faq.php#Buchung_Kalenderjahr</t>
  </si>
  <si>
    <t xml:space="preserve">Die Zahl aus D41 muss von Hand </t>
  </si>
  <si>
    <t xml:space="preserve">oben in die entsprechende Tabelle des nächsten Jahres</t>
  </si>
  <si>
    <t xml:space="preserve">eingetragen werden. Ausname: Dauerfristverlängerng.</t>
  </si>
  <si>
    <t xml:space="preserve">Bei einem vieteljährlichen Voranmeldungszeitraum</t>
  </si>
  <si>
    <t xml:space="preserve">wird hier Quartal Q4 eingetragen. </t>
  </si>
  <si>
    <r>
      <rPr>
        <sz val="10"/>
        <color rgb="FF008000"/>
        <rFont val="Arial"/>
        <family val="2"/>
        <charset val="1"/>
      </rPr>
      <t xml:space="preserve">Eine </t>
    </r>
    <r>
      <rPr>
        <i val="true"/>
        <sz val="10"/>
        <color rgb="FF008000"/>
        <rFont val="Arial"/>
        <family val="2"/>
        <charset val="1"/>
      </rPr>
      <t xml:space="preserve">Rück</t>
    </r>
    <r>
      <rPr>
        <sz val="10"/>
        <color rgb="FF008000"/>
        <rFont val="Arial"/>
        <family val="2"/>
        <charset val="1"/>
      </rPr>
      <t xml:space="preserve">zahlung des Finazmts für</t>
    </r>
  </si>
  <si>
    <t xml:space="preserve">IBAN</t>
  </si>
  <si>
    <t xml:space="preserve">den letzten Ust-Voranmeldungszeitraum</t>
  </si>
  <si>
    <t xml:space="preserve">Überweisung an: Finanzamt xxxxStadt</t>
  </si>
  <si>
    <t xml:space="preserve">DExxxxxxxxxxx</t>
  </si>
  <si>
    <t xml:space="preserve">des Vorjahres gehört in das neue Jahr.</t>
  </si>
  <si>
    <t xml:space="preserve">Ebenso die späteren Zahlnungen oder </t>
  </si>
  <si>
    <t xml:space="preserve">Rückzahlungen aufgrund der jährlichen Umsatzsteuererklärung.</t>
  </si>
  <si>
    <t xml:space="preserve">Statistik</t>
  </si>
  <si>
    <t xml:space="preserve">Monat</t>
  </si>
  <si>
    <t xml:space="preserve">gezahlt</t>
  </si>
  <si>
    <t xml:space="preserve">erstattet</t>
  </si>
  <si>
    <t xml:space="preserve">Info:</t>
  </si>
  <si>
    <t xml:space="preserve">Unten ist eine separate Tabelle für die Pendlerpauschale (Weg zur Arbeit)</t>
  </si>
  <si>
    <t xml:space="preserve">Bei der Kilometerpauschale geht es um Dienstreisen.</t>
  </si>
  <si>
    <t xml:space="preserve">Fahrtkosten</t>
  </si>
  <si>
    <t xml:space="preserve">Reisekosten</t>
  </si>
  <si>
    <t xml:space="preserve">von</t>
  </si>
  <si>
    <t xml:space="preserve">bis</t>
  </si>
  <si>
    <t xml:space="preserve">Zeit</t>
  </si>
  <si>
    <t xml:space="preserve">Fahrtziel / Zweck</t>
  </si>
  <si>
    <t xml:space="preserve">Eigenes Fahrzeug</t>
  </si>
  <si>
    <t xml:space="preserve">Sonstige Fahrzeuge</t>
  </si>
  <si>
    <t xml:space="preserve">Verpfl.-
pauschale</t>
  </si>
  <si>
    <t xml:space="preserve">Unterkunft/Sonstges</t>
  </si>
  <si>
    <t xml:space="preserve">*   Umweg auf Privatfahrt</t>
  </si>
  <si>
    <t xml:space="preserve">Strecke</t>
  </si>
  <si>
    <t xml:space="preserve">Art</t>
  </si>
  <si>
    <t xml:space="preserve">Pauschale</t>
  </si>
  <si>
    <t xml:space="preserve">Cambio Carsharing</t>
  </si>
  <si>
    <t xml:space="preserve">fk1</t>
  </si>
  <si>
    <t xml:space="preserve">Die Berechnung der Zeit </t>
  </si>
  <si>
    <t xml:space="preserve">aM</t>
  </si>
  <si>
    <t xml:space="preserve">fk2</t>
  </si>
  <si>
    <t xml:space="preserve">berücksichtigt Reisen mit Übernachtung</t>
  </si>
  <si>
    <t xml:space="preserve">D. Meyer, Cccstadt / PC-Arbeiten +</t>
  </si>
  <si>
    <t xml:space="preserve">Pkw</t>
  </si>
  <si>
    <t xml:space="preserve">oder Reisen, die nicht die 24/0-Uhr Grenze </t>
  </si>
  <si>
    <t xml:space="preserve">überschreiten.</t>
  </si>
  <si>
    <t xml:space="preserve">Bei Reisen über Mitternacht ohne Übernachtung </t>
  </si>
  <si>
    <t xml:space="preserve">Alles nur Muster;  für die eigene Anwendung</t>
  </si>
  <si>
    <t xml:space="preserve">berechnen Sie die Zeiten bitte von Hand!</t>
  </si>
  <si>
    <t xml:space="preserve">bitte die gelben Felder vorher löschen.</t>
  </si>
  <si>
    <t xml:space="preserve"> Siehe § 4 (5) Nr. 5 Satz 2 EStG:   </t>
  </si>
  <si>
    <t xml:space="preserve">http://bundesrecht.juris.de/estg/__4.html</t>
  </si>
  <si>
    <t xml:space="preserve">- In die gelben Felder wird eingegeben. Gedruckt wird schwarz-weiß.</t>
  </si>
  <si>
    <r>
      <rPr>
        <sz val="10"/>
        <color rgb="FF008000"/>
        <rFont val="Arial"/>
        <family val="2"/>
        <charset val="1"/>
      </rPr>
      <t xml:space="preserve">Fahrten mit </t>
    </r>
    <r>
      <rPr>
        <b val="true"/>
        <i val="true"/>
        <sz val="10"/>
        <color rgb="FF008000"/>
        <rFont val="Arial"/>
        <family val="2"/>
        <charset val="1"/>
      </rPr>
      <t xml:space="preserve">Bahn, Taxi </t>
    </r>
    <r>
      <rPr>
        <sz val="10"/>
        <color rgb="FF008000"/>
        <rFont val="Arial"/>
        <family val="2"/>
        <charset val="1"/>
      </rPr>
      <t xml:space="preserve">usw.;</t>
    </r>
  </si>
  <si>
    <t xml:space="preserve">Lassen Sie einfach die Spalte "Fahrzeug" frei</t>
  </si>
  <si>
    <t xml:space="preserve">und geben Sie in Spalte "Sonstige Fahrzeuge" den Preis ein.</t>
  </si>
  <si>
    <t xml:space="preserve">nur vor dieser Zeile neue Zeilen einfügen; nicht danach!</t>
  </si>
  <si>
    <t xml:space="preserve">84 Fahrtkosten für nicht zum Betriebsvermögen gehörende Fahrzeuge (Nutzungseinlage)</t>
  </si>
  <si>
    <t xml:space="preserve">83 Sonstige tatsächliche Fahrtkosten ohne AfA und Zinsen (z. B. Reparaturen, Wartungen, Treibstoff, Kosten für Flugstrecken, Kosten für öffentliche Verkehrsmittel)</t>
  </si>
  <si>
    <t xml:space="preserve">69 Verpflegungsmehraufwendungen</t>
  </si>
  <si>
    <t xml:space="preserve">50 Übernachtungs- und Reisenebenkosten bei Geschäftsreisen des Steuerpflichtigen</t>
  </si>
  <si>
    <r>
      <rPr>
        <b val="true"/>
        <sz val="10"/>
        <color rgb="FF008000"/>
        <rFont val="Arial"/>
        <family val="2"/>
        <charset val="1"/>
      </rPr>
      <t xml:space="preserve">Summen pro Monat und Quartal</t>
    </r>
    <r>
      <rPr>
        <sz val="10"/>
        <color rgb="FF008000"/>
        <rFont val="Arial"/>
        <family val="2"/>
        <charset val="1"/>
      </rPr>
      <t xml:space="preserve"> </t>
    </r>
    <r>
      <rPr>
        <b val="true"/>
        <sz val="10"/>
        <color rgb="FF008000"/>
        <rFont val="Arial"/>
        <family val="2"/>
        <charset val="1"/>
      </rPr>
      <t xml:space="preserve">(Für die eigene Planung und ggf. für Ust_Voranmeldungen)</t>
    </r>
  </si>
  <si>
    <t xml:space="preserve">Verpflegungspauschale </t>
  </si>
  <si>
    <t xml:space="preserve">Dauer min-destens</t>
  </si>
  <si>
    <t xml:space="preserve">Pau-
schale</t>
  </si>
  <si>
    <t xml:space="preserve">Quelle:</t>
  </si>
  <si>
    <t xml:space="preserve">https://www.klicktipps.de/einkommensteuer-werbungskosten.php</t>
  </si>
  <si>
    <t xml:space="preserve">Die 14,00 € gelten bei Reisen mit Übernachtung auch </t>
  </si>
  <si>
    <t xml:space="preserve">unabhängig von der Abwehsenheitsdauer, für den An- und Abreisetag.</t>
  </si>
  <si>
    <t xml:space="preserve">Bitte setzen Sie den Betrag in diesem Fall von Hand in Spalte I.</t>
  </si>
  <si>
    <t xml:space="preserve">Kilometerpauschale</t>
  </si>
  <si>
    <t xml:space="preserve">Fahrzeug</t>
  </si>
  <si>
    <t xml:space="preserve">Ab-
kürz.</t>
  </si>
  <si>
    <t xml:space="preserve">Satz</t>
  </si>
  <si>
    <t xml:space="preserve">anderes Motorf.</t>
  </si>
  <si>
    <t xml:space="preserve">Privater Pkw</t>
  </si>
  <si>
    <t xml:space="preserve">BMW X5</t>
  </si>
  <si>
    <t xml:space="preserve">Privat Wagen</t>
  </si>
  <si>
    <t xml:space="preserve">nicht zug. Beträge</t>
  </si>
  <si>
    <t xml:space="preserve">bis 20km</t>
  </si>
  <si>
    <t xml:space="preserve">&gt;20km</t>
  </si>
  <si>
    <t xml:space="preserve">bis 2020</t>
  </si>
  <si>
    <t xml:space="preserve">Die Pendlerpauschale bezieht sich </t>
  </si>
  <si>
    <t xml:space="preserve">auf den Arbeitsweg (Wohnort bis Arbeitsstätte).</t>
  </si>
  <si>
    <t xml:space="preserve">86 Mindestens abziehbare Fahrtkosten für Wege zwischen Wohnung und erster Betriebsstätte (Entfernungspauschale)</t>
  </si>
  <si>
    <t xml:space="preserve">Tabelle für die Abschreibungsverfahren [A] und [B]: </t>
  </si>
  <si>
    <t xml:space="preserve">Bitte lesen Sie dazu die Informationen auf der Seite:</t>
  </si>
  <si>
    <t xml:space="preserve">in Blatt 'Erläuterung Abschreibung'</t>
  </si>
  <si>
    <t xml:space="preserve">Gewerbe: Abschreibung </t>
  </si>
  <si>
    <t xml:space="preserve">http://www.klicktipps.de/gewerbe-abschreibung.php</t>
  </si>
  <si>
    <t xml:space="preserve">AfA auf bewegliche Wirtschaftsgüter</t>
  </si>
  <si>
    <t xml:space="preserve">Bereits in den Vorjahren abgesetzt</t>
  </si>
  <si>
    <r>
      <rPr>
        <sz val="9"/>
        <color rgb="FF008000"/>
        <rFont val="Arial"/>
        <family val="2"/>
        <charset val="1"/>
      </rPr>
      <t xml:space="preserve">Bei Abschreibungsverfahren [</t>
    </r>
    <r>
      <rPr>
        <b val="true"/>
        <sz val="9"/>
        <color rgb="FF008000"/>
        <rFont val="Arial"/>
        <family val="2"/>
        <charset val="1"/>
      </rPr>
      <t xml:space="preserve">A:Einzelabschreibung</t>
    </r>
    <r>
      <rPr>
        <sz val="9"/>
        <color rgb="FF008000"/>
        <rFont val="Arial"/>
        <family val="2"/>
        <charset val="1"/>
      </rPr>
      <t xml:space="preserve">]:</t>
    </r>
  </si>
  <si>
    <r>
      <rPr>
        <sz val="9"/>
        <color rgb="FF008000"/>
        <rFont val="Arial"/>
        <family val="2"/>
        <charset val="1"/>
      </rPr>
      <t xml:space="preserve">Für  Wirtschaftsgüter mit Anschaffungswert ab 10</t>
    </r>
    <r>
      <rPr>
        <b val="true"/>
        <sz val="9"/>
        <color rgb="FF008000"/>
        <rFont val="Arial"/>
        <family val="2"/>
        <charset val="1"/>
      </rPr>
      <t xml:space="preserve">00,01 € (netto)</t>
    </r>
    <r>
      <rPr>
        <sz val="9"/>
        <color rgb="FF008000"/>
        <rFont val="Arial"/>
        <family val="2"/>
        <charset val="1"/>
      </rPr>
      <t xml:space="preserve">.</t>
    </r>
  </si>
  <si>
    <t xml:space="preserve">Inv.
Nr.</t>
  </si>
  <si>
    <t xml:space="preserve">Ansch.-
Datum</t>
  </si>
  <si>
    <t xml:space="preserve">Lieferant</t>
  </si>
  <si>
    <t xml:space="preserve">Preis
netto </t>
  </si>
  <si>
    <t xml:space="preserve">Nutz-
dauer</t>
  </si>
  <si>
    <t xml:space="preserve">Ansch.-
Jahr</t>
  </si>
  <si>
    <t xml:space="preserve">Buch-
wert</t>
  </si>
  <si>
    <t xml:space="preserve">Absetzung f.
Abnutzung</t>
  </si>
  <si>
    <t xml:space="preserve">Neuer
Buchwert</t>
  </si>
  <si>
    <t xml:space="preserve">netto</t>
  </si>
  <si>
    <t xml:space="preserve">Abnutzung</t>
  </si>
  <si>
    <r>
      <rPr>
        <sz val="9"/>
        <color rgb="FF008000"/>
        <rFont val="Arial"/>
        <family val="2"/>
        <charset val="1"/>
      </rPr>
      <t xml:space="preserve">Bei Abschreibungsverfahren [</t>
    </r>
    <r>
      <rPr>
        <b val="true"/>
        <sz val="9"/>
        <color rgb="FF008000"/>
        <rFont val="Arial"/>
        <family val="2"/>
        <charset val="1"/>
      </rPr>
      <t xml:space="preserve">B:Sammelabschreibung</t>
    </r>
    <r>
      <rPr>
        <sz val="9"/>
        <color rgb="FF008000"/>
        <rFont val="Arial"/>
        <family val="2"/>
        <charset val="1"/>
      </rPr>
      <t xml:space="preserve">]:</t>
    </r>
  </si>
  <si>
    <r>
      <rPr>
        <sz val="9"/>
        <color rgb="FF008000"/>
        <rFont val="Arial"/>
        <family val="2"/>
        <charset val="1"/>
      </rPr>
      <t xml:space="preserve">Bei Abschreibungsverfahren [B] gehören geringwertige Wirtschaftsgüter (GWG), deren Anschaffungskosten (netto ohne MwSt) </t>
    </r>
    <r>
      <rPr>
        <b val="true"/>
        <sz val="9"/>
        <color rgb="FF008000"/>
        <rFont val="Arial"/>
        <family val="2"/>
        <charset val="1"/>
      </rPr>
      <t xml:space="preserve">250,01 €</t>
    </r>
  </si>
  <si>
    <t xml:space="preserve">bis maximal 5.000,00 € betragen, in die Tabelle GWGSammel.</t>
  </si>
  <si>
    <t xml:space="preserve">Weitere Hinweise:</t>
  </si>
  <si>
    <t xml:space="preserve">Was abgeschrieben wird, darf nicht zusätzlich in der Tabelle "Ausgaben" stehen.</t>
  </si>
  <si>
    <t xml:space="preserve">In die gelben Felder wird eingegeben. Gedruckt wird schwarz-weiß.</t>
  </si>
  <si>
    <t xml:space="preserve">Abgeschrieben wird der Nettobetrag. </t>
  </si>
  <si>
    <t xml:space="preserve">Die Abschreibung muss ab 2004 monatsgenau berechnet werden.</t>
  </si>
  <si>
    <t xml:space="preserve">Die MwSt. gehört komplett in den Anschaffungsmonat.</t>
  </si>
  <si>
    <t xml:space="preserve">Ein Verkauf von Wirtschaftsgütern vor Ende der Abschreibung bzw. Nutzungsdauer ist in dieser Tabelle nicht berücksichtigt.</t>
  </si>
  <si>
    <t xml:space="preserve">Er muss im Blatt 'Einnahmen' fesgehalten werden.</t>
  </si>
  <si>
    <t xml:space="preserve">In 2021 neu geregelt worden ist, dass die PC Abschreibungen ab 2021 in ganzer Höhe erfolgen können und dass man die Restbuchwerte in 2021 von bisherigen Anschaffungen voll abschreiben kann, </t>
  </si>
  <si>
    <t xml:space="preserve"> Summe AfA und neuer Buchwert </t>
  </si>
  <si>
    <t xml:space="preserve">31 AfA auf bewegliche Wirtschaftsgüter</t>
  </si>
  <si>
    <t xml:space="preserve">d.h. auf den Erinnerungswert von EUR 1, d.h. ein zum 01.01.2020 angeschaffter PC zu EUR 1.500 wäre noch mit EUR 1.000 in den Büchern, so dass man in 2021 EUR 999 zusätzlich abschreiben könnte. Lässt sich dies ggfl. in Deiner Tabelle ergänzen oder zumindest in Worten beschreiben? </t>
  </si>
  <si>
    <t xml:space="preserve">In diesem Jahr gezahlte MwSt.</t>
  </si>
  <si>
    <r>
      <rPr>
        <b val="true"/>
        <sz val="11"/>
        <color rgb="FF008000"/>
        <rFont val="Arial"/>
        <family val="2"/>
        <charset val="1"/>
      </rPr>
      <t xml:space="preserve">Summen pro Monat und Quartal</t>
    </r>
    <r>
      <rPr>
        <sz val="11"/>
        <color rgb="FF008000"/>
        <rFont val="Arial"/>
        <family val="2"/>
        <charset val="1"/>
      </rPr>
      <t xml:space="preserve"> (für Ust_Voranmeldungen)</t>
    </r>
  </si>
  <si>
    <t xml:space="preserve">Die nachfolgende Tabelle zeigt, in welchem Zeitraum Wirtschaftsgüter jeweils gekauft wurden und wieviel davon im laufenden Jahr</t>
  </si>
  <si>
    <t xml:space="preserve">abgeschrieben wird. Sie dient nur zur eigenen Information und ist für die jährliche Gewinnermittlung nicht nötig.</t>
  </si>
  <si>
    <t xml:space="preserve">Diese Informationen werden nur dann interessant, wenn der Gewinn für einen anderen Zeitraum als das Geschäftsjahr</t>
  </si>
  <si>
    <t xml:space="preserve">berechnet werden muss, z. B. für einen BAföG-Bewilligungszeitraum.</t>
  </si>
  <si>
    <t xml:space="preserve">Beträge, die (noch) nicht zugeordnet werden können</t>
  </si>
  <si>
    <t xml:space="preserve">Tabelle für das </t>
  </si>
  <si>
    <t xml:space="preserve">Abschreibungsverfahren [B]: </t>
  </si>
  <si>
    <t xml:space="preserve">Bitte lesen Sie dazu die Informationen auf der Webseite</t>
  </si>
  <si>
    <t xml:space="preserve">Bereits den Vorjahren abgesetzt</t>
  </si>
  <si>
    <t xml:space="preserve">Diese Liste enthält angeschaffte geringwertige </t>
  </si>
  <si>
    <t xml:space="preserve">selbständig nutzungsfähigen, abnutzbaren, beweglichen GWG.</t>
  </si>
  <si>
    <t xml:space="preserve">Jahre</t>
  </si>
  <si>
    <t xml:space="preserve">Wirtschaftsgut</t>
  </si>
  <si>
    <t xml:space="preserve">GWG sind selbständig nutzungsfähige, abnutzbare, bewegliche </t>
  </si>
  <si>
    <t xml:space="preserve">Saturn über Ebay</t>
  </si>
  <si>
    <t xml:space="preserve">Macbook Air MGN63/DA</t>
  </si>
  <si>
    <t xml:space="preserve">gwg1</t>
  </si>
  <si>
    <t xml:space="preserve">Wirtschaftsgüter des Anlagevermögens, deren Anschaffungskosten</t>
  </si>
  <si>
    <t xml:space="preserve">rebuy GmbH</t>
  </si>
  <si>
    <t xml:space="preserve">Iphone 12 64 GB blau</t>
  </si>
  <si>
    <t xml:space="preserve">gwg2</t>
  </si>
  <si>
    <t xml:space="preserve">(netto ohne MwSt) 250,01 € bis maximal 5.000,00 € betragen. </t>
  </si>
  <si>
    <t xml:space="preserve">[Verfahren B:Sammelabschreibung] Die GWG werden - egal wann sie während des Jahres gekauft wurden - mit ihrem </t>
  </si>
  <si>
    <t xml:space="preserve">mit ihrem Netttobetrag gemeinsam über 5 Jahre verteilt abgeschrieben (Sammelabschreibung).</t>
  </si>
  <si>
    <t xml:space="preserve">Die Mehrwertsteuer (korrekte Bezeichnung Umsatzsteuer) gehört komplett in den Zeitraum der Anschaffung.</t>
  </si>
  <si>
    <t xml:space="preserve">Der Anschaffungspreis der GWG gehört nur in diese Tabelle. Er kommt nicht nochmal in die Tabelle Ausgaben!</t>
  </si>
  <si>
    <t xml:space="preserve">Auch falls ein GWG dieses Jahrgangs verkauft oder verschrottet wird, wird es weiterhin während der 5 Jahre abgeschrieben. </t>
  </si>
  <si>
    <t xml:space="preserve">Ein Verkauf oder eine private Entnahme müssen bei "Einnahmen" registriert werden (Netto und Mehrwertsteuer).</t>
  </si>
  <si>
    <t xml:space="preserve">20% des 'Netto' und die gesamte Mehrwertsteuer  (Zellen K36 und F36)</t>
  </si>
  <si>
    <t xml:space="preserve">werden automatisch von dieser Tabelle in die Tabelle "Überschuss" übertragen.</t>
  </si>
  <si>
    <t xml:space="preserve">Wer sich in einem Jahr entscheidet, ein GWG nach dieser Methode (B:Sammelabschreibung) abzuschreiben, muss das in diesem Jahr mit allen solchen GWG tun.</t>
  </si>
  <si>
    <t xml:space="preserve">geringwertige Wirtschaftsgüter (Sammelabschreibung)</t>
  </si>
  <si>
    <r>
      <rPr>
        <b val="true"/>
        <sz val="11"/>
        <color rgb="FF008000"/>
        <rFont val="Arial"/>
        <family val="2"/>
        <charset val="1"/>
      </rPr>
      <t xml:space="preserve">Summen pro Monat und Quartal</t>
    </r>
    <r>
      <rPr>
        <sz val="11"/>
        <color rgb="FF008000"/>
        <rFont val="Arial"/>
        <family val="2"/>
        <charset val="1"/>
      </rPr>
      <t xml:space="preserve"> </t>
    </r>
  </si>
  <si>
    <t xml:space="preserve">(noch) nicht zugeordnet</t>
  </si>
  <si>
    <t xml:space="preserve">Summe (zur Kontrolle)</t>
  </si>
  <si>
    <t xml:space="preserve">Liste der geringwertigen Wirtschaftsgüter (GWG)</t>
  </si>
  <si>
    <t xml:space="preserve">Anschaffung</t>
  </si>
  <si>
    <t xml:space="preserve">Ausscheiden</t>
  </si>
  <si>
    <t xml:space="preserve">Art des Ausscheidens</t>
  </si>
  <si>
    <t xml:space="preserve">Achtung:</t>
  </si>
  <si>
    <t xml:space="preserve">Elektromarkt Meier</t>
  </si>
  <si>
    <t xml:space="preserve">Schreibtischlampe</t>
  </si>
  <si>
    <t xml:space="preserve">runtergefallen, Elektroschrott</t>
  </si>
  <si>
    <t xml:space="preserve">Diese Liste dient nur zur Auflistung der vorhandenen GWG.</t>
  </si>
  <si>
    <t xml:space="preserve">OBI</t>
  </si>
  <si>
    <t xml:space="preserve">Bürostuhl</t>
  </si>
  <si>
    <t xml:space="preserve">verkauft an G. Walther</t>
  </si>
  <si>
    <t xml:space="preserve">Die Daten aus diesem Tabellenblatt fließen nicht in die anderen Tabellen dieser Excel-Mappe.</t>
  </si>
  <si>
    <t xml:space="preserve">Hier stehen die angeschaften GWG mit Nettopreis zwischen 250,01€ bis 5000,00€.</t>
  </si>
  <si>
    <t xml:space="preserve">Alles nur Muster; </t>
  </si>
  <si>
    <t xml:space="preserve">für die eigene Anwendung</t>
  </si>
  <si>
    <t xml:space="preserve">bitte die gelben Felder löschen.</t>
  </si>
  <si>
    <t xml:space="preserve">Der Kauf dieser GWG gehört im Jahr der Anschaffung in Tabelle 'Ausgaben', ein Verkauf gehört in Tabelle 'Einnahmen.</t>
  </si>
  <si>
    <t xml:space="preserve">MwSt.: </t>
  </si>
  <si>
    <t xml:space="preserve">Gewerbestatistik in Euro</t>
  </si>
  <si>
    <t xml:space="preserve">Hier können Sie die wichtigsten Daten</t>
  </si>
  <si>
    <t xml:space="preserve">Jahr</t>
  </si>
  <si>
    <r>
      <rPr>
        <b val="true"/>
        <sz val="10"/>
        <rFont val="Arial"/>
        <family val="2"/>
        <charset val="1"/>
      </rPr>
      <t xml:space="preserve">Gewinn/Verlust </t>
    </r>
    <r>
      <rPr>
        <sz val="10"/>
        <rFont val="Arial"/>
        <family val="2"/>
        <charset val="1"/>
      </rPr>
      <t xml:space="preserve">(vor Steuern)</t>
    </r>
  </si>
  <si>
    <t xml:space="preserve">Gezahlte Steuern</t>
  </si>
  <si>
    <t xml:space="preserve">Bemerkungen</t>
  </si>
  <si>
    <t xml:space="preserve">der Vorjahre eintragen und somit mehrere </t>
  </si>
  <si>
    <t xml:space="preserve">pro Jahr</t>
  </si>
  <si>
    <t xml:space="preserve">kumuliert</t>
  </si>
  <si>
    <t xml:space="preserve">EkSt. ca.</t>
  </si>
  <si>
    <t xml:space="preserve">UmsSt</t>
  </si>
  <si>
    <t xml:space="preserve">pro Monat</t>
  </si>
  <si>
    <t xml:space="preserve">Jahre vergleichbar machen.</t>
  </si>
  <si>
    <t xml:space="preserve">Diese Tabelle übernimmt keine Daten aus   </t>
  </si>
  <si>
    <t xml:space="preserve">Gewerbe beginnt, jährlichen Gewinn zu machen</t>
  </si>
  <si>
    <t xml:space="preserve">anderen Tabellenblättern und</t>
  </si>
  <si>
    <t xml:space="preserve">gibt keine Daten an andere Tabellen weiter</t>
  </si>
  <si>
    <t xml:space="preserve">insgesamt mehr Gewinn als Verlust</t>
  </si>
  <si>
    <t xml:space="preserve">Diese Tabelle ist vor allem für den privaten Gebrauch</t>
  </si>
  <si>
    <t xml:space="preserve">Die Daten haben keine Verbindung zu den anderen Tabellen.</t>
  </si>
  <si>
    <t xml:space="preserve">Alles nur Muster.</t>
  </si>
  <si>
    <t xml:space="preserve">Für die eigene Anwendung bitte die gelben Felder</t>
  </si>
  <si>
    <t xml:space="preserve">in den Spalten B bis H  löschen und durch eigene </t>
  </si>
  <si>
    <t xml:space="preserve">Werte ersetzen.</t>
  </si>
  <si>
    <t xml:space="preserve">eigener Grenzsteuersatz ca.</t>
  </si>
  <si>
    <t xml:space="preserve">https://de.wikipedia.org/wiki/Grenzsteuersatz</t>
  </si>
</sst>
</file>

<file path=xl/styles.xml><?xml version="1.0" encoding="utf-8"?>
<styleSheet xmlns="http://schemas.openxmlformats.org/spreadsheetml/2006/main">
  <numFmts count="35">
    <numFmt numFmtId="164" formatCode="General"/>
    <numFmt numFmtId="165" formatCode="_-* #,##0.00\ [$€-1]_-;\-* #,##0.00\ [$€-1]_-;_-* \-??\ [$€-1]_-"/>
    <numFmt numFmtId="166" formatCode="_-* #,##0.00&quot; €&quot;_-;\-* #,##0.00&quot; €&quot;_-;_-* \-??&quot; €&quot;_-;_-@_-"/>
    <numFmt numFmtId="167" formatCode="dd/mm/yyyy"/>
    <numFmt numFmtId="168" formatCode="@"/>
    <numFmt numFmtId="169" formatCode="#,##0.00&quot; €&quot;"/>
    <numFmt numFmtId="170" formatCode="General"/>
    <numFmt numFmtId="171" formatCode="_-* #,##0.00\ [$€-1]_-;\-* #,##0.00\ [$€-1]_-;_-* \-??\ [$€-1]_-;_-@_-"/>
    <numFmt numFmtId="172" formatCode="0"/>
    <numFmt numFmtId="173" formatCode="_-* #,##0.00&quot; DM&quot;_-;\-* #,##0.00&quot; DM&quot;_-;_-* \-??&quot; DM&quot;_-;_-@_-"/>
    <numFmt numFmtId="174" formatCode="&quot;Einnahmenüberschussrechnung &quot;0"/>
    <numFmt numFmtId="175" formatCode="???,??0.00&quot; €  &quot;"/>
    <numFmt numFmtId="176" formatCode="0\ %"/>
    <numFmt numFmtId="177" formatCode="0\ %"/>
    <numFmt numFmtId="178" formatCode="#,##0.00\ [$€-1]"/>
    <numFmt numFmtId="179" formatCode="&quot;Monat &quot;0"/>
    <numFmt numFmtId="180" formatCode="&quot;Quartal &quot;0"/>
    <numFmt numFmtId="181" formatCode="0.00\ %"/>
    <numFmt numFmtId="182" formatCode="#,##0.00\ [$€-1];\-#,##0.00\ [$€-1]"/>
    <numFmt numFmtId="183" formatCode="0.00&quot; €&quot;"/>
    <numFmt numFmtId="184" formatCode="#,##0"/>
    <numFmt numFmtId="185" formatCode="[hh]:mm"/>
    <numFmt numFmtId="186" formatCode="#,##0.00&quot; h&quot;;[RED]&quot;- &quot;#,##0.00&quot; h&quot;;;"/>
    <numFmt numFmtId="187" formatCode="#,##0&quot; km&quot;"/>
    <numFmt numFmtId="188" formatCode="#,##0.00\ [$€-407];[RED]\-#,##0.00\ [$€-407]"/>
    <numFmt numFmtId="189" formatCode="0&quot; h&quot;"/>
    <numFmt numFmtId="190" formatCode="0.000"/>
    <numFmt numFmtId="191" formatCode="_-* #,##0.000&quot; DM&quot;_-;\-* #,##0.000&quot; DM&quot;_-;_-* \-??&quot; DM&quot;_-;_-@_-"/>
    <numFmt numFmtId="192" formatCode="dd/mm/yy"/>
    <numFmt numFmtId="193" formatCode="0&quot; M.&quot;"/>
    <numFmt numFmtId="194" formatCode="0_ ;\-0\ "/>
    <numFmt numFmtId="195" formatCode="0&quot; M. &quot;"/>
    <numFmt numFmtId="196" formatCode="&quot;die in &quot;0&quot; abgesetzt werden (Sammelabschreibung)&quot;"/>
    <numFmt numFmtId="197" formatCode="0\ %\ "/>
    <numFmt numFmtId="198" formatCode="dd/mm/yy;@"/>
  </numFmts>
  <fonts count="60">
    <font>
      <sz val="11"/>
      <name val="Times New Roman"/>
      <family val="0"/>
      <charset val="1"/>
    </font>
    <font>
      <sz val="10"/>
      <name val="Arial"/>
      <family val="0"/>
    </font>
    <font>
      <sz val="10"/>
      <name val="Arial"/>
      <family val="0"/>
    </font>
    <font>
      <sz val="10"/>
      <name val="Arial"/>
      <family val="0"/>
    </font>
    <font>
      <sz val="10"/>
      <name val="Arial"/>
      <family val="2"/>
      <charset val="1"/>
    </font>
    <font>
      <sz val="11"/>
      <name val="Arial"/>
      <family val="2"/>
      <charset val="1"/>
    </font>
    <font>
      <b val="true"/>
      <sz val="11"/>
      <name val="Arial"/>
      <family val="2"/>
      <charset val="1"/>
    </font>
    <font>
      <u val="single"/>
      <sz val="11"/>
      <color rgb="FF0000FF"/>
      <name val="Arial"/>
      <family val="2"/>
      <charset val="1"/>
    </font>
    <font>
      <b val="true"/>
      <sz val="12"/>
      <name val="Arial"/>
      <family val="2"/>
      <charset val="1"/>
    </font>
    <font>
      <b val="true"/>
      <i val="true"/>
      <sz val="11"/>
      <name val="Arial"/>
      <family val="2"/>
      <charset val="1"/>
    </font>
    <font>
      <sz val="11"/>
      <name val="Calibri"/>
      <family val="2"/>
      <charset val="1"/>
    </font>
    <font>
      <i val="true"/>
      <sz val="11"/>
      <name val="Arial"/>
      <family val="2"/>
      <charset val="1"/>
    </font>
    <font>
      <sz val="11"/>
      <color rgb="FF008000"/>
      <name val="Arial"/>
      <family val="2"/>
      <charset val="1"/>
    </font>
    <font>
      <i val="true"/>
      <sz val="11"/>
      <color rgb="FF008000"/>
      <name val="Arial"/>
      <family val="2"/>
      <charset val="1"/>
    </font>
    <font>
      <sz val="11"/>
      <color rgb="FFFF0000"/>
      <name val="Arial"/>
      <family val="2"/>
      <charset val="1"/>
    </font>
    <font>
      <b val="true"/>
      <sz val="11"/>
      <color rgb="FF0000FF"/>
      <name val="Arial"/>
      <family val="2"/>
      <charset val="1"/>
    </font>
    <font>
      <b val="true"/>
      <sz val="14"/>
      <name val="Arial"/>
      <family val="2"/>
      <charset val="1"/>
    </font>
    <font>
      <sz val="10"/>
      <color rgb="FF008000"/>
      <name val="Arial"/>
      <family val="2"/>
      <charset val="1"/>
    </font>
    <font>
      <sz val="13.2"/>
      <color rgb="FF595959"/>
      <name val="Arial"/>
      <family val="2"/>
    </font>
    <font>
      <sz val="11"/>
      <color rgb="FF595959"/>
      <name val="Arial"/>
      <family val="2"/>
    </font>
    <font>
      <b val="true"/>
      <sz val="10"/>
      <name val="Arial"/>
      <family val="2"/>
      <charset val="1"/>
    </font>
    <font>
      <b val="true"/>
      <sz val="10"/>
      <color rgb="FF008000"/>
      <name val="Arial"/>
      <family val="2"/>
      <charset val="1"/>
    </font>
    <font>
      <b val="true"/>
      <sz val="14.4"/>
      <color rgb="FF595959"/>
      <name val="Arial"/>
      <family val="2"/>
    </font>
    <font>
      <sz val="12"/>
      <color rgb="FF595959"/>
      <name val="Arial"/>
      <family val="2"/>
    </font>
    <font>
      <sz val="11"/>
      <color rgb="FF339933"/>
      <name val="Arial"/>
      <family val="2"/>
      <charset val="1"/>
    </font>
    <font>
      <b val="true"/>
      <sz val="16"/>
      <name val="Arial"/>
      <family val="2"/>
      <charset val="1"/>
    </font>
    <font>
      <b val="true"/>
      <sz val="16"/>
      <color rgb="FF008000"/>
      <name val="Arial"/>
      <family val="2"/>
      <charset val="1"/>
    </font>
    <font>
      <b val="true"/>
      <u val="single"/>
      <sz val="11"/>
      <name val="Arial"/>
      <family val="2"/>
      <charset val="1"/>
    </font>
    <font>
      <b val="true"/>
      <u val="single"/>
      <sz val="11"/>
      <color rgb="FF008000"/>
      <name val="Arial"/>
      <family val="2"/>
      <charset val="1"/>
    </font>
    <font>
      <b val="true"/>
      <sz val="11"/>
      <color rgb="FF008000"/>
      <name val="Arial"/>
      <family val="2"/>
      <charset val="1"/>
    </font>
    <font>
      <sz val="11"/>
      <color rgb="FF3366FF"/>
      <name val="Arial"/>
      <family val="2"/>
      <charset val="1"/>
    </font>
    <font>
      <b val="true"/>
      <sz val="13"/>
      <name val="Arial"/>
      <family val="2"/>
      <charset val="1"/>
    </font>
    <font>
      <sz val="13"/>
      <color rgb="FF008000"/>
      <name val="Arial"/>
      <family val="2"/>
      <charset val="1"/>
    </font>
    <font>
      <b val="true"/>
      <sz val="13"/>
      <color rgb="FF008000"/>
      <name val="Arial"/>
      <family val="2"/>
      <charset val="1"/>
    </font>
    <font>
      <i val="true"/>
      <sz val="10"/>
      <color rgb="FF008000"/>
      <name val="Arial"/>
      <family val="2"/>
      <charset val="1"/>
    </font>
    <font>
      <sz val="10"/>
      <name val="Arial"/>
      <family val="2"/>
    </font>
    <font>
      <sz val="10"/>
      <color rgb="FFFF0000"/>
      <name val="Arial"/>
      <family val="2"/>
      <charset val="1"/>
    </font>
    <font>
      <sz val="10"/>
      <color rgb="FF2A6099"/>
      <name val="Arial"/>
      <family val="2"/>
      <charset val="1"/>
    </font>
    <font>
      <b val="true"/>
      <sz val="10"/>
      <color rgb="FF2A6099"/>
      <name val="Arial"/>
      <family val="2"/>
      <charset val="1"/>
    </font>
    <font>
      <sz val="9"/>
      <color rgb="FF008000"/>
      <name val="Arial"/>
      <family val="2"/>
      <charset val="1"/>
    </font>
    <font>
      <sz val="9"/>
      <color rgb="FF2A6099"/>
      <name val="Arial"/>
      <family val="2"/>
      <charset val="1"/>
    </font>
    <font>
      <sz val="10"/>
      <color rgb="FF00A933"/>
      <name val="Arial"/>
      <family val="2"/>
      <charset val="1"/>
    </font>
    <font>
      <u val="single"/>
      <sz val="10"/>
      <color rgb="FF0000FF"/>
      <name val="Arial"/>
      <family val="2"/>
      <charset val="1"/>
    </font>
    <font>
      <sz val="10"/>
      <color rgb="FFFF00FF"/>
      <name val="Arial"/>
      <family val="2"/>
      <charset val="1"/>
    </font>
    <font>
      <sz val="9"/>
      <color rgb="FF00A933"/>
      <name val="Arial"/>
      <family val="2"/>
      <charset val="1"/>
    </font>
    <font>
      <b val="true"/>
      <i val="true"/>
      <sz val="10"/>
      <name val="Arial"/>
      <family val="2"/>
      <charset val="1"/>
    </font>
    <font>
      <b val="true"/>
      <sz val="11"/>
      <color rgb="FFFF0000"/>
      <name val="Arial"/>
      <family val="2"/>
      <charset val="1"/>
    </font>
    <font>
      <i val="true"/>
      <sz val="9"/>
      <color rgb="FF000000"/>
      <name val="Tahoma"/>
      <family val="2"/>
      <charset val="1"/>
    </font>
    <font>
      <sz val="9"/>
      <color rgb="FF000000"/>
      <name val="Tahoma"/>
      <family val="2"/>
      <charset val="1"/>
    </font>
    <font>
      <b val="true"/>
      <i val="true"/>
      <sz val="10"/>
      <color rgb="FF008000"/>
      <name val="Arial"/>
      <family val="2"/>
      <charset val="1"/>
    </font>
    <font>
      <b val="true"/>
      <sz val="9"/>
      <color rgb="FF008000"/>
      <name val="Arial"/>
      <family val="2"/>
      <charset val="1"/>
    </font>
    <font>
      <sz val="7"/>
      <color rgb="FF008000"/>
      <name val="Arial"/>
      <family val="2"/>
      <charset val="1"/>
    </font>
    <font>
      <sz val="8"/>
      <color rgb="FF008000"/>
      <name val="Arial"/>
      <family val="2"/>
      <charset val="1"/>
    </font>
    <font>
      <sz val="10"/>
      <color rgb="FF00B050"/>
      <name val="Arial"/>
      <family val="2"/>
      <charset val="1"/>
    </font>
    <font>
      <sz val="12"/>
      <name val="Arial"/>
      <family val="2"/>
      <charset val="1"/>
    </font>
    <font>
      <b val="true"/>
      <sz val="10"/>
      <color rgb="FFFF0000"/>
      <name val="Arial"/>
      <family val="2"/>
      <charset val="1"/>
    </font>
    <font>
      <sz val="9"/>
      <name val="Arial"/>
      <family val="2"/>
      <charset val="1"/>
    </font>
    <font>
      <sz val="11"/>
      <color rgb="FFFF00FF"/>
      <name val="Arial"/>
      <family val="2"/>
      <charset val="1"/>
    </font>
    <font>
      <sz val="14"/>
      <color rgb="FF595959"/>
      <name val="Calibri"/>
      <family val="2"/>
    </font>
    <font>
      <sz val="9"/>
      <color rgb="FF595959"/>
      <name val="Calibri"/>
      <family val="2"/>
    </font>
  </fonts>
  <fills count="13">
    <fill>
      <patternFill patternType="none"/>
    </fill>
    <fill>
      <patternFill patternType="gray125"/>
    </fill>
    <fill>
      <patternFill patternType="solid">
        <fgColor rgb="FFFFFF00"/>
        <bgColor rgb="FFFFFF00"/>
      </patternFill>
    </fill>
    <fill>
      <patternFill patternType="solid">
        <fgColor theme="0" tint="-0.15"/>
        <bgColor rgb="FFC0C0C0"/>
      </patternFill>
    </fill>
    <fill>
      <patternFill patternType="solid">
        <fgColor rgb="FFFFFFFF"/>
        <bgColor rgb="FFF2F2F2"/>
      </patternFill>
    </fill>
    <fill>
      <patternFill patternType="solid">
        <fgColor theme="0" tint="-0.05"/>
        <bgColor rgb="FFFFFFFF"/>
      </patternFill>
    </fill>
    <fill>
      <patternFill patternType="solid">
        <fgColor rgb="FFFFFFCC"/>
        <bgColor rgb="FFFFFFC0"/>
      </patternFill>
    </fill>
    <fill>
      <patternFill patternType="solid">
        <fgColor rgb="FFFFFFC0"/>
        <bgColor rgb="FFFFFFCC"/>
      </patternFill>
    </fill>
    <fill>
      <patternFill patternType="solid">
        <fgColor rgb="FF92D050"/>
        <bgColor rgb="FF9BBB59"/>
      </patternFill>
    </fill>
    <fill>
      <patternFill patternType="solid">
        <fgColor rgb="FFFF3300"/>
        <bgColor rgb="FFFF0000"/>
      </patternFill>
    </fill>
    <fill>
      <patternFill patternType="solid">
        <fgColor theme="4"/>
        <bgColor rgb="FF808080"/>
      </patternFill>
    </fill>
    <fill>
      <patternFill patternType="solid">
        <fgColor rgb="FFFFFF99"/>
        <bgColor rgb="FFFFFFC0"/>
      </patternFill>
    </fill>
    <fill>
      <patternFill patternType="solid">
        <fgColor theme="1"/>
        <bgColor rgb="FF003300"/>
      </patternFill>
    </fill>
  </fills>
  <borders count="80">
    <border diagonalUp="false" diagonalDown="false">
      <left/>
      <right/>
      <top/>
      <bottom/>
      <diagonal/>
    </border>
    <border diagonalUp="false" diagonalDown="false">
      <left style="medium"/>
      <right style="thin"/>
      <top style="medium"/>
      <bottom style="thin"/>
      <diagonal/>
    </border>
    <border diagonalUp="false" diagonalDown="false">
      <left style="thin"/>
      <right style="medium"/>
      <top style="medium"/>
      <bottom style="thin"/>
      <diagonal/>
    </border>
    <border diagonalUp="false" diagonalDown="false">
      <left style="thin"/>
      <right style="thin"/>
      <top style="medium"/>
      <bottom style="thin"/>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thin"/>
      <right style="thin"/>
      <top style="thin"/>
      <bottom style="thin"/>
      <diagonal/>
    </border>
    <border diagonalUp="false" diagonalDown="false">
      <left style="medium"/>
      <right style="thin"/>
      <top style="thin"/>
      <bottom style="medium"/>
      <diagonal/>
    </border>
    <border diagonalUp="false" diagonalDown="false">
      <left style="thin"/>
      <right style="medium"/>
      <top style="thin"/>
      <bottom style="medium"/>
      <diagonal/>
    </border>
    <border diagonalUp="false" diagonalDown="false">
      <left style="thin"/>
      <right style="thin"/>
      <top style="thin"/>
      <bottom style="medium"/>
      <diagonal/>
    </border>
    <border diagonalUp="false" diagonalDown="false">
      <left style="thin"/>
      <right/>
      <top style="medium"/>
      <bottom style="thin"/>
      <diagonal/>
    </border>
    <border diagonalUp="false" diagonalDown="false">
      <left style="thin"/>
      <right/>
      <top style="thin"/>
      <bottom style="thin"/>
      <diagonal/>
    </border>
    <border diagonalUp="false" diagonalDown="false">
      <left style="thin"/>
      <right/>
      <top style="thin"/>
      <bottom style="medium"/>
      <diagonal/>
    </border>
    <border diagonalUp="false" diagonalDown="false">
      <left style="medium"/>
      <right/>
      <top style="medium"/>
      <bottom/>
      <diagonal/>
    </border>
    <border diagonalUp="false" diagonalDown="false">
      <left style="medium"/>
      <right style="thin"/>
      <top style="medium"/>
      <bottom/>
      <diagonal/>
    </border>
    <border diagonalUp="false" diagonalDown="false">
      <left style="thin"/>
      <right style="medium"/>
      <top style="medium"/>
      <bottom/>
      <diagonal/>
    </border>
    <border diagonalUp="false" diagonalDown="false">
      <left style="thin"/>
      <right style="thin"/>
      <top style="medium"/>
      <bottom/>
      <diagonal/>
    </border>
    <border diagonalUp="false" diagonalDown="false">
      <left style="thin"/>
      <right/>
      <top style="medium"/>
      <bottom/>
      <diagonal/>
    </border>
    <border diagonalUp="false" diagonalDown="false">
      <left style="medium"/>
      <right style="medium"/>
      <top style="medium"/>
      <bottom/>
      <diagonal/>
    </border>
    <border diagonalUp="false" diagonalDown="false">
      <left style="medium"/>
      <right/>
      <top/>
      <bottom style="medium"/>
      <diagonal/>
    </border>
    <border diagonalUp="false" diagonalDown="false">
      <left style="medium"/>
      <right style="thin"/>
      <top/>
      <bottom style="medium"/>
      <diagonal/>
    </border>
    <border diagonalUp="false" diagonalDown="false">
      <left style="thin"/>
      <right style="medium"/>
      <top/>
      <bottom style="medium"/>
      <diagonal/>
    </border>
    <border diagonalUp="false" diagonalDown="false">
      <left style="medium"/>
      <right style="thin"/>
      <top/>
      <bottom/>
      <diagonal/>
    </border>
    <border diagonalUp="false" diagonalDown="false">
      <left/>
      <right style="thin"/>
      <top/>
      <bottom/>
      <diagonal/>
    </border>
    <border diagonalUp="false" diagonalDown="false">
      <left style="thin"/>
      <right style="thin"/>
      <top/>
      <bottom/>
      <diagonal/>
    </border>
    <border diagonalUp="false" diagonalDown="false">
      <left style="thin"/>
      <right/>
      <top/>
      <bottom/>
      <diagonal/>
    </border>
    <border diagonalUp="false" diagonalDown="false">
      <left style="medium"/>
      <right style="medium"/>
      <top/>
      <bottom style="medium"/>
      <diagonal/>
    </border>
    <border diagonalUp="false" diagonalDown="false">
      <left style="medium"/>
      <right/>
      <top/>
      <bottom style="thin"/>
      <diagonal/>
    </border>
    <border diagonalUp="false" diagonalDown="false">
      <left style="medium"/>
      <right style="thin"/>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style="medium"/>
      <top/>
      <bottom style="thin"/>
      <diagonal/>
    </border>
    <border diagonalUp="false" diagonalDown="false">
      <left style="medium"/>
      <right/>
      <top style="thin"/>
      <bottom style="thin"/>
      <diagonal/>
    </border>
    <border diagonalUp="false" diagonalDown="false">
      <left style="medium"/>
      <right/>
      <top style="thin"/>
      <bottom/>
      <diagonal/>
    </border>
    <border diagonalUp="false" diagonalDown="false">
      <left style="medium"/>
      <right/>
      <top style="medium"/>
      <bottom style="medium"/>
      <diagonal/>
    </border>
    <border diagonalUp="false" diagonalDown="false">
      <left style="medium"/>
      <right style="thin"/>
      <top style="medium"/>
      <bottom style="medium"/>
      <diagonal/>
    </border>
    <border diagonalUp="false" diagonalDown="false">
      <left style="thin"/>
      <right/>
      <top style="medium"/>
      <bottom style="medium"/>
      <diagonal/>
    </border>
    <border diagonalUp="false" diagonalDown="false">
      <left style="thin"/>
      <right style="thin"/>
      <top/>
      <bottom style="medium"/>
      <diagonal/>
    </border>
    <border diagonalUp="false" diagonalDown="false">
      <left/>
      <right style="medium"/>
      <top style="medium"/>
      <bottom style="medium"/>
      <diagonal/>
    </border>
    <border diagonalUp="false" diagonalDown="false">
      <left style="medium"/>
      <right style="medium"/>
      <top style="medium"/>
      <bottom style="medium"/>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right/>
      <top/>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right/>
      <top style="medium"/>
      <bottom style="medium"/>
      <diagonal/>
    </border>
    <border diagonalUp="false" diagonalDown="false">
      <left/>
      <right/>
      <top/>
      <bottom style="thin"/>
      <diagonal/>
    </border>
    <border diagonalUp="false" diagonalDown="false">
      <left style="medium"/>
      <right style="medium"/>
      <top style="thin"/>
      <bottom style="thin"/>
      <diagonal/>
    </border>
    <border diagonalUp="false" diagonalDown="false">
      <left/>
      <right/>
      <top style="thin"/>
      <bottom style="thin"/>
      <diagonal/>
    </border>
    <border diagonalUp="false" diagonalDown="false">
      <left/>
      <right style="medium"/>
      <top style="thin"/>
      <bottom style="thin"/>
      <diagonal/>
    </border>
    <border diagonalUp="false" diagonalDown="false">
      <left style="thin"/>
      <right/>
      <top style="thin"/>
      <bottom/>
      <diagonal/>
    </border>
    <border diagonalUp="false" diagonalDown="false">
      <left style="medium"/>
      <right style="medium"/>
      <top style="thin"/>
      <bottom style="medium"/>
      <diagonal/>
    </border>
    <border diagonalUp="false" diagonalDown="false">
      <left/>
      <right/>
      <top style="thin"/>
      <bottom style="medium"/>
      <diagonal/>
    </border>
    <border diagonalUp="false" diagonalDown="false">
      <left style="medium"/>
      <right style="medium"/>
      <top style="thin"/>
      <bottom/>
      <diagonal/>
    </border>
    <border diagonalUp="false" diagonalDown="false">
      <left/>
      <right style="medium"/>
      <top style="thin"/>
      <bottom/>
      <diagonal/>
    </border>
    <border diagonalUp="false" diagonalDown="false">
      <left/>
      <right/>
      <top style="thin"/>
      <bottom style="double"/>
      <diagonal/>
    </border>
    <border diagonalUp="false" diagonalDown="false">
      <left/>
      <right style="thin"/>
      <top/>
      <bottom style="thin"/>
      <diagonal/>
    </border>
    <border diagonalUp="false" diagonalDown="false">
      <left/>
      <right style="thin"/>
      <top style="thin"/>
      <bottom style="thin"/>
      <diagonal/>
    </border>
    <border diagonalUp="false" diagonalDown="false">
      <left style="medium"/>
      <right style="thin"/>
      <top style="thin"/>
      <bottom/>
      <diagonal/>
    </border>
    <border diagonalUp="false" diagonalDown="false">
      <left/>
      <right style="thin"/>
      <top style="medium"/>
      <bottom style="medium"/>
      <diagonal/>
    </border>
    <border diagonalUp="false" diagonalDown="false">
      <left/>
      <right/>
      <top/>
      <bottom style="double"/>
      <diagonal/>
    </border>
    <border diagonalUp="false" diagonalDown="false">
      <left style="medium"/>
      <right/>
      <top style="medium"/>
      <bottom style="thin"/>
      <diagonal/>
    </border>
    <border diagonalUp="false" diagonalDown="false">
      <left style="medium"/>
      <right style="medium"/>
      <top style="medium"/>
      <bottom style="thin"/>
      <diagonal/>
    </border>
    <border diagonalUp="false" diagonalDown="false">
      <left/>
      <right style="medium"/>
      <top style="medium"/>
      <bottom style="thin"/>
      <diagonal/>
    </border>
    <border diagonalUp="false" diagonalDown="false">
      <left style="medium"/>
      <right style="medium"/>
      <top/>
      <bottom/>
      <diagonal/>
    </border>
    <border diagonalUp="false" diagonalDown="false">
      <left/>
      <right style="thin"/>
      <top style="thin"/>
      <bottom style="medium"/>
      <diagonal/>
    </border>
    <border diagonalUp="false" diagonalDown="false">
      <left style="thin"/>
      <right style="medium"/>
      <top/>
      <bottom style="thin"/>
      <diagonal/>
    </border>
    <border diagonalUp="false" diagonalDown="false">
      <left style="medium"/>
      <right/>
      <top style="thin"/>
      <bottom style="medium"/>
      <diagonal/>
    </border>
    <border diagonalUp="false" diagonalDown="false">
      <left/>
      <right style="medium"/>
      <top style="thin"/>
      <bottom style="medium"/>
      <diagonal/>
    </border>
    <border diagonalUp="false" diagonalDown="false">
      <left/>
      <right style="thin"/>
      <top/>
      <bottom style="medium"/>
      <diagonal/>
    </border>
    <border diagonalUp="false" diagonalDown="false">
      <left style="thin"/>
      <right/>
      <top/>
      <bottom style="medium"/>
      <diagonal/>
    </border>
    <border diagonalUp="true" diagonalDown="false">
      <left style="medium"/>
      <right style="thin"/>
      <top style="medium"/>
      <bottom style="thin"/>
      <diagonal style="thin"/>
    </border>
    <border diagonalUp="false" diagonalDown="false">
      <left style="thin"/>
      <right style="medium"/>
      <top style="thin"/>
      <bottom/>
      <diagonal/>
    </border>
    <border diagonalUp="false" diagonalDown="false">
      <left/>
      <right style="medium"/>
      <top/>
      <bottom style="medium"/>
      <diagonal/>
    </border>
    <border diagonalUp="true" diagonalDown="false">
      <left style="thin"/>
      <right style="medium"/>
      <top style="thin"/>
      <bottom style="medium"/>
      <diagonal style="thin"/>
    </border>
    <border diagonalUp="true" diagonalDown="false">
      <left style="medium"/>
      <right style="thin"/>
      <top style="medium"/>
      <bottom style="medium"/>
      <diagonal style="thin"/>
    </border>
    <border diagonalUp="false" diagonalDown="false">
      <left/>
      <right/>
      <top style="thin"/>
      <bottom/>
      <diagonal/>
    </border>
    <border diagonalUp="false" diagonalDown="false">
      <left style="thin"/>
      <right/>
      <top style="thin"/>
      <bottom style="double"/>
      <diagonal/>
    </border>
    <border diagonalUp="false" diagonalDown="false">
      <left style="thin"/>
      <right style="medium"/>
      <top/>
      <bottom/>
      <diagonal/>
    </border>
    <border diagonalUp="false" diagonalDown="false">
      <left/>
      <right/>
      <top style="medium"/>
      <bottom style="thin"/>
      <diagonal/>
    </border>
  </borders>
  <cellStyleXfs count="27">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6" fontId="0" fillId="0" borderId="0" applyFont="true" applyBorder="false" applyAlignment="true" applyProtection="false">
      <alignment horizontal="general" vertical="bottom" textRotation="0" wrapText="false" indent="0" shrinkToFit="false"/>
    </xf>
    <xf numFmtId="164" fontId="7"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cellStyleXfs>
  <cellXfs count="869">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24" applyFont="true" applyBorder="false" applyAlignment="true" applyProtection="true">
      <alignment horizontal="left" vertical="bottom" textRotation="0" wrapText="true" indent="0" shrinkToFit="false"/>
      <protection locked="true" hidden="false"/>
    </xf>
    <xf numFmtId="164" fontId="5" fillId="0" borderId="0" xfId="24" applyFont="true" applyBorder="false" applyAlignment="true" applyProtection="true">
      <alignment horizontal="general" vertical="bottom" textRotation="0" wrapText="false" indent="0" shrinkToFit="false"/>
      <protection locked="true" hidden="false"/>
    </xf>
    <xf numFmtId="167" fontId="5" fillId="2" borderId="0" xfId="24" applyFont="true" applyBorder="false" applyAlignment="true" applyProtection="true">
      <alignment horizontal="right" vertical="bottom" textRotation="0" wrapText="true" indent="0" shrinkToFit="false"/>
      <protection locked="true" hidden="false"/>
    </xf>
    <xf numFmtId="167" fontId="6" fillId="3" borderId="0" xfId="24" applyFont="true" applyBorder="false" applyAlignment="true" applyProtection="true">
      <alignment horizontal="right" vertical="bottom" textRotation="0" wrapText="true" indent="0" shrinkToFit="false"/>
      <protection locked="true" hidden="false"/>
    </xf>
    <xf numFmtId="167" fontId="5" fillId="3" borderId="0" xfId="24" applyFont="true" applyBorder="false" applyAlignment="true" applyProtection="true">
      <alignment horizontal="right" vertical="bottom" textRotation="0" wrapText="true" indent="0" shrinkToFit="false"/>
      <protection locked="true" hidden="false"/>
    </xf>
    <xf numFmtId="167" fontId="7" fillId="3" borderId="0" xfId="20" applyFont="true" applyBorder="true" applyAlignment="true" applyProtection="true">
      <alignment horizontal="right" vertical="bottom" textRotation="0" wrapText="true" indent="0" shrinkToFit="false"/>
      <protection locked="true" hidden="false"/>
    </xf>
    <xf numFmtId="164" fontId="8" fillId="3" borderId="0" xfId="24" applyFont="true" applyBorder="false" applyAlignment="true" applyProtection="true">
      <alignment horizontal="left" vertical="bottom" textRotation="0" wrapText="true" indent="0" shrinkToFit="false"/>
      <protection locked="true" hidden="false"/>
    </xf>
    <xf numFmtId="164" fontId="6" fillId="0" borderId="0" xfId="24" applyFont="true" applyBorder="false" applyAlignment="true" applyProtection="true">
      <alignment horizontal="general" vertical="bottom" textRotation="0" wrapText="false" indent="0" shrinkToFit="false"/>
      <protection locked="true" hidden="false"/>
    </xf>
    <xf numFmtId="164" fontId="5" fillId="3" borderId="0" xfId="24" applyFont="true" applyBorder="false" applyAlignment="true" applyProtection="true">
      <alignment horizontal="left" vertical="bottom" textRotation="0" wrapText="true" indent="0" shrinkToFit="false"/>
      <protection locked="true" hidden="false"/>
    </xf>
    <xf numFmtId="164" fontId="5" fillId="4" borderId="0" xfId="24" applyFont="true" applyBorder="false" applyAlignment="true" applyProtection="true">
      <alignment horizontal="left" vertical="bottom" textRotation="0" wrapText="true" indent="0" shrinkToFit="false"/>
      <protection locked="true" hidden="false"/>
    </xf>
    <xf numFmtId="164" fontId="7" fillId="4" borderId="0" xfId="20" applyFont="true" applyBorder="true" applyAlignment="true" applyProtection="true">
      <alignment horizontal="left" vertical="bottom" textRotation="0" wrapText="true" indent="0" shrinkToFit="false"/>
      <protection locked="true" hidden="false"/>
    </xf>
    <xf numFmtId="164" fontId="9" fillId="4" borderId="0" xfId="24" applyFont="true" applyBorder="false" applyAlignment="true" applyProtection="true">
      <alignment horizontal="left" vertical="top" textRotation="0" wrapText="true" indent="0" shrinkToFit="false"/>
      <protection locked="true" hidden="false"/>
    </xf>
    <xf numFmtId="168" fontId="11" fillId="4" borderId="0" xfId="24" applyFont="true" applyBorder="false" applyAlignment="true" applyProtection="true">
      <alignment horizontal="left" vertical="top" textRotation="0" wrapText="true" indent="0" shrinkToFit="false"/>
      <protection locked="true" hidden="false"/>
    </xf>
    <xf numFmtId="164" fontId="6" fillId="3" borderId="0" xfId="24" applyFont="true" applyBorder="false" applyAlignment="true" applyProtection="true">
      <alignment horizontal="left" vertical="top" textRotation="0" wrapText="true" indent="0" shrinkToFit="false"/>
      <protection locked="true" hidden="false"/>
    </xf>
    <xf numFmtId="168" fontId="7" fillId="4" borderId="0" xfId="20" applyFont="true" applyBorder="true" applyAlignment="true" applyProtection="true">
      <alignment horizontal="left" vertical="top" textRotation="0" wrapText="true" indent="0" shrinkToFit="false"/>
      <protection locked="true" hidden="false"/>
    </xf>
    <xf numFmtId="168" fontId="5" fillId="4" borderId="0" xfId="24" applyFont="true" applyBorder="false" applyAlignment="true" applyProtection="true">
      <alignment horizontal="left" vertical="top" textRotation="0" wrapText="true" indent="0" shrinkToFit="false"/>
      <protection locked="true" hidden="false"/>
    </xf>
    <xf numFmtId="164" fontId="6" fillId="0" borderId="0" xfId="24" applyFont="true" applyBorder="false" applyAlignment="true" applyProtection="true">
      <alignment horizontal="left" vertical="top" textRotation="0" wrapText="true" indent="0" shrinkToFit="false"/>
      <protection locked="true" hidden="false"/>
    </xf>
    <xf numFmtId="164" fontId="5" fillId="4" borderId="0" xfId="24" applyFont="true" applyBorder="false" applyAlignment="true" applyProtection="true">
      <alignment horizontal="left" vertical="top" textRotation="0" wrapText="true" indent="0" shrinkToFit="false"/>
      <protection locked="true" hidden="false"/>
    </xf>
    <xf numFmtId="164" fontId="6" fillId="4" borderId="0" xfId="24" applyFont="true" applyBorder="false" applyAlignment="true" applyProtection="true">
      <alignment horizontal="left" vertical="top" textRotation="0" wrapText="true" indent="0" shrinkToFit="false"/>
      <protection locked="true" hidden="false"/>
    </xf>
    <xf numFmtId="164" fontId="7" fillId="4" borderId="0" xfId="20" applyFont="true" applyBorder="true" applyAlignment="true" applyProtection="true">
      <alignment horizontal="left" vertical="top" textRotation="0" wrapText="true" indent="0" shrinkToFit="false"/>
      <protection locked="true" hidden="false"/>
    </xf>
    <xf numFmtId="164" fontId="6" fillId="4" borderId="0" xfId="24" applyFont="true" applyBorder="false" applyAlignment="true" applyProtection="true">
      <alignment horizontal="general" vertical="bottom" textRotation="0" wrapText="false" indent="0" shrinkToFit="false"/>
      <protection locked="true" hidden="false"/>
    </xf>
    <xf numFmtId="164" fontId="12" fillId="4" borderId="0" xfId="0" applyFont="true" applyBorder="false" applyAlignment="true" applyProtection="true">
      <alignment horizontal="general" vertical="top" textRotation="0" wrapText="true" indent="0" shrinkToFit="false"/>
      <protection locked="true" hidden="false"/>
    </xf>
    <xf numFmtId="164" fontId="6" fillId="4" borderId="0" xfId="0" applyFont="true" applyBorder="false" applyAlignment="true" applyProtection="true">
      <alignment horizontal="general" vertical="bottom" textRotation="0" wrapText="false" indent="0" shrinkToFit="false"/>
      <protection locked="true" hidden="false"/>
    </xf>
    <xf numFmtId="164" fontId="5" fillId="4" borderId="0" xfId="0" applyFont="true" applyBorder="false" applyAlignment="true" applyProtection="true">
      <alignment horizontal="general" vertical="bottom" textRotation="0" wrapText="false" indent="0" shrinkToFit="false"/>
      <protection locked="true" hidden="false"/>
    </xf>
    <xf numFmtId="164" fontId="13" fillId="4" borderId="0" xfId="0" applyFont="true" applyBorder="false" applyAlignment="true" applyProtection="true">
      <alignment horizontal="left" vertical="bottom" textRotation="0" wrapText="true" indent="0" shrinkToFit="false"/>
      <protection locked="true" hidden="false"/>
    </xf>
    <xf numFmtId="164" fontId="5" fillId="4" borderId="0" xfId="0" applyFont="true" applyBorder="false" applyAlignment="true" applyProtection="true">
      <alignment horizontal="left" vertical="bottom" textRotation="0" wrapText="true" indent="0" shrinkToFit="false"/>
      <protection locked="true" hidden="false"/>
    </xf>
    <xf numFmtId="164" fontId="5" fillId="4" borderId="0" xfId="24" applyFont="true" applyBorder="false" applyAlignment="true" applyProtection="true">
      <alignment horizontal="general" vertical="bottom" textRotation="0" wrapText="false" indent="0" shrinkToFit="false"/>
      <protection locked="true" hidden="false"/>
    </xf>
    <xf numFmtId="164" fontId="5" fillId="4" borderId="0" xfId="24" applyFont="true" applyBorder="false" applyAlignment="true" applyProtection="true">
      <alignment horizontal="general" vertical="top" textRotation="0" wrapText="true" indent="0" shrinkToFit="false"/>
      <protection locked="true" hidden="false"/>
    </xf>
    <xf numFmtId="164" fontId="6" fillId="4" borderId="0" xfId="24" applyFont="true" applyBorder="false" applyAlignment="true" applyProtection="true">
      <alignment horizontal="general" vertical="top" textRotation="0" wrapText="true" indent="0" shrinkToFit="false"/>
      <protection locked="true" hidden="false"/>
    </xf>
    <xf numFmtId="164" fontId="15" fillId="3" borderId="0" xfId="0" applyFont="true" applyBorder="false" applyAlignment="true" applyProtection="true">
      <alignment horizontal="left" vertical="bottom" textRotation="0" wrapText="true" indent="0" shrinkToFit="false"/>
      <protection locked="true" hidden="false"/>
    </xf>
    <xf numFmtId="164" fontId="6" fillId="3" borderId="0" xfId="0" applyFont="true" applyBorder="false" applyAlignment="true" applyProtection="true">
      <alignment horizontal="left" vertical="bottom" textRotation="0" wrapText="true" indent="0" shrinkToFit="false"/>
      <protection locked="true" hidden="false"/>
    </xf>
    <xf numFmtId="164" fontId="5" fillId="4" borderId="0" xfId="24" applyFont="true" applyBorder="false" applyAlignment="true" applyProtection="true">
      <alignment horizontal="general" vertical="bottom" textRotation="0" wrapText="true" indent="0" shrinkToFit="false"/>
      <protection locked="true" hidden="false"/>
    </xf>
    <xf numFmtId="164" fontId="6" fillId="4" borderId="0" xfId="0" applyFont="true" applyBorder="false" applyAlignment="true" applyProtection="true">
      <alignment horizontal="general" vertical="top" textRotation="0" wrapText="true" indent="0" shrinkToFit="false"/>
      <protection locked="true" hidden="false"/>
    </xf>
    <xf numFmtId="164" fontId="5" fillId="4" borderId="0" xfId="0" applyFont="true" applyBorder="false" applyAlignment="true" applyProtection="true">
      <alignment horizontal="general" vertical="top" textRotation="0" wrapText="true" indent="0" shrinkToFit="false"/>
      <protection locked="true" hidden="false"/>
    </xf>
    <xf numFmtId="164" fontId="7" fillId="4" borderId="0" xfId="20" applyFont="true" applyBorder="true" applyAlignment="true" applyProtection="true">
      <alignment horizontal="general" vertical="bottom" textRotation="0" wrapText="false" indent="0" shrinkToFit="false"/>
      <protection locked="true" hidden="false"/>
    </xf>
    <xf numFmtId="164" fontId="7" fillId="4" borderId="0" xfId="20" applyFont="true" applyBorder="true" applyAlignment="true" applyProtection="true">
      <alignment horizontal="general" vertical="top" textRotation="0" wrapText="true" indent="0" shrinkToFit="false"/>
      <protection locked="true" hidden="false"/>
    </xf>
    <xf numFmtId="164" fontId="5" fillId="2" borderId="0" xfId="0" applyFont="true" applyBorder="false" applyAlignment="true" applyProtection="true">
      <alignment horizontal="general" vertical="bottom" textRotation="0" wrapText="true" indent="0" shrinkToFit="false"/>
      <protection locked="true" hidden="false"/>
    </xf>
    <xf numFmtId="164" fontId="5" fillId="0" borderId="0" xfId="0" applyFont="true" applyBorder="false" applyAlignment="true" applyProtection="true">
      <alignment horizontal="general" vertical="bottom" textRotation="0" wrapText="true" indent="0" shrinkToFit="false"/>
      <protection locked="true" hidden="false"/>
    </xf>
    <xf numFmtId="164" fontId="5" fillId="0" borderId="0" xfId="0" applyFont="true" applyBorder="false" applyAlignment="true" applyProtection="true">
      <alignment horizontal="left" vertical="bottom" textRotation="0" wrapText="true" indent="0" shrinkToFit="false"/>
      <protection locked="true" hidden="false"/>
    </xf>
    <xf numFmtId="167" fontId="5" fillId="0" borderId="0" xfId="0" applyFont="true" applyBorder="true" applyAlignment="true" applyProtection="true">
      <alignment horizontal="left" vertical="top" textRotation="0" wrapText="true" indent="0" shrinkToFit="false"/>
      <protection locked="true" hidden="false"/>
    </xf>
    <xf numFmtId="167" fontId="5" fillId="0" borderId="0" xfId="24" applyFont="true" applyBorder="true" applyAlignment="true" applyProtection="true">
      <alignment horizontal="left" vertical="top" textRotation="0" wrapText="true" indent="0" shrinkToFit="false"/>
      <protection locked="true" hidden="false"/>
    </xf>
    <xf numFmtId="167" fontId="5" fillId="4" borderId="0" xfId="24" applyFont="true" applyBorder="true" applyAlignment="true" applyProtection="true">
      <alignment horizontal="left" vertical="top" textRotation="0" wrapText="true" indent="0" shrinkToFit="false"/>
      <protection locked="true" hidden="false"/>
    </xf>
    <xf numFmtId="164" fontId="5" fillId="4" borderId="0" xfId="24" applyFont="true" applyBorder="true" applyAlignment="true" applyProtection="true">
      <alignment horizontal="left" vertical="top" textRotation="0" wrapText="true" indent="0" shrinkToFit="false"/>
      <protection locked="true" hidden="false"/>
    </xf>
    <xf numFmtId="164" fontId="16" fillId="5" borderId="0" xfId="0" applyFont="true" applyBorder="false" applyAlignment="true" applyProtection="true">
      <alignment horizontal="general" vertical="bottom" textRotation="0" wrapText="false" indent="0" shrinkToFit="false"/>
      <protection locked="true" hidden="false"/>
    </xf>
    <xf numFmtId="167" fontId="4" fillId="5" borderId="0" xfId="0" applyFont="true" applyBorder="false" applyAlignment="true" applyProtection="true">
      <alignment horizontal="general" vertical="bottom" textRotation="0" wrapText="false" indent="0" shrinkToFit="false"/>
      <protection locked="true" hidden="false"/>
    </xf>
    <xf numFmtId="164" fontId="17" fillId="5"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5" fillId="5" borderId="0" xfId="0" applyFont="true" applyBorder="false" applyAlignment="true" applyProtection="true">
      <alignment horizontal="general" vertical="bottom" textRotation="0" wrapText="false" indent="0" shrinkToFit="false"/>
      <protection locked="true" hidden="false"/>
    </xf>
    <xf numFmtId="167" fontId="5" fillId="5" borderId="0" xfId="0" applyFont="true" applyBorder="false" applyAlignment="true" applyProtection="true">
      <alignment horizontal="general" vertical="bottom" textRotation="0" wrapText="false" indent="0" shrinkToFit="false"/>
      <protection locked="true" hidden="false"/>
    </xf>
    <xf numFmtId="164" fontId="7" fillId="0" borderId="0" xfId="20" applyFont="true" applyBorder="true" applyAlignment="true" applyProtection="true">
      <alignment horizontal="general" vertical="bottom" textRotation="0" wrapText="false" indent="0" shrinkToFit="false"/>
      <protection locked="true" hidden="false"/>
    </xf>
    <xf numFmtId="164" fontId="5" fillId="3" borderId="0" xfId="0" applyFont="true" applyBorder="false" applyAlignment="true" applyProtection="true">
      <alignment horizontal="general" vertical="bottom" textRotation="0" wrapText="false" indent="0" shrinkToFit="false"/>
      <protection locked="true" hidden="false"/>
    </xf>
    <xf numFmtId="164" fontId="6" fillId="3" borderId="0" xfId="0" applyFont="true" applyBorder="false" applyAlignment="true" applyProtection="true">
      <alignment horizontal="general" vertical="bottom" textRotation="0" wrapText="false" indent="0" shrinkToFit="false"/>
      <protection locked="true" hidden="false"/>
    </xf>
    <xf numFmtId="164" fontId="6" fillId="3" borderId="0" xfId="0" applyFont="true" applyBorder="false" applyAlignment="true" applyProtection="true">
      <alignment horizontal="center" vertical="bottom" textRotation="0" wrapText="false" indent="0" shrinkToFit="false"/>
      <protection locked="true" hidden="false"/>
    </xf>
    <xf numFmtId="164" fontId="17" fillId="0" borderId="0" xfId="0" applyFont="true" applyBorder="false" applyAlignment="true" applyProtection="true">
      <alignment horizontal="general" vertical="bottom" textRotation="0" wrapText="false" indent="0" shrinkToFit="false"/>
      <protection locked="true" hidden="false"/>
    </xf>
    <xf numFmtId="164" fontId="5" fillId="6" borderId="1" xfId="0" applyFont="true" applyBorder="true" applyAlignment="true" applyProtection="true">
      <alignment horizontal="general" vertical="bottom" textRotation="0" wrapText="false" indent="0" shrinkToFit="false"/>
      <protection locked="true" hidden="false"/>
    </xf>
    <xf numFmtId="164" fontId="5" fillId="6" borderId="2" xfId="0" applyFont="true" applyBorder="true" applyAlignment="true" applyProtection="true">
      <alignment horizontal="general" vertical="bottom" textRotation="0" wrapText="false" indent="0" shrinkToFit="false"/>
      <protection locked="true" hidden="false"/>
    </xf>
    <xf numFmtId="169" fontId="5" fillId="6" borderId="1" xfId="0" applyFont="true" applyBorder="true" applyAlignment="true" applyProtection="true">
      <alignment horizontal="general" vertical="bottom" textRotation="0" wrapText="false" indent="0" shrinkToFit="false"/>
      <protection locked="true" hidden="false"/>
    </xf>
    <xf numFmtId="169" fontId="5" fillId="6" borderId="3" xfId="0" applyFont="true" applyBorder="true" applyAlignment="true" applyProtection="true">
      <alignment horizontal="general" vertical="bottom" textRotation="0" wrapText="false" indent="0" shrinkToFit="false"/>
      <protection locked="true" hidden="false"/>
    </xf>
    <xf numFmtId="169" fontId="5" fillId="6" borderId="2" xfId="0" applyFont="true" applyBorder="true" applyAlignment="true" applyProtection="true">
      <alignment horizontal="general" vertical="bottom" textRotation="0" wrapText="false" indent="0" shrinkToFit="false"/>
      <protection locked="true" hidden="false"/>
    </xf>
    <xf numFmtId="164" fontId="5" fillId="6" borderId="4" xfId="0" applyFont="true" applyBorder="true" applyAlignment="true" applyProtection="true">
      <alignment horizontal="general" vertical="bottom" textRotation="0" wrapText="false" indent="0" shrinkToFit="false"/>
      <protection locked="true" hidden="false"/>
    </xf>
    <xf numFmtId="164" fontId="5" fillId="6" borderId="5" xfId="0" applyFont="true" applyBorder="true" applyAlignment="true" applyProtection="true">
      <alignment horizontal="general" vertical="bottom" textRotation="0" wrapText="false" indent="0" shrinkToFit="false"/>
      <protection locked="true" hidden="false"/>
    </xf>
    <xf numFmtId="169" fontId="5" fillId="6" borderId="4" xfId="0" applyFont="true" applyBorder="true" applyAlignment="true" applyProtection="true">
      <alignment horizontal="general" vertical="bottom" textRotation="0" wrapText="false" indent="0" shrinkToFit="false"/>
      <protection locked="true" hidden="false"/>
    </xf>
    <xf numFmtId="169" fontId="5" fillId="6" borderId="6" xfId="0" applyFont="true" applyBorder="true" applyAlignment="true" applyProtection="true">
      <alignment horizontal="general" vertical="bottom" textRotation="0" wrapText="false" indent="0" shrinkToFit="false"/>
      <protection locked="true" hidden="false"/>
    </xf>
    <xf numFmtId="169" fontId="5" fillId="6" borderId="5" xfId="0" applyFont="true" applyBorder="true" applyAlignment="true" applyProtection="true">
      <alignment horizontal="general" vertical="bottom" textRotation="0" wrapText="false" indent="0" shrinkToFit="false"/>
      <protection locked="true" hidden="false"/>
    </xf>
    <xf numFmtId="164" fontId="17" fillId="7" borderId="0" xfId="0" applyFont="true" applyBorder="false" applyAlignment="true" applyProtection="true">
      <alignment horizontal="left" vertical="bottom" textRotation="0" wrapText="false" indent="0" shrinkToFit="false"/>
      <protection locked="true" hidden="false"/>
    </xf>
    <xf numFmtId="164" fontId="5" fillId="6" borderId="7" xfId="0" applyFont="true" applyBorder="true" applyAlignment="true" applyProtection="true">
      <alignment horizontal="general" vertical="bottom" textRotation="0" wrapText="false" indent="0" shrinkToFit="false"/>
      <protection locked="true" hidden="false"/>
    </xf>
    <xf numFmtId="164" fontId="5" fillId="6" borderId="8" xfId="0" applyFont="true" applyBorder="true" applyAlignment="true" applyProtection="true">
      <alignment horizontal="general" vertical="bottom" textRotation="0" wrapText="false" indent="0" shrinkToFit="false"/>
      <protection locked="true" hidden="false"/>
    </xf>
    <xf numFmtId="169" fontId="5" fillId="6" borderId="7" xfId="0" applyFont="true" applyBorder="true" applyAlignment="true" applyProtection="true">
      <alignment horizontal="general" vertical="bottom" textRotation="0" wrapText="false" indent="0" shrinkToFit="false"/>
      <protection locked="true" hidden="false"/>
    </xf>
    <xf numFmtId="169" fontId="5" fillId="6" borderId="9" xfId="0" applyFont="true" applyBorder="true" applyAlignment="true" applyProtection="true">
      <alignment horizontal="general" vertical="bottom" textRotation="0" wrapText="false" indent="0" shrinkToFit="false"/>
      <protection locked="true" hidden="false"/>
    </xf>
    <xf numFmtId="169" fontId="5" fillId="6" borderId="8" xfId="0" applyFont="true" applyBorder="true" applyAlignment="true" applyProtection="true">
      <alignment horizontal="general" vertical="bottom" textRotation="0" wrapText="false" indent="0" shrinkToFit="false"/>
      <protection locked="true" hidden="false"/>
    </xf>
    <xf numFmtId="169" fontId="5" fillId="5" borderId="6" xfId="0" applyFont="true" applyBorder="true" applyAlignment="true" applyProtection="true">
      <alignment horizontal="general" vertical="bottom" textRotation="0" wrapText="false" indent="0" shrinkToFit="false"/>
      <protection locked="true" hidden="false"/>
    </xf>
    <xf numFmtId="164" fontId="5" fillId="6" borderId="10" xfId="0" applyFont="true" applyBorder="true" applyAlignment="true" applyProtection="true">
      <alignment horizontal="general" vertical="bottom" textRotation="0" wrapText="false" indent="0" shrinkToFit="false"/>
      <protection locked="true" hidden="false"/>
    </xf>
    <xf numFmtId="164" fontId="5" fillId="6" borderId="11" xfId="0" applyFont="true" applyBorder="true" applyAlignment="true" applyProtection="true">
      <alignment horizontal="general" vertical="bottom" textRotation="0" wrapText="false" indent="0" shrinkToFit="false"/>
      <protection locked="true" hidden="false"/>
    </xf>
    <xf numFmtId="164" fontId="5" fillId="6" borderId="12" xfId="0" applyFont="true" applyBorder="true" applyAlignment="true" applyProtection="tru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70" fontId="4" fillId="3" borderId="0" xfId="0" applyFont="true" applyBorder="false" applyAlignment="true" applyProtection="true">
      <alignment horizontal="general" vertical="bottom" textRotation="0" wrapText="false" indent="0" shrinkToFit="false"/>
      <protection locked="true" hidden="false"/>
    </xf>
    <xf numFmtId="164" fontId="4" fillId="3" borderId="0" xfId="23" applyFont="true" applyBorder="false" applyAlignment="true" applyProtection="true">
      <alignment horizontal="general" vertical="bottom" textRotation="0" wrapText="false" indent="0" shrinkToFit="false"/>
      <protection locked="true" hidden="false"/>
    </xf>
    <xf numFmtId="167" fontId="4" fillId="3" borderId="0" xfId="23" applyFont="true" applyBorder="true" applyAlignment="true" applyProtection="true">
      <alignment horizontal="right" vertical="bottom" textRotation="0" wrapText="false" indent="0" shrinkToFit="false"/>
      <protection locked="true" hidden="false"/>
    </xf>
    <xf numFmtId="164" fontId="4" fillId="0" borderId="0" xfId="23" applyFont="true" applyBorder="false" applyAlignment="true" applyProtection="true">
      <alignment horizontal="general" vertical="bottom" textRotation="0" wrapText="false" indent="0" shrinkToFit="false"/>
      <protection locked="true" hidden="false"/>
    </xf>
    <xf numFmtId="170" fontId="8" fillId="3" borderId="0" xfId="23" applyFont="true" applyBorder="false" applyAlignment="true" applyProtection="true">
      <alignment horizontal="general" vertical="bottom" textRotation="0" wrapText="false" indent="0" shrinkToFit="false"/>
      <protection locked="true" hidden="false"/>
    </xf>
    <xf numFmtId="164" fontId="20" fillId="3" borderId="0" xfId="23" applyFont="true" applyBorder="false" applyAlignment="true" applyProtection="true">
      <alignment horizontal="general" vertical="bottom" textRotation="0" wrapText="false" indent="0" shrinkToFit="false"/>
      <protection locked="true" hidden="false"/>
    </xf>
    <xf numFmtId="164" fontId="20" fillId="0" borderId="0" xfId="23" applyFont="true" applyBorder="false" applyAlignment="true" applyProtection="true">
      <alignment horizontal="general" vertical="bottom" textRotation="0" wrapText="false" indent="0" shrinkToFit="false"/>
      <protection locked="true" hidden="false"/>
    </xf>
    <xf numFmtId="164" fontId="4" fillId="3" borderId="0" xfId="0" applyFont="true" applyBorder="false" applyAlignment="true" applyProtection="true">
      <alignment horizontal="center" vertical="bottom" textRotation="0" wrapText="false" indent="0" shrinkToFit="false"/>
      <protection locked="true" hidden="false"/>
    </xf>
    <xf numFmtId="164" fontId="20" fillId="3" borderId="13" xfId="0" applyFont="true" applyBorder="true" applyAlignment="true" applyProtection="true">
      <alignment horizontal="center" vertical="bottom" textRotation="0" wrapText="false" indent="0" shrinkToFit="false"/>
      <protection locked="true" hidden="false"/>
    </xf>
    <xf numFmtId="164" fontId="20" fillId="8" borderId="14" xfId="0" applyFont="true" applyBorder="true" applyAlignment="true" applyProtection="true">
      <alignment horizontal="center" vertical="bottom" textRotation="0" wrapText="false" indent="0" shrinkToFit="false"/>
      <protection locked="true" hidden="false"/>
    </xf>
    <xf numFmtId="164" fontId="20" fillId="8" borderId="15" xfId="0" applyFont="true" applyBorder="true" applyAlignment="true" applyProtection="true">
      <alignment horizontal="center" vertical="bottom" textRotation="0" wrapText="false" indent="0" shrinkToFit="false"/>
      <protection locked="true" hidden="false"/>
    </xf>
    <xf numFmtId="164" fontId="20" fillId="9" borderId="14" xfId="0" applyFont="true" applyBorder="true" applyAlignment="true" applyProtection="true">
      <alignment horizontal="center" vertical="bottom" textRotation="0" wrapText="false" indent="0" shrinkToFit="false"/>
      <protection locked="true" hidden="false"/>
    </xf>
    <xf numFmtId="164" fontId="20" fillId="9" borderId="16" xfId="0" applyFont="true" applyBorder="true" applyAlignment="true" applyProtection="true">
      <alignment horizontal="center" vertical="bottom" textRotation="0" wrapText="false" indent="0" shrinkToFit="false"/>
      <protection locked="true" hidden="false"/>
    </xf>
    <xf numFmtId="164" fontId="20" fillId="9" borderId="17" xfId="0" applyFont="true" applyBorder="true" applyAlignment="true" applyProtection="true">
      <alignment horizontal="center" vertical="bottom" textRotation="0" wrapText="false" indent="0" shrinkToFit="false"/>
      <protection locked="true" hidden="false"/>
    </xf>
    <xf numFmtId="164" fontId="20" fillId="9" borderId="18" xfId="0" applyFont="true" applyBorder="true" applyAlignment="true" applyProtection="true">
      <alignment horizontal="center" vertical="bottom" textRotation="0" wrapText="false" indent="0" shrinkToFit="false"/>
      <protection locked="true" hidden="false"/>
    </xf>
    <xf numFmtId="164" fontId="20" fillId="8" borderId="18" xfId="0" applyFont="true" applyBorder="true" applyAlignment="true" applyProtection="true">
      <alignment horizontal="center" vertical="bottom" textRotation="0" wrapText="false" indent="0" shrinkToFit="false"/>
      <protection locked="true" hidden="false"/>
    </xf>
    <xf numFmtId="164" fontId="20" fillId="10" borderId="18" xfId="0" applyFont="true" applyBorder="true" applyAlignment="true" applyProtection="true">
      <alignment horizontal="center" vertical="bottom" textRotation="0" wrapText="false" indent="0" shrinkToFit="false"/>
      <protection locked="true" hidden="false"/>
    </xf>
    <xf numFmtId="164" fontId="20" fillId="0" borderId="0" xfId="0" applyFont="true" applyBorder="false" applyAlignment="true" applyProtection="true">
      <alignment horizontal="general" vertical="bottom" textRotation="0" wrapText="false" indent="0" shrinkToFit="false"/>
      <protection locked="true" hidden="false"/>
    </xf>
    <xf numFmtId="164" fontId="21" fillId="0" borderId="0" xfId="0" applyFont="true" applyBorder="false" applyAlignment="true" applyProtection="true">
      <alignment horizontal="general" vertical="bottom" textRotation="0" wrapText="false" indent="0" shrinkToFit="false"/>
      <protection locked="true" hidden="false"/>
    </xf>
    <xf numFmtId="164" fontId="20" fillId="3" borderId="19" xfId="0" applyFont="true" applyBorder="true" applyAlignment="true" applyProtection="true">
      <alignment horizontal="center" vertical="center" textRotation="0" wrapText="true" indent="0" shrinkToFit="false"/>
      <protection locked="true" hidden="false"/>
    </xf>
    <xf numFmtId="164" fontId="20" fillId="8" borderId="20" xfId="0" applyFont="true" applyBorder="true" applyAlignment="true" applyProtection="true">
      <alignment horizontal="center" vertical="center" textRotation="0" wrapText="true" indent="0" shrinkToFit="false"/>
      <protection locked="true" hidden="false"/>
    </xf>
    <xf numFmtId="164" fontId="20" fillId="8" borderId="21" xfId="0" applyFont="true" applyBorder="true" applyAlignment="true" applyProtection="true">
      <alignment horizontal="center" vertical="center" textRotation="0" wrapText="true" indent="0" shrinkToFit="false"/>
      <protection locked="true" hidden="false"/>
    </xf>
    <xf numFmtId="164" fontId="20" fillId="9" borderId="22" xfId="0" applyFont="true" applyBorder="true" applyAlignment="true" applyProtection="true">
      <alignment horizontal="center" vertical="center" textRotation="0" wrapText="true" indent="0" shrinkToFit="false"/>
      <protection locked="true" hidden="false"/>
    </xf>
    <xf numFmtId="164" fontId="20" fillId="9" borderId="23" xfId="0" applyFont="true" applyBorder="true" applyAlignment="true" applyProtection="true">
      <alignment horizontal="center" vertical="center" textRotation="0" wrapText="true" indent="0" shrinkToFit="false"/>
      <protection locked="true" hidden="false"/>
    </xf>
    <xf numFmtId="164" fontId="20" fillId="9" borderId="24" xfId="0" applyFont="true" applyBorder="true" applyAlignment="true" applyProtection="true">
      <alignment horizontal="center" vertical="center" textRotation="0" wrapText="true" indent="0" shrinkToFit="false"/>
      <protection locked="true" hidden="false"/>
    </xf>
    <xf numFmtId="164" fontId="20" fillId="9" borderId="25" xfId="0" applyFont="true" applyBorder="true" applyAlignment="true" applyProtection="true">
      <alignment horizontal="center" vertical="center" textRotation="0" wrapText="true" indent="0" shrinkToFit="false"/>
      <protection locked="true" hidden="false"/>
    </xf>
    <xf numFmtId="164" fontId="20" fillId="9" borderId="26" xfId="0" applyFont="true" applyBorder="true" applyAlignment="true" applyProtection="true">
      <alignment horizontal="center" vertical="center" textRotation="0" wrapText="true" indent="0" shrinkToFit="false"/>
      <protection locked="true" hidden="false"/>
    </xf>
    <xf numFmtId="164" fontId="20" fillId="8" borderId="26" xfId="0" applyFont="true" applyBorder="true" applyAlignment="true" applyProtection="true">
      <alignment horizontal="center" vertical="center" textRotation="0" wrapText="true" indent="0" shrinkToFit="false"/>
      <protection locked="true" hidden="false"/>
    </xf>
    <xf numFmtId="164" fontId="20" fillId="10" borderId="26" xfId="0" applyFont="true" applyBorder="true" applyAlignment="true" applyProtection="true">
      <alignment horizontal="center" vertical="center" textRotation="0" wrapText="true" indent="0" shrinkToFit="false"/>
      <protection locked="true" hidden="false"/>
    </xf>
    <xf numFmtId="164" fontId="20" fillId="0" borderId="0" xfId="0" applyFont="true" applyBorder="false" applyAlignment="true" applyProtection="true">
      <alignment horizontal="center" vertical="center" textRotation="0" wrapText="false" indent="0" shrinkToFit="false"/>
      <protection locked="true" hidden="false"/>
    </xf>
    <xf numFmtId="164" fontId="17" fillId="0" borderId="0" xfId="0" applyFont="true" applyBorder="false" applyAlignment="true" applyProtection="true">
      <alignment horizontal="general" vertical="center" textRotation="0" wrapText="false" indent="0" shrinkToFit="false"/>
      <protection locked="true" hidden="false"/>
    </xf>
    <xf numFmtId="164" fontId="4" fillId="0" borderId="0" xfId="0" applyFont="true" applyBorder="false" applyAlignment="true" applyProtection="true">
      <alignment horizontal="general" vertical="center" textRotation="0" wrapText="false" indent="0" shrinkToFit="false"/>
      <protection locked="true" hidden="false"/>
    </xf>
    <xf numFmtId="164" fontId="4" fillId="3" borderId="27" xfId="0" applyFont="true" applyBorder="true" applyAlignment="true" applyProtection="true">
      <alignment horizontal="general" vertical="bottom" textRotation="0" wrapText="false" indent="0" shrinkToFit="false"/>
      <protection locked="true" hidden="false"/>
    </xf>
    <xf numFmtId="165" fontId="4" fillId="5" borderId="28" xfId="21" applyFont="true" applyBorder="true" applyAlignment="true" applyProtection="true">
      <alignment horizontal="general" vertical="bottom" textRotation="0" wrapText="false" indent="0" shrinkToFit="false"/>
      <protection locked="true" hidden="false"/>
    </xf>
    <xf numFmtId="165" fontId="4" fillId="5" borderId="29" xfId="21" applyFont="true" applyBorder="true" applyAlignment="true" applyProtection="true">
      <alignment horizontal="general" vertical="bottom" textRotation="0" wrapText="false" indent="0" shrinkToFit="false"/>
      <protection locked="true" hidden="false"/>
    </xf>
    <xf numFmtId="165" fontId="4" fillId="5" borderId="1" xfId="21" applyFont="true" applyBorder="true" applyAlignment="true" applyProtection="true">
      <alignment horizontal="general" vertical="bottom" textRotation="0" wrapText="false" indent="0" shrinkToFit="false"/>
      <protection locked="true" hidden="false"/>
    </xf>
    <xf numFmtId="165" fontId="4" fillId="5" borderId="3" xfId="21" applyFont="true" applyBorder="true" applyAlignment="true" applyProtection="true">
      <alignment horizontal="general" vertical="bottom" textRotation="0" wrapText="false" indent="0" shrinkToFit="false"/>
      <protection locked="true" hidden="false"/>
    </xf>
    <xf numFmtId="165" fontId="4" fillId="5" borderId="2" xfId="21" applyFont="true" applyBorder="true" applyAlignment="true" applyProtection="true">
      <alignment horizontal="general" vertical="bottom" textRotation="0" wrapText="false" indent="0" shrinkToFit="false"/>
      <protection locked="true" hidden="false"/>
    </xf>
    <xf numFmtId="165" fontId="4" fillId="5" borderId="30" xfId="21" applyFont="true" applyBorder="true" applyAlignment="true" applyProtection="true">
      <alignment horizontal="general" vertical="bottom" textRotation="0" wrapText="false" indent="0" shrinkToFit="false"/>
      <protection locked="true" hidden="false"/>
    </xf>
    <xf numFmtId="165" fontId="4" fillId="5" borderId="31" xfId="21" applyFont="true" applyBorder="true" applyAlignment="true" applyProtection="true">
      <alignment horizontal="general" vertical="bottom" textRotation="0" wrapText="false" indent="0" shrinkToFit="false"/>
      <protection locked="true" hidden="false"/>
    </xf>
    <xf numFmtId="165" fontId="20" fillId="5" borderId="31" xfId="21" applyFont="true" applyBorder="true" applyAlignment="true" applyProtection="true">
      <alignment horizontal="general" vertical="bottom" textRotation="0" wrapText="false" indent="0" shrinkToFit="false"/>
      <protection locked="true" hidden="false"/>
    </xf>
    <xf numFmtId="171" fontId="4" fillId="0" borderId="0" xfId="0" applyFont="true" applyBorder="false" applyAlignment="true" applyProtection="true">
      <alignment horizontal="general" vertical="bottom" textRotation="0" wrapText="false" indent="0" shrinkToFit="false"/>
      <protection locked="true" hidden="false"/>
    </xf>
    <xf numFmtId="164" fontId="4" fillId="3" borderId="32" xfId="0" applyFont="true" applyBorder="true" applyAlignment="true" applyProtection="true">
      <alignment horizontal="general" vertical="bottom" textRotation="0" wrapText="false" indent="0" shrinkToFit="false"/>
      <protection locked="true" hidden="false"/>
    </xf>
    <xf numFmtId="165" fontId="4" fillId="5" borderId="4" xfId="21" applyFont="true" applyBorder="true" applyAlignment="true" applyProtection="true">
      <alignment horizontal="general" vertical="bottom" textRotation="0" wrapText="false" indent="0" shrinkToFit="false"/>
      <protection locked="true" hidden="false"/>
    </xf>
    <xf numFmtId="165" fontId="4" fillId="5" borderId="6" xfId="21" applyFont="true" applyBorder="true" applyAlignment="true" applyProtection="true">
      <alignment horizontal="general" vertical="bottom" textRotation="0" wrapText="false" indent="0" shrinkToFit="false"/>
      <protection locked="true" hidden="false"/>
    </xf>
    <xf numFmtId="165" fontId="4" fillId="5" borderId="5" xfId="21" applyFont="true" applyBorder="true" applyAlignment="true" applyProtection="true">
      <alignment horizontal="general" vertical="bottom" textRotation="0" wrapText="false" indent="0" shrinkToFit="false"/>
      <protection locked="true" hidden="false"/>
    </xf>
    <xf numFmtId="164" fontId="4" fillId="3" borderId="33" xfId="0" applyFont="true" applyBorder="true" applyAlignment="true" applyProtection="true">
      <alignment horizontal="general" vertical="bottom" textRotation="0" wrapText="false" indent="0" shrinkToFit="false"/>
      <protection locked="true" hidden="false"/>
    </xf>
    <xf numFmtId="165" fontId="4" fillId="5" borderId="7" xfId="21" applyFont="true" applyBorder="true" applyAlignment="true" applyProtection="true">
      <alignment horizontal="general" vertical="bottom" textRotation="0" wrapText="false" indent="0" shrinkToFit="false"/>
      <protection locked="true" hidden="false"/>
    </xf>
    <xf numFmtId="165" fontId="4" fillId="5" borderId="9" xfId="21" applyFont="true" applyBorder="true" applyAlignment="true" applyProtection="true">
      <alignment horizontal="general" vertical="bottom" textRotation="0" wrapText="false" indent="0" shrinkToFit="false"/>
      <protection locked="true" hidden="false"/>
    </xf>
    <xf numFmtId="165" fontId="4" fillId="5" borderId="8" xfId="21" applyFont="true" applyBorder="true" applyAlignment="true" applyProtection="true">
      <alignment horizontal="general" vertical="bottom" textRotation="0" wrapText="false" indent="0" shrinkToFit="false"/>
      <protection locked="true" hidden="false"/>
    </xf>
    <xf numFmtId="164" fontId="20" fillId="3" borderId="34" xfId="0" applyFont="true" applyBorder="true" applyAlignment="true" applyProtection="true">
      <alignment horizontal="general" vertical="bottom" textRotation="0" wrapText="false" indent="0" shrinkToFit="false"/>
      <protection locked="true" hidden="false"/>
    </xf>
    <xf numFmtId="165" fontId="20" fillId="5" borderId="35" xfId="0" applyFont="true" applyBorder="true" applyAlignment="true" applyProtection="true">
      <alignment horizontal="general" vertical="bottom" textRotation="0" wrapText="false" indent="0" shrinkToFit="false"/>
      <protection locked="true" hidden="false"/>
    </xf>
    <xf numFmtId="165" fontId="20" fillId="5" borderId="36" xfId="0" applyFont="true" applyBorder="true" applyAlignment="true" applyProtection="true">
      <alignment horizontal="general" vertical="bottom" textRotation="0" wrapText="false" indent="0" shrinkToFit="false"/>
      <protection locked="true" hidden="false"/>
    </xf>
    <xf numFmtId="165" fontId="20" fillId="5" borderId="20" xfId="0" applyFont="true" applyBorder="true" applyAlignment="true" applyProtection="true">
      <alignment horizontal="general" vertical="bottom" textRotation="0" wrapText="false" indent="0" shrinkToFit="false"/>
      <protection locked="true" hidden="false"/>
    </xf>
    <xf numFmtId="165" fontId="20" fillId="5" borderId="37" xfId="0" applyFont="true" applyBorder="true" applyAlignment="true" applyProtection="true">
      <alignment horizontal="general" vertical="bottom" textRotation="0" wrapText="false" indent="0" shrinkToFit="false"/>
      <protection locked="true" hidden="false"/>
    </xf>
    <xf numFmtId="165" fontId="20" fillId="5" borderId="21" xfId="0" applyFont="true" applyBorder="true" applyAlignment="true" applyProtection="true">
      <alignment horizontal="general" vertical="bottom" textRotation="0" wrapText="false" indent="0" shrinkToFit="false"/>
      <protection locked="true" hidden="false"/>
    </xf>
    <xf numFmtId="165" fontId="20" fillId="5" borderId="38" xfId="0" applyFont="true" applyBorder="true" applyAlignment="true" applyProtection="true">
      <alignment horizontal="general" vertical="bottom" textRotation="0" wrapText="false" indent="0" shrinkToFit="false"/>
      <protection locked="true" hidden="false"/>
    </xf>
    <xf numFmtId="165" fontId="20" fillId="5" borderId="39" xfId="0" applyFont="true" applyBorder="true" applyAlignment="true" applyProtection="true">
      <alignment horizontal="general" vertical="bottom" textRotation="0" wrapText="false" indent="0" shrinkToFit="false"/>
      <protection locked="true" hidden="false"/>
    </xf>
    <xf numFmtId="165" fontId="20" fillId="5" borderId="39" xfId="21" applyFont="true" applyBorder="true" applyAlignment="true" applyProtection="true">
      <alignment horizontal="general" vertical="bottom" textRotation="0" wrapText="false" indent="0" shrinkToFit="false"/>
      <protection locked="true" hidden="false"/>
    </xf>
    <xf numFmtId="171" fontId="4" fillId="3" borderId="0" xfId="0" applyFont="true" applyBorder="false" applyAlignment="true" applyProtection="true">
      <alignment horizontal="general" vertical="bottom" textRotation="0" wrapText="false" indent="0" shrinkToFit="false"/>
      <protection locked="true" hidden="false"/>
    </xf>
    <xf numFmtId="164" fontId="20" fillId="3" borderId="6" xfId="0" applyFont="true" applyBorder="true" applyAlignment="true" applyProtection="true">
      <alignment horizontal="center" vertical="bottom" textRotation="0" wrapText="false" indent="0" shrinkToFit="false"/>
      <protection locked="true" hidden="false"/>
    </xf>
    <xf numFmtId="172" fontId="4" fillId="3" borderId="0" xfId="0" applyFont="true" applyBorder="false" applyAlignment="true" applyProtection="true">
      <alignment horizontal="general" vertical="bottom" textRotation="0" wrapText="false" indent="0" shrinkToFit="false"/>
      <protection locked="true" hidden="false"/>
    </xf>
    <xf numFmtId="165" fontId="4" fillId="5" borderId="6" xfId="0" applyFont="true" applyBorder="true" applyAlignment="true" applyProtection="true">
      <alignment horizontal="general" vertical="bottom" textRotation="0" wrapText="false" indent="0" shrinkToFit="false"/>
      <protection locked="true" hidden="false"/>
    </xf>
    <xf numFmtId="165" fontId="4" fillId="0" borderId="6" xfId="0" applyFont="true" applyBorder="true" applyAlignment="true" applyProtection="true">
      <alignment horizontal="general" vertical="bottom" textRotation="0" wrapText="false" indent="0" shrinkToFit="false"/>
      <protection locked="true" hidden="false"/>
    </xf>
    <xf numFmtId="171" fontId="4" fillId="5" borderId="6" xfId="0" applyFont="true" applyBorder="true" applyAlignment="true" applyProtection="true">
      <alignment horizontal="general" vertical="bottom" textRotation="0" wrapText="false" indent="0" shrinkToFit="false"/>
      <protection locked="true" hidden="false"/>
    </xf>
    <xf numFmtId="171" fontId="4" fillId="0" borderId="6" xfId="0" applyFont="true" applyBorder="true" applyAlignment="true" applyProtection="true">
      <alignment horizontal="general" vertical="bottom" textRotation="0" wrapText="false" indent="0" shrinkToFit="false"/>
      <protection locked="true" hidden="false"/>
    </xf>
    <xf numFmtId="173" fontId="5" fillId="0" borderId="0" xfId="0" applyFont="true" applyBorder="false" applyAlignment="true" applyProtection="true">
      <alignment horizontal="general" vertical="bottom" textRotation="0" wrapText="false" indent="0" shrinkToFit="false"/>
      <protection locked="true" hidden="false"/>
    </xf>
    <xf numFmtId="164" fontId="14" fillId="0" borderId="0" xfId="0" applyFont="true" applyBorder="false" applyAlignment="true" applyProtection="true">
      <alignment horizontal="general" vertical="bottom" textRotation="0" wrapText="false" indent="0" shrinkToFit="false"/>
      <protection locked="true" hidden="false"/>
    </xf>
    <xf numFmtId="167" fontId="5" fillId="0" borderId="0" xfId="0" applyFont="true" applyBorder="false" applyAlignment="true" applyProtection="true">
      <alignment horizontal="right" vertical="bottom" textRotation="0" wrapText="false" indent="0" shrinkToFit="false"/>
      <protection locked="true" hidden="false"/>
    </xf>
    <xf numFmtId="164" fontId="12" fillId="0" borderId="0" xfId="0" applyFont="true" applyBorder="false" applyAlignment="true" applyProtection="true">
      <alignment horizontal="general" vertical="bottom" textRotation="0" wrapText="false" indent="0" shrinkToFit="false"/>
      <protection locked="true" hidden="false"/>
    </xf>
    <xf numFmtId="164" fontId="24" fillId="0" borderId="0" xfId="0" applyFont="true" applyBorder="false" applyAlignment="true" applyProtection="true">
      <alignment horizontal="general" vertical="bottom" textRotation="0" wrapText="false" indent="0" shrinkToFit="false"/>
      <protection locked="true" hidden="false"/>
    </xf>
    <xf numFmtId="174" fontId="25" fillId="0" borderId="0" xfId="0" applyFont="true" applyBorder="true" applyAlignment="true" applyProtection="true">
      <alignment horizontal="center" vertical="bottom" textRotation="0" wrapText="false" indent="0" shrinkToFit="false"/>
      <protection locked="true" hidden="false"/>
    </xf>
    <xf numFmtId="164" fontId="25" fillId="0" borderId="0" xfId="0" applyFont="true" applyBorder="false" applyAlignment="true" applyProtection="true">
      <alignment horizontal="center" vertical="bottom" textRotation="0" wrapText="false" indent="0" shrinkToFit="false"/>
      <protection locked="true" hidden="false"/>
    </xf>
    <xf numFmtId="164" fontId="26" fillId="0" borderId="0" xfId="0" applyFont="true" applyBorder="false" applyAlignment="true" applyProtection="true">
      <alignment horizontal="general" vertical="bottom" textRotation="0" wrapText="false" indent="0" shrinkToFit="false"/>
      <protection locked="true" hidden="false"/>
    </xf>
    <xf numFmtId="164" fontId="25" fillId="0" borderId="0" xfId="0" applyFont="true" applyBorder="false" applyAlignment="true" applyProtection="true">
      <alignment horizontal="general" vertical="bottom" textRotation="0" wrapText="false" indent="0" shrinkToFit="false"/>
      <protection locked="true" hidden="false"/>
    </xf>
    <xf numFmtId="168" fontId="5" fillId="0" borderId="0" xfId="0" applyFont="true" applyBorder="false" applyAlignment="true" applyProtection="true">
      <alignment horizontal="general" vertical="bottom" textRotation="0" wrapText="true" indent="0" shrinkToFit="false"/>
      <protection locked="true" hidden="false"/>
    </xf>
    <xf numFmtId="164" fontId="27" fillId="0" borderId="0" xfId="0" applyFont="true" applyBorder="false" applyAlignment="true" applyProtection="true">
      <alignment horizontal="general" vertical="bottom" textRotation="0" wrapText="false" indent="0" shrinkToFit="false"/>
      <protection locked="true" hidden="false"/>
    </xf>
    <xf numFmtId="173" fontId="27" fillId="0" borderId="0" xfId="0" applyFont="true" applyBorder="false" applyAlignment="true" applyProtection="true">
      <alignment horizontal="general" vertical="bottom" textRotation="0" wrapText="false" indent="0" shrinkToFit="false"/>
      <protection locked="true" hidden="false"/>
    </xf>
    <xf numFmtId="164" fontId="28" fillId="0" borderId="0" xfId="0" applyFont="true" applyBorder="false" applyAlignment="true" applyProtection="true">
      <alignment horizontal="general" vertical="bottom" textRotation="0" wrapText="false" indent="0" shrinkToFit="false"/>
      <protection locked="true" hidden="false"/>
    </xf>
    <xf numFmtId="173" fontId="6" fillId="3" borderId="0" xfId="0" applyFont="true" applyBorder="false" applyAlignment="true" applyProtection="true">
      <alignment horizontal="center" vertical="bottom" textRotation="0" wrapText="false" indent="0" shrinkToFit="false"/>
      <protection locked="true" hidden="false"/>
    </xf>
    <xf numFmtId="164" fontId="6" fillId="0" borderId="0" xfId="0" applyFont="true" applyBorder="false" applyAlignment="true" applyProtection="true">
      <alignment horizontal="right" vertical="bottom" textRotation="0" wrapText="false" indent="0" shrinkToFit="false"/>
      <protection locked="true" hidden="false"/>
    </xf>
    <xf numFmtId="165" fontId="29" fillId="0" borderId="0" xfId="0" applyFont="true" applyBorder="false" applyAlignment="true" applyProtection="true">
      <alignment horizontal="general" vertical="bottom" textRotation="0" wrapText="false" indent="0" shrinkToFit="false"/>
      <protection locked="true" hidden="false"/>
    </xf>
    <xf numFmtId="164" fontId="29"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false" applyAlignment="true" applyProtection="true">
      <alignment horizontal="general" vertical="bottom" textRotation="0" wrapText="false" indent="0" shrinkToFit="false"/>
      <protection locked="true" hidden="false"/>
    </xf>
    <xf numFmtId="165" fontId="5" fillId="0" borderId="6" xfId="21" applyFont="true" applyBorder="true" applyAlignment="true" applyProtection="true">
      <alignment horizontal="general" vertical="bottom" textRotation="0" wrapText="false" indent="0" shrinkToFit="false"/>
      <protection locked="true" hidden="false"/>
    </xf>
    <xf numFmtId="165" fontId="5" fillId="0" borderId="40" xfId="21" applyFont="true" applyBorder="true" applyAlignment="true" applyProtection="true">
      <alignment horizontal="general" vertical="bottom" textRotation="0" wrapText="false" indent="0" shrinkToFit="false"/>
      <protection locked="true" hidden="false"/>
    </xf>
    <xf numFmtId="168" fontId="12" fillId="0" borderId="0" xfId="0" applyFont="true" applyBorder="false" applyAlignment="true" applyProtection="true">
      <alignment horizontal="general" vertical="bottom" textRotation="0" wrapText="false" indent="0" shrinkToFit="false"/>
      <protection locked="true" hidden="false"/>
    </xf>
    <xf numFmtId="165" fontId="5" fillId="0" borderId="39" xfId="21" applyFont="true" applyBorder="true" applyAlignment="true" applyProtection="true">
      <alignment horizontal="general" vertical="bottom" textRotation="0" wrapText="false" indent="0" shrinkToFit="false"/>
      <protection locked="true" hidden="false"/>
    </xf>
    <xf numFmtId="165" fontId="5" fillId="0" borderId="41" xfId="21" applyFont="true" applyBorder="true" applyAlignment="true" applyProtection="true">
      <alignment horizontal="general" vertical="bottom" textRotation="0" wrapText="false" indent="0" shrinkToFit="false"/>
      <protection locked="true" hidden="false"/>
    </xf>
    <xf numFmtId="165" fontId="5" fillId="5" borderId="0" xfId="21" applyFont="true" applyBorder="true" applyAlignment="true" applyProtection="true">
      <alignment horizontal="general" vertical="bottom" textRotation="0" wrapText="false" indent="0" shrinkToFit="false"/>
      <protection locked="true" hidden="false"/>
    </xf>
    <xf numFmtId="165" fontId="5" fillId="3" borderId="0" xfId="21" applyFont="true" applyBorder="true" applyAlignment="true" applyProtection="true">
      <alignment horizontal="general" vertical="bottom" textRotation="0" wrapText="false" indent="0" shrinkToFit="false"/>
      <protection locked="true" hidden="false"/>
    </xf>
    <xf numFmtId="165" fontId="5" fillId="0" borderId="0" xfId="21" applyFont="true" applyBorder="true" applyAlignment="true" applyProtection="true">
      <alignment horizontal="general" vertical="bottom" textRotation="0" wrapText="false" indent="0" shrinkToFit="false"/>
      <protection locked="true" hidden="false"/>
    </xf>
    <xf numFmtId="164" fontId="6" fillId="5" borderId="0" xfId="0" applyFont="true" applyBorder="false" applyAlignment="true" applyProtection="true">
      <alignment horizontal="general" vertical="bottom" textRotation="0" wrapText="false" indent="0" shrinkToFit="false"/>
      <protection locked="true" hidden="false"/>
    </xf>
    <xf numFmtId="165" fontId="6" fillId="0" borderId="6" xfId="21" applyFont="true" applyBorder="true" applyAlignment="true" applyProtection="true">
      <alignment horizontal="general" vertical="bottom" textRotation="0" wrapText="false" indent="0" shrinkToFit="false"/>
      <protection locked="true" hidden="false"/>
    </xf>
    <xf numFmtId="165" fontId="6" fillId="0" borderId="0" xfId="21" applyFont="true" applyBorder="true" applyAlignment="true" applyProtection="true">
      <alignment horizontal="general" vertical="bottom" textRotation="0" wrapText="false" indent="0" shrinkToFit="false"/>
      <protection locked="true" hidden="false"/>
    </xf>
    <xf numFmtId="175" fontId="6" fillId="0" borderId="6" xfId="21" applyFont="true" applyBorder="true" applyAlignment="true" applyProtection="true">
      <alignment horizontal="center" vertical="bottom" textRotation="0" wrapText="false" indent="0" shrinkToFit="false"/>
      <protection locked="true" hidden="false"/>
    </xf>
    <xf numFmtId="165" fontId="27" fillId="0" borderId="0" xfId="21" applyFont="true" applyBorder="true" applyAlignment="true" applyProtection="true">
      <alignment horizontal="general" vertical="bottom" textRotation="0" wrapText="false" indent="0" shrinkToFit="false"/>
      <protection locked="true" hidden="false"/>
    </xf>
    <xf numFmtId="168" fontId="29" fillId="0" borderId="0" xfId="0" applyFont="true" applyBorder="false" applyAlignment="true" applyProtection="true">
      <alignment horizontal="general" vertical="bottom" textRotation="0" wrapText="false" indent="0" shrinkToFit="false"/>
      <protection locked="true" hidden="false"/>
    </xf>
    <xf numFmtId="165" fontId="6" fillId="3" borderId="0" xfId="21" applyFont="true" applyBorder="true" applyAlignment="true" applyProtection="true">
      <alignment horizontal="center" vertical="bottom" textRotation="0" wrapText="false" indent="0" shrinkToFit="false"/>
      <protection locked="true" hidden="false"/>
    </xf>
    <xf numFmtId="165" fontId="6" fillId="3" borderId="0" xfId="21" applyFont="true" applyBorder="true" applyAlignment="true" applyProtection="true">
      <alignment horizontal="right" vertical="bottom" textRotation="0" wrapText="false" indent="0" shrinkToFit="false"/>
      <protection locked="true" hidden="false"/>
    </xf>
    <xf numFmtId="165" fontId="6" fillId="0" borderId="0" xfId="21" applyFont="true" applyBorder="true" applyAlignment="true" applyProtection="true">
      <alignment horizontal="right" vertical="bottom" textRotation="0" wrapText="false" indent="0" shrinkToFit="false"/>
      <protection locked="true" hidden="false"/>
    </xf>
    <xf numFmtId="170" fontId="6" fillId="5" borderId="0" xfId="0" applyFont="true" applyBorder="false" applyAlignment="true" applyProtection="true">
      <alignment horizontal="left" vertical="bottom" textRotation="0" wrapText="false" indent="0" shrinkToFit="false"/>
      <protection locked="true" hidden="false"/>
    </xf>
    <xf numFmtId="165" fontId="6" fillId="5" borderId="0" xfId="21" applyFont="true" applyBorder="true" applyAlignment="true" applyProtection="true">
      <alignment horizontal="center" vertical="bottom" textRotation="0" wrapText="false" indent="0" shrinkToFit="false"/>
      <protection locked="true" hidden="false"/>
    </xf>
    <xf numFmtId="165" fontId="6" fillId="5" borderId="0" xfId="21" applyFont="true" applyBorder="true" applyAlignment="true" applyProtection="true">
      <alignment horizontal="right" vertical="bottom" textRotation="0" wrapText="false" indent="0" shrinkToFit="false"/>
      <protection locked="true" hidden="false"/>
    </xf>
    <xf numFmtId="171" fontId="12" fillId="0" borderId="0" xfId="0" applyFont="true" applyBorder="false" applyAlignment="true" applyProtection="true">
      <alignment horizontal="general" vertical="bottom" textRotation="0" wrapText="false" indent="0" shrinkToFit="false"/>
      <protection locked="true" hidden="false"/>
    </xf>
    <xf numFmtId="170" fontId="5" fillId="5" borderId="0" xfId="0" applyFont="true" applyBorder="false" applyAlignment="true" applyProtection="true">
      <alignment horizontal="left" vertical="bottom" textRotation="0" wrapText="false" indent="0" shrinkToFit="false"/>
      <protection locked="true" hidden="false"/>
    </xf>
    <xf numFmtId="170" fontId="5" fillId="5" borderId="0" xfId="0" applyFont="true" applyBorder="false" applyAlignment="true" applyProtection="true">
      <alignment horizontal="general" vertical="bottom" textRotation="0" wrapText="true" indent="0" shrinkToFit="false"/>
      <protection locked="true" hidden="false"/>
    </xf>
    <xf numFmtId="171" fontId="5" fillId="0" borderId="6" xfId="21" applyFont="true" applyBorder="true" applyAlignment="true" applyProtection="true">
      <alignment horizontal="general" vertical="bottom" textRotation="0" wrapText="false" indent="0" shrinkToFit="false"/>
      <protection locked="true" hidden="false"/>
    </xf>
    <xf numFmtId="171" fontId="5" fillId="5" borderId="0" xfId="21" applyFont="true" applyBorder="true" applyAlignment="true" applyProtection="true">
      <alignment horizontal="general" vertical="bottom" textRotation="0" wrapText="false" indent="0" shrinkToFit="false"/>
      <protection locked="true" hidden="false"/>
    </xf>
    <xf numFmtId="165" fontId="12" fillId="0" borderId="0" xfId="0" applyFont="true" applyBorder="false" applyAlignment="true" applyProtection="true">
      <alignment horizontal="general" vertical="bottom" textRotation="0" wrapText="false" indent="0" shrinkToFit="false"/>
      <protection locked="true" hidden="false"/>
    </xf>
    <xf numFmtId="164" fontId="30" fillId="0" borderId="0" xfId="0" applyFont="true" applyBorder="false" applyAlignment="true" applyProtection="true">
      <alignment horizontal="general" vertical="bottom" textRotation="0" wrapText="false" indent="0" shrinkToFit="false"/>
      <protection locked="true" hidden="false"/>
    </xf>
    <xf numFmtId="164" fontId="31" fillId="0" borderId="0" xfId="0" applyFont="true" applyBorder="false" applyAlignment="true" applyProtection="true">
      <alignment horizontal="general" vertical="bottom" textRotation="0" wrapText="false" indent="0" shrinkToFit="false"/>
      <protection locked="true" hidden="false"/>
    </xf>
    <xf numFmtId="165" fontId="6" fillId="3" borderId="0" xfId="21" applyFont="true" applyBorder="true" applyAlignment="true" applyProtection="true">
      <alignment horizontal="general" vertical="bottom" textRotation="0" wrapText="false" indent="0" shrinkToFit="false"/>
      <protection locked="true" hidden="false"/>
    </xf>
    <xf numFmtId="170" fontId="31" fillId="5" borderId="0" xfId="0" applyFont="true" applyBorder="false" applyAlignment="true" applyProtection="true">
      <alignment horizontal="general" vertical="bottom" textRotation="0" wrapText="false" indent="0" shrinkToFit="false"/>
      <protection locked="true" hidden="false"/>
    </xf>
    <xf numFmtId="165" fontId="31" fillId="0" borderId="0" xfId="21" applyFont="true" applyBorder="true" applyAlignment="true" applyProtection="true">
      <alignment horizontal="general" vertical="bottom" textRotation="0" wrapText="false" indent="0" shrinkToFit="false"/>
      <protection locked="true" hidden="false"/>
    </xf>
    <xf numFmtId="164" fontId="32" fillId="0" borderId="0" xfId="0" applyFont="true" applyBorder="false" applyAlignment="true" applyProtection="true">
      <alignment horizontal="general" vertical="bottom" textRotation="0" wrapText="false" indent="0" shrinkToFit="false"/>
      <protection locked="true" hidden="false"/>
    </xf>
    <xf numFmtId="164" fontId="33" fillId="0" borderId="0" xfId="0" applyFont="true" applyBorder="false" applyAlignment="true" applyProtection="true">
      <alignment horizontal="general" vertical="bottom" textRotation="0" wrapText="false" indent="0" shrinkToFit="false"/>
      <protection locked="true" hidden="false"/>
    </xf>
    <xf numFmtId="165" fontId="6" fillId="0" borderId="6" xfId="21" applyFont="true" applyBorder="true" applyAlignment="true" applyProtection="true">
      <alignment horizontal="center" vertical="bottom" textRotation="0" wrapText="false" indent="0" shrinkToFit="false"/>
      <protection locked="true" hidden="false"/>
    </xf>
    <xf numFmtId="165" fontId="6" fillId="3" borderId="0" xfId="21" applyFont="true" applyBorder="true" applyAlignment="true" applyProtection="true">
      <alignment horizontal="left" vertical="bottom" textRotation="0" wrapText="false" indent="0" shrinkToFit="false"/>
      <protection locked="true" hidden="false"/>
    </xf>
    <xf numFmtId="164" fontId="29" fillId="5" borderId="0" xfId="0" applyFont="true" applyBorder="false" applyAlignment="true" applyProtection="true">
      <alignment horizontal="general" vertical="bottom" textRotation="0" wrapText="false" indent="0" shrinkToFit="false"/>
      <protection locked="true" hidden="false"/>
    </xf>
    <xf numFmtId="165" fontId="29" fillId="5" borderId="0" xfId="21" applyFont="true" applyBorder="true" applyAlignment="true" applyProtection="true">
      <alignment horizontal="general" vertical="bottom" textRotation="0" wrapText="false" indent="0" shrinkToFit="false"/>
      <protection locked="true" hidden="false"/>
    </xf>
    <xf numFmtId="164" fontId="12" fillId="5" borderId="0" xfId="0" applyFont="true" applyBorder="false" applyAlignment="true" applyProtection="true">
      <alignment horizontal="general" vertical="bottom" textRotation="0" wrapText="false" indent="0" shrinkToFit="false"/>
      <protection locked="true" hidden="false"/>
    </xf>
    <xf numFmtId="165" fontId="12" fillId="5" borderId="0" xfId="21" applyFont="true" applyBorder="true" applyAlignment="true" applyProtection="true">
      <alignment horizontal="general" vertical="bottom" textRotation="0" wrapText="false" indent="0" shrinkToFit="false"/>
      <protection locked="true" hidden="false"/>
    </xf>
    <xf numFmtId="177" fontId="12" fillId="11" borderId="6" xfId="19" applyFont="true" applyBorder="true" applyAlignment="true" applyProtection="true">
      <alignment horizontal="general" vertical="bottom" textRotation="0" wrapText="false" indent="0" shrinkToFit="false"/>
      <protection locked="true" hidden="false"/>
    </xf>
    <xf numFmtId="165" fontId="12" fillId="0" borderId="0" xfId="21" applyFont="true" applyBorder="true" applyAlignment="true" applyProtection="true">
      <alignment horizontal="general" vertical="bottom" textRotation="0" wrapText="false" indent="0" shrinkToFit="false"/>
      <protection locked="true" hidden="false"/>
    </xf>
    <xf numFmtId="165" fontId="12" fillId="5" borderId="0" xfId="21" applyFont="true" applyBorder="true" applyAlignment="true" applyProtection="true">
      <alignment horizontal="left" vertical="bottom" textRotation="0" wrapText="false" indent="0" shrinkToFit="false"/>
      <protection locked="true" hidden="false"/>
    </xf>
    <xf numFmtId="165" fontId="5" fillId="0" borderId="0" xfId="21" applyFont="true" applyBorder="true" applyAlignment="true" applyProtection="true">
      <alignment horizontal="right" vertical="bottom" textRotation="0" wrapText="false" indent="0" shrinkToFit="false"/>
      <protection locked="true" hidden="false"/>
    </xf>
    <xf numFmtId="173" fontId="12" fillId="0" borderId="0" xfId="0" applyFont="true" applyBorder="false" applyAlignment="true" applyProtection="true">
      <alignment horizontal="general" vertical="bottom" textRotation="0" wrapText="false" indent="0" shrinkToFit="false"/>
      <protection locked="true" hidden="false"/>
    </xf>
    <xf numFmtId="167" fontId="5" fillId="0" borderId="0" xfId="0" applyFont="true" applyBorder="false" applyAlignment="true" applyProtection="true">
      <alignment horizontal="general" vertical="bottom" textRotation="0" wrapText="false" indent="0" shrinkToFit="false"/>
      <protection locked="true" hidden="false"/>
    </xf>
    <xf numFmtId="164" fontId="36" fillId="0" borderId="0" xfId="0" applyFont="true" applyBorder="false" applyAlignment="true" applyProtection="true">
      <alignment horizontal="general" vertical="bottom" textRotation="0" wrapText="false" indent="0" shrinkToFit="false"/>
      <protection locked="true" hidden="false"/>
    </xf>
    <xf numFmtId="170" fontId="16" fillId="0" borderId="0" xfId="0" applyFont="true" applyBorder="false" applyAlignment="true" applyProtection="true">
      <alignment horizontal="general" vertical="bottom" textRotation="0" wrapText="false" indent="0" shrinkToFit="false"/>
      <protection locked="true" hidden="false"/>
    </xf>
    <xf numFmtId="164" fontId="20" fillId="0" borderId="42" xfId="0" applyFont="true" applyBorder="true" applyAlignment="true" applyProtection="true">
      <alignment horizontal="center" vertical="bottom" textRotation="0" wrapText="false" indent="0" shrinkToFit="false"/>
      <protection locked="true" hidden="false"/>
    </xf>
    <xf numFmtId="164" fontId="20" fillId="0" borderId="0" xfId="0" applyFont="true" applyBorder="true" applyAlignment="true" applyProtection="true">
      <alignment horizontal="center" vertical="bottom" textRotation="0" wrapText="false" indent="0" shrinkToFit="false"/>
      <protection locked="true" hidden="false"/>
    </xf>
    <xf numFmtId="164" fontId="20" fillId="0" borderId="0" xfId="0" applyFont="true" applyBorder="false" applyAlignment="true" applyProtection="true">
      <alignment horizontal="center" vertical="bottom" textRotation="0" wrapText="false" indent="0" shrinkToFit="false"/>
      <protection locked="true" hidden="false"/>
    </xf>
    <xf numFmtId="164" fontId="20" fillId="3" borderId="35" xfId="0" applyFont="true" applyBorder="true" applyAlignment="true" applyProtection="true">
      <alignment horizontal="center" vertical="bottom" textRotation="0" wrapText="false" indent="0" shrinkToFit="false"/>
      <protection locked="true" hidden="false"/>
    </xf>
    <xf numFmtId="164" fontId="20" fillId="3" borderId="43" xfId="0" applyFont="true" applyBorder="true" applyAlignment="true" applyProtection="true">
      <alignment horizontal="left" vertical="bottom" textRotation="0" wrapText="false" indent="0" shrinkToFit="false"/>
      <protection locked="true" hidden="false"/>
    </xf>
    <xf numFmtId="164" fontId="20" fillId="3" borderId="43" xfId="0" applyFont="true" applyBorder="true" applyAlignment="true" applyProtection="true">
      <alignment horizontal="center" vertical="bottom" textRotation="0" wrapText="true" indent="0" shrinkToFit="false"/>
      <protection locked="true" hidden="false"/>
    </xf>
    <xf numFmtId="164" fontId="20" fillId="3" borderId="36" xfId="0" applyFont="true" applyBorder="true" applyAlignment="true" applyProtection="true">
      <alignment horizontal="center" vertical="bottom" textRotation="0" wrapText="true" indent="0" shrinkToFit="false"/>
      <protection locked="true" hidden="false"/>
    </xf>
    <xf numFmtId="164" fontId="20" fillId="3" borderId="35" xfId="0" applyFont="true" applyBorder="true" applyAlignment="true" applyProtection="true">
      <alignment horizontal="center" vertical="bottom" textRotation="0" wrapText="true" indent="0" shrinkToFit="false"/>
      <protection locked="true" hidden="false"/>
    </xf>
    <xf numFmtId="164" fontId="20" fillId="3" borderId="44" xfId="0" applyFont="true" applyBorder="true" applyAlignment="true" applyProtection="true">
      <alignment horizontal="center" vertical="bottom" textRotation="0" wrapText="true" indent="0" shrinkToFit="false"/>
      <protection locked="true" hidden="false"/>
    </xf>
    <xf numFmtId="164" fontId="20" fillId="3" borderId="39" xfId="0" applyFont="true" applyBorder="true" applyAlignment="true" applyProtection="true">
      <alignment horizontal="center" vertical="bottom" textRotation="0" wrapText="true" indent="0" shrinkToFit="false"/>
      <protection locked="true" hidden="false"/>
    </xf>
    <xf numFmtId="164" fontId="20" fillId="3" borderId="45" xfId="0" applyFont="true" applyBorder="true" applyAlignment="true" applyProtection="true">
      <alignment horizontal="center" vertical="bottom" textRotation="0" wrapText="true" indent="0" shrinkToFit="false"/>
      <protection locked="true" hidden="false"/>
    </xf>
    <xf numFmtId="164" fontId="20" fillId="3" borderId="38" xfId="0" applyFont="true" applyBorder="true" applyAlignment="true" applyProtection="true">
      <alignment horizontal="center" vertical="bottom" textRotation="0" wrapText="true" indent="0" shrinkToFit="false"/>
      <protection locked="true" hidden="false"/>
    </xf>
    <xf numFmtId="167" fontId="4" fillId="7" borderId="28" xfId="0" applyFont="true" applyBorder="true" applyAlignment="true" applyProtection="true">
      <alignment horizontal="center" vertical="bottom" textRotation="0" wrapText="false" indent="0" shrinkToFit="false"/>
      <protection locked="true" hidden="false"/>
    </xf>
    <xf numFmtId="164" fontId="4" fillId="7" borderId="41" xfId="0" applyFont="true" applyBorder="true" applyAlignment="true" applyProtection="true">
      <alignment horizontal="left" vertical="bottom" textRotation="0" wrapText="false" indent="0" shrinkToFit="false"/>
      <protection locked="true" hidden="false"/>
    </xf>
    <xf numFmtId="165" fontId="4" fillId="7" borderId="41" xfId="21" applyFont="true" applyBorder="true" applyAlignment="true" applyProtection="true">
      <alignment horizontal="general" vertical="bottom" textRotation="0" wrapText="false" indent="0" shrinkToFit="false"/>
      <protection locked="true" hidden="false"/>
    </xf>
    <xf numFmtId="165" fontId="4" fillId="0" borderId="11" xfId="21" applyFont="true" applyBorder="true" applyAlignment="true" applyProtection="true">
      <alignment horizontal="general" vertical="bottom" textRotation="0" wrapText="false" indent="0" shrinkToFit="false"/>
      <protection locked="true" hidden="false"/>
    </xf>
    <xf numFmtId="165" fontId="4" fillId="7" borderId="28" xfId="21" applyFont="true" applyBorder="true" applyAlignment="true" applyProtection="true">
      <alignment horizontal="general" vertical="bottom" textRotation="0" wrapText="false" indent="0" shrinkToFit="false"/>
      <protection locked="true" hidden="false"/>
    </xf>
    <xf numFmtId="165" fontId="4" fillId="7" borderId="31" xfId="21" applyFont="true" applyBorder="true" applyAlignment="true" applyProtection="true">
      <alignment horizontal="general" vertical="bottom" textRotation="0" wrapText="false" indent="0" shrinkToFit="false"/>
      <protection locked="true" hidden="false"/>
    </xf>
    <xf numFmtId="165" fontId="4" fillId="0" borderId="46" xfId="21" applyFont="true" applyBorder="true" applyAlignment="true" applyProtection="true">
      <alignment horizontal="general" vertical="bottom" textRotation="0" wrapText="false" indent="0" shrinkToFit="false"/>
      <protection locked="true" hidden="false"/>
    </xf>
    <xf numFmtId="178" fontId="4" fillId="6" borderId="31" xfId="21" applyFont="true" applyBorder="true" applyAlignment="true" applyProtection="true">
      <alignment horizontal="general" vertical="bottom" textRotation="0" wrapText="false" indent="0" shrinkToFit="false"/>
      <protection locked="true" hidden="false"/>
    </xf>
    <xf numFmtId="164" fontId="4" fillId="7" borderId="30" xfId="0" applyFont="true" applyBorder="tru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center" vertical="bottom" textRotation="0" wrapText="false" indent="0" shrinkToFit="false"/>
      <protection locked="true" hidden="false"/>
    </xf>
    <xf numFmtId="167" fontId="4" fillId="7" borderId="4" xfId="0" applyFont="true" applyBorder="true" applyAlignment="true" applyProtection="true">
      <alignment horizontal="center" vertical="bottom" textRotation="0" wrapText="false" indent="0" shrinkToFit="false"/>
      <protection locked="true" hidden="false"/>
    </xf>
    <xf numFmtId="164" fontId="4" fillId="7" borderId="6" xfId="0" applyFont="true" applyBorder="true" applyAlignment="true" applyProtection="true">
      <alignment horizontal="general" vertical="bottom" textRotation="0" wrapText="false" indent="0" shrinkToFit="false"/>
      <protection locked="true" hidden="false"/>
    </xf>
    <xf numFmtId="165" fontId="4" fillId="7" borderId="6" xfId="21" applyFont="true" applyBorder="true" applyAlignment="true" applyProtection="true">
      <alignment horizontal="general" vertical="bottom" textRotation="0" wrapText="false" indent="0" shrinkToFit="false"/>
      <protection locked="true" hidden="false"/>
    </xf>
    <xf numFmtId="165" fontId="4" fillId="7" borderId="4" xfId="21" applyFont="true" applyBorder="true" applyAlignment="true" applyProtection="true">
      <alignment horizontal="general" vertical="bottom" textRotation="0" wrapText="false" indent="0" shrinkToFit="false"/>
      <protection locked="true" hidden="false"/>
    </xf>
    <xf numFmtId="165" fontId="4" fillId="7" borderId="47" xfId="21" applyFont="true" applyBorder="true" applyAlignment="true" applyProtection="true">
      <alignment horizontal="general" vertical="bottom" textRotation="0" wrapText="false" indent="0" shrinkToFit="false"/>
      <protection locked="true" hidden="false"/>
    </xf>
    <xf numFmtId="165" fontId="4" fillId="0" borderId="48" xfId="21" applyFont="true" applyBorder="true" applyAlignment="true" applyProtection="true">
      <alignment horizontal="general" vertical="bottom" textRotation="0" wrapText="false" indent="0" shrinkToFit="false"/>
      <protection locked="true" hidden="false"/>
    </xf>
    <xf numFmtId="178" fontId="4" fillId="6" borderId="47" xfId="21" applyFont="true" applyBorder="true" applyAlignment="true" applyProtection="true">
      <alignment horizontal="general" vertical="bottom" textRotation="0" wrapText="false" indent="0" shrinkToFit="false"/>
      <protection locked="true" hidden="false"/>
    </xf>
    <xf numFmtId="164" fontId="4" fillId="7" borderId="49" xfId="0" applyFont="true" applyBorder="true" applyAlignment="true" applyProtection="true">
      <alignment horizontal="center" vertical="bottom" textRotation="0" wrapText="false" indent="0" shrinkToFit="false"/>
      <protection locked="true" hidden="false"/>
    </xf>
    <xf numFmtId="167" fontId="37" fillId="7" borderId="4" xfId="0" applyFont="true" applyBorder="true" applyAlignment="true" applyProtection="true">
      <alignment horizontal="center" vertical="bottom" textRotation="0" wrapText="false" indent="0" shrinkToFit="false"/>
      <protection locked="true" hidden="false"/>
    </xf>
    <xf numFmtId="164" fontId="37" fillId="7" borderId="6" xfId="0" applyFont="true" applyBorder="true" applyAlignment="true" applyProtection="true">
      <alignment horizontal="general" vertical="bottom" textRotation="0" wrapText="false" indent="0" shrinkToFit="false"/>
      <protection locked="true" hidden="false"/>
    </xf>
    <xf numFmtId="165" fontId="37" fillId="7" borderId="6" xfId="21" applyFont="true" applyBorder="true" applyAlignment="true" applyProtection="true">
      <alignment horizontal="general" vertical="bottom" textRotation="0" wrapText="false" indent="0" shrinkToFit="false"/>
      <protection locked="true" hidden="false"/>
    </xf>
    <xf numFmtId="165" fontId="37" fillId="0" borderId="11" xfId="21" applyFont="true" applyBorder="true" applyAlignment="true" applyProtection="true">
      <alignment horizontal="general" vertical="bottom" textRotation="0" wrapText="false" indent="0" shrinkToFit="false"/>
      <protection locked="true" hidden="false"/>
    </xf>
    <xf numFmtId="165" fontId="37" fillId="7" borderId="4" xfId="21" applyFont="true" applyBorder="true" applyAlignment="true" applyProtection="true">
      <alignment horizontal="general" vertical="bottom" textRotation="0" wrapText="false" indent="0" shrinkToFit="false"/>
      <protection locked="true" hidden="false"/>
    </xf>
    <xf numFmtId="165" fontId="37" fillId="7" borderId="47" xfId="21" applyFont="true" applyBorder="true" applyAlignment="true" applyProtection="true">
      <alignment horizontal="general" vertical="bottom" textRotation="0" wrapText="false" indent="0" shrinkToFit="false"/>
      <protection locked="true" hidden="false"/>
    </xf>
    <xf numFmtId="165" fontId="37" fillId="0" borderId="48" xfId="21" applyFont="true" applyBorder="true" applyAlignment="true" applyProtection="true">
      <alignment horizontal="general" vertical="bottom" textRotation="0" wrapText="false" indent="0" shrinkToFit="false"/>
      <protection locked="true" hidden="false"/>
    </xf>
    <xf numFmtId="178" fontId="37" fillId="6" borderId="47" xfId="21" applyFont="true" applyBorder="true" applyAlignment="true" applyProtection="true">
      <alignment horizontal="general" vertical="bottom" textRotation="0" wrapText="false" indent="0" shrinkToFit="false"/>
      <protection locked="true" hidden="false"/>
    </xf>
    <xf numFmtId="164" fontId="37" fillId="7" borderId="49" xfId="0" applyFont="true" applyBorder="true" applyAlignment="true" applyProtection="true">
      <alignment horizontal="center" vertical="bottom" textRotation="0" wrapText="false" indent="0" shrinkToFit="false"/>
      <protection locked="true" hidden="false"/>
    </xf>
    <xf numFmtId="164" fontId="37" fillId="0" borderId="0" xfId="0" applyFont="true" applyBorder="false" applyAlignment="true" applyProtection="true">
      <alignment horizontal="general" vertical="bottom" textRotation="0" wrapText="false" indent="0" shrinkToFit="false"/>
      <protection locked="true" hidden="false"/>
    </xf>
    <xf numFmtId="164" fontId="38" fillId="0" borderId="0" xfId="0" applyFont="true" applyBorder="false" applyAlignment="true" applyProtection="true">
      <alignment horizontal="general" vertical="bottom" textRotation="0" wrapText="false" indent="0" shrinkToFit="false"/>
      <protection locked="true" hidden="false"/>
    </xf>
    <xf numFmtId="164" fontId="4" fillId="7" borderId="6" xfId="25" applyFont="true" applyBorder="true" applyAlignment="true" applyProtection="true">
      <alignment horizontal="left" vertical="bottom" textRotation="0" wrapText="true" indent="0" shrinkToFit="false"/>
      <protection locked="true" hidden="false"/>
    </xf>
    <xf numFmtId="168" fontId="37" fillId="7" borderId="6" xfId="0" applyFont="true" applyBorder="true" applyAlignment="true" applyProtection="true">
      <alignment horizontal="left" vertical="top" textRotation="0" wrapText="true" indent="0" shrinkToFit="false"/>
      <protection locked="true" hidden="false"/>
    </xf>
    <xf numFmtId="164" fontId="39" fillId="0" borderId="0" xfId="0" applyFont="true" applyBorder="false" applyAlignment="true" applyProtection="true">
      <alignment horizontal="general" vertical="bottom" textRotation="0" wrapText="false" indent="0" shrinkToFit="false"/>
      <protection locked="true" hidden="false"/>
    </xf>
    <xf numFmtId="164" fontId="40" fillId="0" borderId="0" xfId="0" applyFont="true" applyBorder="false" applyAlignment="true" applyProtection="true">
      <alignment horizontal="general" vertical="bottom" textRotation="0" wrapText="false" indent="0" shrinkToFit="false"/>
      <protection locked="true" hidden="false"/>
    </xf>
    <xf numFmtId="167" fontId="41" fillId="7" borderId="4" xfId="0" applyFont="true" applyBorder="true" applyAlignment="true" applyProtection="true">
      <alignment horizontal="center" vertical="bottom" textRotation="0" wrapText="false" indent="0" shrinkToFit="false"/>
      <protection locked="true" hidden="false"/>
    </xf>
    <xf numFmtId="168" fontId="41" fillId="7" borderId="6" xfId="0" applyFont="true" applyBorder="true" applyAlignment="true" applyProtection="true">
      <alignment horizontal="left" vertical="top" textRotation="0" wrapText="true" indent="0" shrinkToFit="false"/>
      <protection locked="true" hidden="false"/>
    </xf>
    <xf numFmtId="165" fontId="41" fillId="7" borderId="6" xfId="21" applyFont="true" applyBorder="true" applyAlignment="true" applyProtection="true">
      <alignment horizontal="general" vertical="bottom" textRotation="0" wrapText="false" indent="0" shrinkToFit="false"/>
      <protection locked="true" hidden="false"/>
    </xf>
    <xf numFmtId="165" fontId="41" fillId="0" borderId="11" xfId="21" applyFont="true" applyBorder="true" applyAlignment="true" applyProtection="true">
      <alignment horizontal="general" vertical="bottom" textRotation="0" wrapText="false" indent="0" shrinkToFit="false"/>
      <protection locked="true" hidden="false"/>
    </xf>
    <xf numFmtId="165" fontId="41" fillId="7" borderId="4" xfId="21" applyFont="true" applyBorder="true" applyAlignment="true" applyProtection="true">
      <alignment horizontal="general" vertical="bottom" textRotation="0" wrapText="false" indent="0" shrinkToFit="false"/>
      <protection locked="true" hidden="false"/>
    </xf>
    <xf numFmtId="165" fontId="41" fillId="7" borderId="47" xfId="21" applyFont="true" applyBorder="true" applyAlignment="true" applyProtection="true">
      <alignment horizontal="general" vertical="bottom" textRotation="0" wrapText="false" indent="0" shrinkToFit="false"/>
      <protection locked="true" hidden="false"/>
    </xf>
    <xf numFmtId="165" fontId="41" fillId="0" borderId="48" xfId="21" applyFont="true" applyBorder="true" applyAlignment="true" applyProtection="true">
      <alignment horizontal="general" vertical="bottom" textRotation="0" wrapText="false" indent="0" shrinkToFit="false"/>
      <protection locked="true" hidden="false"/>
    </xf>
    <xf numFmtId="178" fontId="41" fillId="6" borderId="47" xfId="21" applyFont="true" applyBorder="true" applyAlignment="true" applyProtection="true">
      <alignment horizontal="general" vertical="bottom" textRotation="0" wrapText="false" indent="0" shrinkToFit="false"/>
      <protection locked="true" hidden="false"/>
    </xf>
    <xf numFmtId="164" fontId="41" fillId="7" borderId="49" xfId="0" applyFont="true" applyBorder="true" applyAlignment="true" applyProtection="true">
      <alignment horizontal="center" vertical="bottom" textRotation="0" wrapText="false" indent="0" shrinkToFit="false"/>
      <protection locked="true" hidden="false"/>
    </xf>
    <xf numFmtId="164" fontId="37" fillId="7" borderId="6" xfId="25" applyFont="true" applyBorder="true" applyAlignment="true" applyProtection="true">
      <alignment horizontal="left" vertical="bottom" textRotation="0" wrapText="true" indent="0" shrinkToFit="false"/>
      <protection locked="true" hidden="false"/>
    </xf>
    <xf numFmtId="168" fontId="4" fillId="7" borderId="6" xfId="0" applyFont="true" applyBorder="true" applyAlignment="true" applyProtection="true">
      <alignment horizontal="left" vertical="top" textRotation="0" wrapText="true" indent="0" shrinkToFit="false"/>
      <protection locked="true" hidden="false"/>
    </xf>
    <xf numFmtId="164" fontId="41" fillId="7" borderId="6" xfId="0" applyFont="true" applyBorder="true" applyAlignment="true" applyProtection="true">
      <alignment horizontal="general" vertical="bottom" textRotation="0" wrapText="false" indent="0" shrinkToFit="false"/>
      <protection locked="true" hidden="false"/>
    </xf>
    <xf numFmtId="164" fontId="4" fillId="7" borderId="40" xfId="0" applyFont="true" applyBorder="true" applyAlignment="true" applyProtection="true">
      <alignment horizontal="general" vertical="bottom" textRotation="0" wrapText="false" indent="0" shrinkToFit="false"/>
      <protection locked="true" hidden="false"/>
    </xf>
    <xf numFmtId="165" fontId="4" fillId="7" borderId="40" xfId="21" applyFont="true" applyBorder="true" applyAlignment="true" applyProtection="true">
      <alignment horizontal="general" vertical="bottom" textRotation="0" wrapText="false" indent="0" shrinkToFit="false"/>
      <protection locked="true" hidden="false"/>
    </xf>
    <xf numFmtId="165" fontId="4" fillId="0" borderId="50" xfId="21" applyFont="true" applyBorder="true" applyAlignment="true" applyProtection="true">
      <alignment horizontal="general" vertical="bottom" textRotation="0" wrapText="false" indent="0" shrinkToFit="false"/>
      <protection locked="true" hidden="false"/>
    </xf>
    <xf numFmtId="165" fontId="4" fillId="7" borderId="33" xfId="21" applyFont="true" applyBorder="true" applyAlignment="true" applyProtection="true">
      <alignment horizontal="general" vertical="bottom" textRotation="0" wrapText="false" indent="0" shrinkToFit="false"/>
      <protection locked="true" hidden="false"/>
    </xf>
    <xf numFmtId="165" fontId="4" fillId="7" borderId="51" xfId="21" applyFont="true" applyBorder="true" applyAlignment="true" applyProtection="true">
      <alignment horizontal="general" vertical="bottom" textRotation="0" wrapText="false" indent="0" shrinkToFit="false"/>
      <protection locked="true" hidden="false"/>
    </xf>
    <xf numFmtId="165" fontId="4" fillId="0" borderId="52" xfId="21" applyFont="true" applyBorder="true" applyAlignment="true" applyProtection="true">
      <alignment horizontal="general" vertical="bottom" textRotation="0" wrapText="false" indent="0" shrinkToFit="false"/>
      <protection locked="true" hidden="false"/>
    </xf>
    <xf numFmtId="178" fontId="4" fillId="6" borderId="53" xfId="21" applyFont="true" applyBorder="true" applyAlignment="true" applyProtection="true">
      <alignment horizontal="general" vertical="bottom" textRotation="0" wrapText="false" indent="0" shrinkToFit="false"/>
      <protection locked="true" hidden="false"/>
    </xf>
    <xf numFmtId="164" fontId="4" fillId="7" borderId="54" xfId="0" applyFont="true" applyBorder="true" applyAlignment="true" applyProtection="true">
      <alignment horizontal="center" vertical="bottom" textRotation="0" wrapText="false" indent="0" shrinkToFit="false"/>
      <protection locked="true" hidden="false"/>
    </xf>
    <xf numFmtId="164" fontId="20" fillId="5" borderId="35" xfId="0" applyFont="true" applyBorder="true" applyAlignment="true" applyProtection="true">
      <alignment horizontal="general" vertical="bottom" textRotation="0" wrapText="false" indent="0" shrinkToFit="false"/>
      <protection locked="true" hidden="false"/>
    </xf>
    <xf numFmtId="164" fontId="20" fillId="5" borderId="36" xfId="0" applyFont="true" applyBorder="true" applyAlignment="true" applyProtection="true">
      <alignment horizontal="general" vertical="bottom" textRotation="0" wrapText="false" indent="0" shrinkToFit="false"/>
      <protection locked="true" hidden="false"/>
    </xf>
    <xf numFmtId="165" fontId="20" fillId="5" borderId="36" xfId="21" applyFont="true" applyBorder="true" applyAlignment="true" applyProtection="true">
      <alignment horizontal="general" vertical="bottom" textRotation="0" wrapText="false" indent="0" shrinkToFit="false"/>
      <protection locked="true" hidden="false"/>
    </xf>
    <xf numFmtId="165" fontId="20" fillId="5" borderId="34" xfId="21" applyFont="true" applyBorder="true" applyAlignment="true" applyProtection="true">
      <alignment horizontal="general" vertical="bottom" textRotation="0" wrapText="false" indent="0" shrinkToFit="false"/>
      <protection locked="true" hidden="false"/>
    </xf>
    <xf numFmtId="165" fontId="20" fillId="5" borderId="44" xfId="21" applyFont="true" applyBorder="true" applyAlignment="true" applyProtection="true">
      <alignment horizontal="general" vertical="bottom" textRotation="0" wrapText="false" indent="0" shrinkToFit="false"/>
      <protection locked="true" hidden="false"/>
    </xf>
    <xf numFmtId="165" fontId="20" fillId="5" borderId="45" xfId="21" applyFont="true" applyBorder="true" applyAlignment="true" applyProtection="true">
      <alignment horizontal="general" vertical="bottom" textRotation="0" wrapText="false" indent="0" shrinkToFit="false"/>
      <protection locked="true" hidden="false"/>
    </xf>
    <xf numFmtId="164" fontId="20" fillId="5" borderId="38" xfId="0" applyFont="true" applyBorder="tru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right" vertical="bottom" textRotation="0" wrapText="false" indent="0" shrinkToFit="false"/>
      <protection locked="true" hidden="false"/>
    </xf>
    <xf numFmtId="176" fontId="4" fillId="0" borderId="0" xfId="0" applyFont="true" applyBorder="false" applyAlignment="true" applyProtection="true">
      <alignment horizontal="general" vertical="bottom" textRotation="0" wrapText="false" indent="0" shrinkToFit="false"/>
      <protection locked="true" hidden="false"/>
    </xf>
    <xf numFmtId="170" fontId="21" fillId="0" borderId="0" xfId="0" applyFont="true" applyBorder="false" applyAlignment="true" applyProtection="true">
      <alignment horizontal="left" vertical="bottom" textRotation="0" wrapText="false" indent="0" shrinkToFit="false"/>
      <protection locked="true" hidden="false"/>
    </xf>
    <xf numFmtId="170" fontId="21" fillId="3" borderId="0" xfId="0" applyFont="true" applyBorder="false" applyAlignment="true" applyProtection="true">
      <alignment horizontal="center" vertical="bottom" textRotation="0" wrapText="false" indent="0" shrinkToFit="false"/>
      <protection locked="true" hidden="false"/>
    </xf>
    <xf numFmtId="164" fontId="21" fillId="3" borderId="0" xfId="0" applyFont="true" applyBorder="false" applyAlignment="true" applyProtection="true">
      <alignment horizontal="general" vertical="bottom" textRotation="0" wrapText="false" indent="0" shrinkToFit="false"/>
      <protection locked="true" hidden="false"/>
    </xf>
    <xf numFmtId="164" fontId="21" fillId="3" borderId="0" xfId="0" applyFont="true" applyBorder="false" applyAlignment="true" applyProtection="true">
      <alignment horizontal="center" vertical="bottom" textRotation="0" wrapText="true" indent="0" shrinkToFit="false"/>
      <protection locked="true" hidden="false"/>
    </xf>
    <xf numFmtId="170" fontId="21" fillId="3" borderId="0" xfId="0" applyFont="true" applyBorder="true" applyAlignment="true" applyProtection="true">
      <alignment horizontal="center" vertical="bottom" textRotation="0" wrapText="false" indent="0" shrinkToFit="false"/>
      <protection locked="true" hidden="false"/>
    </xf>
    <xf numFmtId="164" fontId="17" fillId="5" borderId="0" xfId="0" applyFont="true" applyBorder="false" applyAlignment="true" applyProtection="true">
      <alignment horizontal="center" vertical="bottom" textRotation="0" wrapText="false" indent="0" shrinkToFit="false"/>
      <protection locked="true" hidden="false"/>
    </xf>
    <xf numFmtId="167" fontId="17" fillId="5" borderId="0" xfId="0" applyFont="true" applyBorder="false" applyAlignment="true" applyProtection="true">
      <alignment horizontal="left" vertical="bottom" textRotation="0" wrapText="false" indent="0" shrinkToFit="false"/>
      <protection locked="true" hidden="false"/>
    </xf>
    <xf numFmtId="165" fontId="17" fillId="5" borderId="0" xfId="0" applyFont="true" applyBorder="false" applyAlignment="true" applyProtection="true">
      <alignment horizontal="general" vertical="bottom" textRotation="0" wrapText="false" indent="0" shrinkToFit="false"/>
      <protection locked="true" hidden="false"/>
    </xf>
    <xf numFmtId="179" fontId="17" fillId="0" borderId="0" xfId="0" applyFont="true" applyBorder="false" applyAlignment="true" applyProtection="true">
      <alignment horizontal="left" vertical="bottom" textRotation="0" wrapText="false" indent="0" shrinkToFit="false"/>
      <protection locked="true" hidden="false"/>
    </xf>
    <xf numFmtId="165" fontId="17" fillId="0" borderId="0" xfId="0" applyFont="true" applyBorder="false" applyAlignment="true" applyProtection="true">
      <alignment horizontal="general" vertical="bottom" textRotation="0" wrapText="false" indent="0" shrinkToFit="false"/>
      <protection locked="true" hidden="false"/>
    </xf>
    <xf numFmtId="164" fontId="42" fillId="0" borderId="0" xfId="20" applyFont="true" applyBorder="true" applyAlignment="true" applyProtection="true">
      <alignment horizontal="general" vertical="bottom" textRotation="0" wrapText="false" indent="0" shrinkToFit="false"/>
      <protection locked="true" hidden="false"/>
    </xf>
    <xf numFmtId="180" fontId="17" fillId="0" borderId="48" xfId="0" applyFont="true" applyBorder="true" applyAlignment="true" applyProtection="true">
      <alignment horizontal="left" vertical="bottom" textRotation="0" wrapText="false" indent="0" shrinkToFit="false"/>
      <protection locked="true" hidden="false"/>
    </xf>
    <xf numFmtId="165" fontId="17" fillId="0" borderId="48" xfId="0" applyFont="true" applyBorder="true" applyAlignment="true" applyProtection="true">
      <alignment horizontal="general" vertical="bottom" textRotation="0" wrapText="false" indent="0" shrinkToFit="false"/>
      <protection locked="true" hidden="false"/>
    </xf>
    <xf numFmtId="180" fontId="17" fillId="0" borderId="0" xfId="0" applyFont="true" applyBorder="false" applyAlignment="true" applyProtection="true">
      <alignment horizontal="left" vertical="bottom" textRotation="0" wrapText="false" indent="0" shrinkToFit="false"/>
      <protection locked="true" hidden="false"/>
    </xf>
    <xf numFmtId="165" fontId="43" fillId="0" borderId="0" xfId="0" applyFont="true" applyBorder="false" applyAlignment="true" applyProtection="true">
      <alignment horizontal="general" vertical="bottom" textRotation="0" wrapText="false" indent="0" shrinkToFit="false"/>
      <protection locked="true" hidden="false"/>
    </xf>
    <xf numFmtId="165" fontId="21" fillId="0" borderId="55" xfId="0" applyFont="true" applyBorder="true" applyAlignment="true" applyProtection="true">
      <alignment horizontal="general" vertical="bottom" textRotation="0" wrapText="false" indent="0" shrinkToFit="false"/>
      <protection locked="true" hidden="false"/>
    </xf>
    <xf numFmtId="164" fontId="20" fillId="3" borderId="0" xfId="0" applyFont="true" applyBorder="false" applyAlignment="true" applyProtection="true">
      <alignment horizontal="center" vertical="bottom" textRotation="0" wrapText="false" indent="0" shrinkToFit="false"/>
      <protection locked="true" hidden="false"/>
    </xf>
    <xf numFmtId="164" fontId="21" fillId="3" borderId="0" xfId="0" applyFont="true" applyBorder="false" applyAlignment="true" applyProtection="true">
      <alignment horizontal="right" vertical="bottom" textRotation="0" wrapText="false" indent="0" shrinkToFit="false"/>
      <protection locked="true" hidden="false"/>
    </xf>
    <xf numFmtId="165" fontId="21" fillId="5" borderId="55" xfId="0" applyFont="true" applyBorder="tru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center" vertical="bottom" textRotation="0" wrapText="false" indent="0" shrinkToFit="false"/>
      <protection locked="true" hidden="false"/>
    </xf>
    <xf numFmtId="167" fontId="5" fillId="0" borderId="0" xfId="0" applyFont="true" applyBorder="true" applyAlignment="true" applyProtection="true">
      <alignment horizontal="right" vertical="bottom" textRotation="0" wrapText="false" indent="0" shrinkToFit="false"/>
      <protection locked="true" hidden="false"/>
    </xf>
    <xf numFmtId="164" fontId="16" fillId="0" borderId="0" xfId="0" applyFont="true" applyBorder="false" applyAlignment="true" applyProtection="true">
      <alignment horizontal="center" vertical="bottom" textRotation="0" wrapText="false" indent="0" shrinkToFit="false"/>
      <protection locked="true" hidden="false"/>
    </xf>
    <xf numFmtId="164" fontId="20" fillId="3" borderId="1" xfId="0" applyFont="true" applyBorder="true" applyAlignment="true" applyProtection="true">
      <alignment horizontal="center" vertical="bottom" textRotation="0" wrapText="false" indent="0" shrinkToFit="false"/>
      <protection locked="true" hidden="false"/>
    </xf>
    <xf numFmtId="164" fontId="20" fillId="3" borderId="3" xfId="0" applyFont="true" applyBorder="true" applyAlignment="true" applyProtection="true">
      <alignment horizontal="left" vertical="bottom" textRotation="0" wrapText="false" indent="0" shrinkToFit="false"/>
      <protection locked="true" hidden="false"/>
    </xf>
    <xf numFmtId="164" fontId="20" fillId="3" borderId="3" xfId="0" applyFont="true" applyBorder="true" applyAlignment="true" applyProtection="true">
      <alignment horizontal="center" vertical="bottom" textRotation="0" wrapText="false" indent="0" shrinkToFit="false"/>
      <protection locked="true" hidden="false"/>
    </xf>
    <xf numFmtId="164" fontId="20" fillId="3" borderId="3" xfId="0" applyFont="true" applyBorder="true" applyAlignment="true" applyProtection="true">
      <alignment horizontal="center" vertical="bottom" textRotation="0" wrapText="true" indent="0" shrinkToFit="false"/>
      <protection locked="true" hidden="false"/>
    </xf>
    <xf numFmtId="164" fontId="20" fillId="3" borderId="2" xfId="0" applyFont="true" applyBorder="true" applyAlignment="true" applyProtection="true">
      <alignment horizontal="center" vertical="bottom" textRotation="0" wrapText="false" indent="0" shrinkToFit="false"/>
      <protection locked="true" hidden="false"/>
    </xf>
    <xf numFmtId="164" fontId="20" fillId="3" borderId="5" xfId="0" applyFont="true" applyBorder="true" applyAlignment="true" applyProtection="true">
      <alignment horizontal="center" vertical="bottom" textRotation="0" wrapText="false" indent="0" shrinkToFit="false"/>
      <protection locked="true" hidden="false"/>
    </xf>
    <xf numFmtId="164" fontId="20" fillId="3" borderId="7" xfId="0" applyFont="true" applyBorder="true" applyAlignment="true" applyProtection="true">
      <alignment horizontal="center" vertical="bottom" textRotation="0" wrapText="false" indent="0" shrinkToFit="false"/>
      <protection locked="true" hidden="false"/>
    </xf>
    <xf numFmtId="164" fontId="20" fillId="3" borderId="9" xfId="0" applyFont="true" applyBorder="true" applyAlignment="true" applyProtection="true">
      <alignment horizontal="left" vertical="bottom" textRotation="0" wrapText="false" indent="0" shrinkToFit="false"/>
      <protection locked="true" hidden="false"/>
    </xf>
    <xf numFmtId="164" fontId="20" fillId="3" borderId="9" xfId="0" applyFont="true" applyBorder="true" applyAlignment="true" applyProtection="true">
      <alignment horizontal="center" vertical="bottom" textRotation="0" wrapText="false" indent="0" shrinkToFit="false"/>
      <protection locked="true" hidden="false"/>
    </xf>
    <xf numFmtId="164" fontId="20" fillId="3" borderId="8" xfId="0" applyFont="true" applyBorder="true" applyAlignment="true" applyProtection="true">
      <alignment horizontal="center" vertical="bottom" textRotation="0" wrapText="false" indent="0" shrinkToFit="false"/>
      <protection locked="true" hidden="false"/>
    </xf>
    <xf numFmtId="164" fontId="4" fillId="7" borderId="41" xfId="0" applyFont="true" applyBorder="true" applyAlignment="true" applyProtection="true">
      <alignment horizontal="general" vertical="bottom" textRotation="0" wrapText="false" indent="0" shrinkToFit="false"/>
      <protection locked="true" hidden="false"/>
    </xf>
    <xf numFmtId="165" fontId="4" fillId="7" borderId="29" xfId="21" applyFont="true" applyBorder="true" applyAlignment="true" applyProtection="true">
      <alignment horizontal="center" vertical="bottom" textRotation="0" wrapText="false" indent="0" shrinkToFit="false"/>
      <protection locked="true" hidden="false"/>
    </xf>
    <xf numFmtId="181" fontId="4" fillId="7" borderId="56" xfId="21" applyFont="true" applyBorder="true" applyAlignment="true" applyProtection="true">
      <alignment horizontal="general" vertical="bottom" textRotation="0" wrapText="false" indent="0" shrinkToFit="false"/>
      <protection locked="true" hidden="false"/>
    </xf>
    <xf numFmtId="165" fontId="4" fillId="0" borderId="57" xfId="21" applyFont="true" applyBorder="true" applyAlignment="true" applyProtection="true">
      <alignment horizontal="general" vertical="bottom" textRotation="0" wrapText="false" indent="0" shrinkToFit="false"/>
      <protection locked="true" hidden="false"/>
    </xf>
    <xf numFmtId="176" fontId="4" fillId="7" borderId="41" xfId="19" applyFont="true" applyBorder="true" applyAlignment="true" applyProtection="true">
      <alignment horizontal="general" vertical="bottom" textRotation="0" wrapText="false" indent="0" shrinkToFit="false"/>
      <protection locked="true" hidden="false"/>
    </xf>
    <xf numFmtId="165" fontId="4" fillId="0" borderId="6" xfId="21" applyFont="true" applyBorder="true" applyAlignment="true" applyProtection="true">
      <alignment horizontal="general" vertical="bottom" textRotation="0" wrapText="false" indent="0" shrinkToFit="false"/>
      <protection locked="true" hidden="false"/>
    </xf>
    <xf numFmtId="165" fontId="4" fillId="0" borderId="5" xfId="21" applyFont="true" applyBorder="true" applyAlignment="true" applyProtection="true">
      <alignment horizontal="general" vertical="bottom" textRotation="0" wrapText="false" indent="0" shrinkToFit="false"/>
      <protection locked="true" hidden="false"/>
    </xf>
    <xf numFmtId="182" fontId="4" fillId="0" borderId="30" xfId="21" applyFont="true" applyBorder="true" applyAlignment="true" applyProtection="true">
      <alignment horizontal="general" vertical="bottom" textRotation="0" wrapText="false" indent="0" shrinkToFit="false"/>
      <protection locked="true" hidden="false"/>
    </xf>
    <xf numFmtId="181" fontId="4" fillId="7" borderId="57" xfId="21" applyFont="true" applyBorder="true" applyAlignment="true" applyProtection="true">
      <alignment horizontal="general" vertical="bottom" textRotation="0" wrapText="false" indent="0" shrinkToFit="false"/>
      <protection locked="true" hidden="false"/>
    </xf>
    <xf numFmtId="176" fontId="4" fillId="7" borderId="6" xfId="19" applyFont="true" applyBorder="true" applyAlignment="true" applyProtection="true">
      <alignment horizontal="general" vertical="bottom" textRotation="0" wrapText="false" indent="0" shrinkToFit="false"/>
      <protection locked="true" hidden="false"/>
    </xf>
    <xf numFmtId="182" fontId="4" fillId="0" borderId="49" xfId="21" applyFont="true" applyBorder="true" applyAlignment="true" applyProtection="true">
      <alignment horizontal="general" vertical="bottom" textRotation="0" wrapText="false" indent="0" shrinkToFit="false"/>
      <protection locked="true" hidden="false"/>
    </xf>
    <xf numFmtId="164" fontId="4" fillId="7" borderId="6" xfId="0" applyFont="true" applyBorder="true" applyAlignment="true" applyProtection="true">
      <alignment horizontal="left" vertical="bottom" textRotation="0" wrapText="false" indent="0" shrinkToFit="false"/>
      <protection locked="true" hidden="false"/>
    </xf>
    <xf numFmtId="164" fontId="41" fillId="7" borderId="6" xfId="0" applyFont="true" applyBorder="true" applyAlignment="true" applyProtection="true">
      <alignment horizontal="left" vertical="bottom" textRotation="0" wrapText="false" indent="0" shrinkToFit="false"/>
      <protection locked="true" hidden="false"/>
    </xf>
    <xf numFmtId="165" fontId="41" fillId="7" borderId="29" xfId="21" applyFont="true" applyBorder="true" applyAlignment="true" applyProtection="true">
      <alignment horizontal="center" vertical="bottom" textRotation="0" wrapText="false" indent="0" shrinkToFit="false"/>
      <protection locked="true" hidden="false"/>
    </xf>
    <xf numFmtId="181" fontId="41" fillId="7" borderId="57" xfId="21" applyFont="true" applyBorder="true" applyAlignment="true" applyProtection="true">
      <alignment horizontal="general" vertical="bottom" textRotation="0" wrapText="false" indent="0" shrinkToFit="false"/>
      <protection locked="true" hidden="false"/>
    </xf>
    <xf numFmtId="165" fontId="41" fillId="0" borderId="57" xfId="21" applyFont="true" applyBorder="true" applyAlignment="true" applyProtection="true">
      <alignment horizontal="general" vertical="bottom" textRotation="0" wrapText="false" indent="0" shrinkToFit="false"/>
      <protection locked="true" hidden="false"/>
    </xf>
    <xf numFmtId="176" fontId="41" fillId="7" borderId="6" xfId="19" applyFont="true" applyBorder="true" applyAlignment="true" applyProtection="true">
      <alignment horizontal="general" vertical="bottom" textRotation="0" wrapText="false" indent="0" shrinkToFit="false"/>
      <protection locked="true" hidden="false"/>
    </xf>
    <xf numFmtId="165" fontId="41" fillId="0" borderId="6" xfId="21" applyFont="true" applyBorder="true" applyAlignment="true" applyProtection="true">
      <alignment horizontal="general" vertical="bottom" textRotation="0" wrapText="false" indent="0" shrinkToFit="false"/>
      <protection locked="true" hidden="false"/>
    </xf>
    <xf numFmtId="165" fontId="41" fillId="0" borderId="5" xfId="21" applyFont="true" applyBorder="true" applyAlignment="true" applyProtection="true">
      <alignment horizontal="general" vertical="bottom" textRotation="0" wrapText="false" indent="0" shrinkToFit="false"/>
      <protection locked="true" hidden="false"/>
    </xf>
    <xf numFmtId="182" fontId="41" fillId="0" borderId="30" xfId="21" applyFont="true" applyBorder="true" applyAlignment="true" applyProtection="true">
      <alignment horizontal="general" vertical="bottom" textRotation="0" wrapText="false" indent="0" shrinkToFit="false"/>
      <protection locked="true" hidden="false"/>
    </xf>
    <xf numFmtId="164" fontId="41" fillId="7" borderId="30" xfId="0" applyFont="true" applyBorder="true" applyAlignment="true" applyProtection="true">
      <alignment horizontal="center" vertical="bottom" textRotation="0" wrapText="false" indent="0" shrinkToFit="false"/>
      <protection locked="true" hidden="false"/>
    </xf>
    <xf numFmtId="164" fontId="41" fillId="0" borderId="0" xfId="0" applyFont="true" applyBorder="false" applyAlignment="true" applyProtection="true">
      <alignment horizontal="center" vertical="bottom" textRotation="0" wrapText="false" indent="0" shrinkToFit="false"/>
      <protection locked="true" hidden="false"/>
    </xf>
    <xf numFmtId="171" fontId="41" fillId="0" borderId="0" xfId="0" applyFont="true" applyBorder="false" applyAlignment="true" applyProtection="true">
      <alignment horizontal="general" vertical="bottom" textRotation="0" wrapText="false" indent="0" shrinkToFit="false"/>
      <protection locked="true" hidden="false"/>
    </xf>
    <xf numFmtId="164" fontId="41" fillId="0" borderId="0" xfId="0" applyFont="true" applyBorder="false" applyAlignment="true" applyProtection="true">
      <alignment horizontal="general" vertical="bottom" textRotation="0" wrapText="false" indent="0" shrinkToFit="false"/>
      <protection locked="true" hidden="false"/>
    </xf>
    <xf numFmtId="164" fontId="4" fillId="7" borderId="6" xfId="0" applyFont="true" applyBorder="true" applyAlignment="true" applyProtection="true">
      <alignment horizontal="left" vertical="bottom" textRotation="0" wrapText="true" indent="0" shrinkToFit="false"/>
      <protection locked="true" hidden="false"/>
    </xf>
    <xf numFmtId="165" fontId="37" fillId="7" borderId="29" xfId="21" applyFont="true" applyBorder="true" applyAlignment="true" applyProtection="true">
      <alignment horizontal="center" vertical="bottom" textRotation="0" wrapText="false" indent="0" shrinkToFit="false"/>
      <protection locked="true" hidden="false"/>
    </xf>
    <xf numFmtId="181" fontId="37" fillId="7" borderId="57" xfId="21" applyFont="true" applyBorder="true" applyAlignment="true" applyProtection="true">
      <alignment horizontal="general" vertical="bottom" textRotation="0" wrapText="false" indent="0" shrinkToFit="false"/>
      <protection locked="true" hidden="false"/>
    </xf>
    <xf numFmtId="165" fontId="37" fillId="0" borderId="57" xfId="21" applyFont="true" applyBorder="true" applyAlignment="true" applyProtection="true">
      <alignment horizontal="general" vertical="bottom" textRotation="0" wrapText="false" indent="0" shrinkToFit="false"/>
      <protection locked="true" hidden="false"/>
    </xf>
    <xf numFmtId="176" fontId="37" fillId="7" borderId="6" xfId="19" applyFont="true" applyBorder="true" applyAlignment="true" applyProtection="true">
      <alignment horizontal="general" vertical="bottom" textRotation="0" wrapText="false" indent="0" shrinkToFit="false"/>
      <protection locked="true" hidden="false"/>
    </xf>
    <xf numFmtId="165" fontId="37" fillId="0" borderId="6" xfId="21" applyFont="true" applyBorder="true" applyAlignment="true" applyProtection="true">
      <alignment horizontal="general" vertical="bottom" textRotation="0" wrapText="false" indent="0" shrinkToFit="false"/>
      <protection locked="true" hidden="false"/>
    </xf>
    <xf numFmtId="165" fontId="37" fillId="0" borderId="5" xfId="21" applyFont="true" applyBorder="true" applyAlignment="true" applyProtection="true">
      <alignment horizontal="general" vertical="bottom" textRotation="0" wrapText="false" indent="0" shrinkToFit="false"/>
      <protection locked="true" hidden="false"/>
    </xf>
    <xf numFmtId="182" fontId="37" fillId="0" borderId="49" xfId="21" applyFont="true" applyBorder="true" applyAlignment="true" applyProtection="true">
      <alignment horizontal="general" vertical="bottom" textRotation="0" wrapText="false" indent="0" shrinkToFit="false"/>
      <protection locked="true" hidden="false"/>
    </xf>
    <xf numFmtId="165" fontId="4" fillId="7" borderId="11" xfId="21" applyFont="true" applyBorder="true" applyAlignment="true" applyProtection="true">
      <alignment horizontal="center" vertical="bottom" textRotation="0" wrapText="false" indent="0" shrinkToFit="false"/>
      <protection locked="true" hidden="false"/>
    </xf>
    <xf numFmtId="164" fontId="37" fillId="0" borderId="0" xfId="0" applyFont="true" applyBorder="false" applyAlignment="true" applyProtection="true">
      <alignment horizontal="center" vertical="bottom" textRotation="0" wrapText="false" indent="0" shrinkToFit="false"/>
      <protection locked="true" hidden="false"/>
    </xf>
    <xf numFmtId="165" fontId="41" fillId="7" borderId="11" xfId="21" applyFont="true" applyBorder="true" applyAlignment="true" applyProtection="true">
      <alignment horizontal="center" vertical="bottom" textRotation="0" wrapText="false" indent="0" shrinkToFit="false"/>
      <protection locked="true" hidden="false"/>
    </xf>
    <xf numFmtId="182" fontId="41" fillId="0" borderId="49" xfId="21" applyFont="true" applyBorder="true" applyAlignment="true" applyProtection="true">
      <alignment horizontal="general" vertical="bottom" textRotation="0" wrapText="false" indent="0" shrinkToFit="false"/>
      <protection locked="true" hidden="false"/>
    </xf>
    <xf numFmtId="164" fontId="44" fillId="0" borderId="0" xfId="0" applyFont="true" applyBorder="false" applyAlignment="true" applyProtection="true">
      <alignment horizontal="general" vertical="bottom" textRotation="0" wrapText="false" indent="0" shrinkToFit="false"/>
      <protection locked="true" hidden="false"/>
    </xf>
    <xf numFmtId="164" fontId="37" fillId="7" borderId="6" xfId="0" applyFont="true" applyBorder="true" applyAlignment="true" applyProtection="true">
      <alignment horizontal="left" vertical="bottom" textRotation="0" wrapText="false" indent="0" shrinkToFit="false"/>
      <protection locked="true" hidden="false"/>
    </xf>
    <xf numFmtId="165" fontId="37" fillId="7" borderId="11" xfId="21" applyFont="true" applyBorder="true" applyAlignment="true" applyProtection="true">
      <alignment horizontal="center" vertical="bottom" textRotation="0" wrapText="false" indent="0" shrinkToFit="false"/>
      <protection locked="true" hidden="false"/>
    </xf>
    <xf numFmtId="165" fontId="4" fillId="7" borderId="50" xfId="21" applyFont="true" applyBorder="true" applyAlignment="true" applyProtection="true">
      <alignment horizontal="center" vertical="bottom" textRotation="0" wrapText="false" indent="0" shrinkToFit="false"/>
      <protection locked="true" hidden="false"/>
    </xf>
    <xf numFmtId="165" fontId="4" fillId="7" borderId="58" xfId="21" applyFont="true" applyBorder="true" applyAlignment="true" applyProtection="true">
      <alignment horizontal="general" vertical="bottom" textRotation="0" wrapText="false" indent="0" shrinkToFit="false"/>
      <protection locked="true" hidden="false"/>
    </xf>
    <xf numFmtId="182" fontId="4" fillId="0" borderId="54" xfId="21" applyFont="true" applyBorder="true" applyAlignment="true" applyProtection="true">
      <alignment horizontal="general" vertical="bottom" textRotation="0" wrapText="false" indent="0" shrinkToFit="false"/>
      <protection locked="true" hidden="false"/>
    </xf>
    <xf numFmtId="164" fontId="20" fillId="5" borderId="43" xfId="0" applyFont="true" applyBorder="true" applyAlignment="true" applyProtection="true">
      <alignment horizontal="general" vertical="bottom" textRotation="0" wrapText="false" indent="0" shrinkToFit="false"/>
      <protection locked="true" hidden="false"/>
    </xf>
    <xf numFmtId="165" fontId="20" fillId="5" borderId="36" xfId="21" applyFont="true" applyBorder="true" applyAlignment="true" applyProtection="true">
      <alignment horizontal="center" vertical="bottom" textRotation="0" wrapText="false" indent="0" shrinkToFit="false"/>
      <protection locked="true" hidden="false"/>
    </xf>
    <xf numFmtId="165" fontId="20" fillId="5" borderId="35" xfId="21" applyFont="true" applyBorder="true" applyAlignment="true" applyProtection="true">
      <alignment horizontal="general" vertical="bottom" textRotation="0" wrapText="false" indent="0" shrinkToFit="false"/>
      <protection locked="true" hidden="false"/>
    </xf>
    <xf numFmtId="165" fontId="20" fillId="5" borderId="59" xfId="21" applyFont="true" applyBorder="true" applyAlignment="true" applyProtection="true">
      <alignment horizontal="general" vertical="bottom" textRotation="0" wrapText="false" indent="0" shrinkToFit="false"/>
      <protection locked="true" hidden="false"/>
    </xf>
    <xf numFmtId="165" fontId="20" fillId="5" borderId="43" xfId="21" applyFont="true" applyBorder="true" applyAlignment="true" applyProtection="true">
      <alignment horizontal="general" vertical="bottom" textRotation="0" wrapText="false" indent="0" shrinkToFit="false"/>
      <protection locked="true" hidden="false"/>
    </xf>
    <xf numFmtId="164" fontId="20" fillId="12" borderId="39" xfId="0" applyFont="true" applyBorder="true" applyAlignment="true" applyProtection="true">
      <alignment horizontal="center" vertical="bottom" textRotation="0" wrapText="false" indent="0" shrinkToFit="false"/>
      <protection locked="true" hidden="false"/>
    </xf>
    <xf numFmtId="171" fontId="4" fillId="0" borderId="0" xfId="0" applyFont="true" applyBorder="false" applyAlignment="true" applyProtection="true">
      <alignment horizontal="center" vertical="bottom" textRotation="0" wrapText="false" indent="0" shrinkToFit="false"/>
      <protection locked="true" hidden="false"/>
    </xf>
    <xf numFmtId="164" fontId="5" fillId="5" borderId="0" xfId="0" applyFont="true" applyBorder="false" applyAlignment="true" applyProtection="true">
      <alignment horizontal="center" vertical="bottom" textRotation="0" wrapText="false" indent="0" shrinkToFit="false"/>
      <protection locked="true" hidden="false"/>
    </xf>
    <xf numFmtId="164" fontId="20" fillId="5" borderId="0" xfId="0" applyFont="true" applyBorder="true" applyAlignment="true" applyProtection="true">
      <alignment horizontal="center" vertical="bottom" textRotation="0" wrapText="true" indent="0" shrinkToFit="false"/>
      <protection locked="true" hidden="false"/>
    </xf>
    <xf numFmtId="164" fontId="20" fillId="5" borderId="0" xfId="0" applyFont="true" applyBorder="true" applyAlignment="true" applyProtection="true">
      <alignment horizontal="center" vertical="bottom" textRotation="0" wrapText="false" indent="0" shrinkToFit="false"/>
      <protection locked="true" hidden="false"/>
    </xf>
    <xf numFmtId="170" fontId="4" fillId="0" borderId="6" xfId="0" applyFont="true" applyBorder="true" applyAlignment="true" applyProtection="true">
      <alignment horizontal="left" vertical="bottom" textRotation="0" wrapText="false" indent="0" shrinkToFit="false"/>
      <protection locked="true" hidden="false"/>
    </xf>
    <xf numFmtId="164" fontId="4" fillId="0" borderId="6" xfId="0" applyFont="true" applyBorder="true" applyAlignment="true" applyProtection="true">
      <alignment horizontal="center" vertical="bottom" textRotation="0" wrapText="false" indent="0" shrinkToFit="false"/>
      <protection locked="true" hidden="false"/>
    </xf>
    <xf numFmtId="165" fontId="4" fillId="0" borderId="6" xfId="21" applyFont="true" applyBorder="true" applyAlignment="true" applyProtection="true">
      <alignment horizontal="center" vertical="bottom" textRotation="0" wrapText="false" indent="0" shrinkToFit="false"/>
      <protection locked="true" hidden="false"/>
    </xf>
    <xf numFmtId="164" fontId="4" fillId="5" borderId="0" xfId="0" applyFont="true" applyBorder="false" applyAlignment="true" applyProtection="true">
      <alignment horizontal="center" vertical="bottom" textRotation="0" wrapText="false" indent="0" shrinkToFit="false"/>
      <protection locked="true" hidden="false"/>
    </xf>
    <xf numFmtId="164" fontId="45" fillId="0" borderId="0" xfId="0" applyFont="true" applyBorder="false" applyAlignment="true" applyProtection="true">
      <alignment horizontal="general" vertical="bottom" textRotation="0" wrapText="false" indent="0" shrinkToFit="false"/>
      <protection locked="true" hidden="false"/>
    </xf>
    <xf numFmtId="164" fontId="45" fillId="5" borderId="0" xfId="0" applyFont="true" applyBorder="false" applyAlignment="true" applyProtection="true">
      <alignment horizontal="general" vertical="bottom" textRotation="0" wrapText="false" indent="0" shrinkToFit="false"/>
      <protection locked="true" hidden="false"/>
    </xf>
    <xf numFmtId="164" fontId="45" fillId="5" borderId="0" xfId="0" applyFont="true" applyBorder="false" applyAlignment="true" applyProtection="true">
      <alignment horizontal="center" vertical="bottom" textRotation="0" wrapText="false" indent="0" shrinkToFit="false"/>
      <protection locked="true" hidden="false"/>
    </xf>
    <xf numFmtId="165" fontId="45" fillId="5" borderId="60" xfId="0" applyFont="true" applyBorder="true" applyAlignment="true" applyProtection="true">
      <alignment horizontal="center" vertical="bottom" textRotation="0" wrapText="false" indent="0" shrinkToFit="false"/>
      <protection locked="true" hidden="false"/>
    </xf>
    <xf numFmtId="165" fontId="45" fillId="5" borderId="0" xfId="0" applyFont="true" applyBorder="true" applyAlignment="true" applyProtection="true">
      <alignment horizontal="center" vertical="bottom" textRotation="0" wrapText="false" indent="0" shrinkToFit="false"/>
      <protection locked="true" hidden="false"/>
    </xf>
    <xf numFmtId="165" fontId="4" fillId="5" borderId="0" xfId="21" applyFont="true" applyBorder="true" applyAlignment="true" applyProtection="true">
      <alignment horizontal="center" vertical="bottom" textRotation="0" wrapText="false" indent="0" shrinkToFit="false"/>
      <protection locked="true" hidden="false"/>
    </xf>
    <xf numFmtId="164" fontId="4" fillId="5" borderId="0" xfId="0" applyFont="true" applyBorder="false" applyAlignment="true" applyProtection="true">
      <alignment horizontal="general" vertical="bottom" textRotation="0" wrapText="false" indent="0" shrinkToFit="false"/>
      <protection locked="true" hidden="false"/>
    </xf>
    <xf numFmtId="165" fontId="20" fillId="0" borderId="6" xfId="0" applyFont="true" applyBorder="true" applyAlignment="true" applyProtection="true">
      <alignment horizontal="center" vertical="bottom" textRotation="0" wrapText="false" indent="0" shrinkToFit="false"/>
      <protection locked="true" hidden="false"/>
    </xf>
    <xf numFmtId="164" fontId="36" fillId="5" borderId="0" xfId="0" applyFont="true" applyBorder="false" applyAlignment="true" applyProtection="true">
      <alignment horizontal="center" vertical="bottom" textRotation="0" wrapText="false" indent="0" shrinkToFit="false"/>
      <protection locked="true" hidden="false"/>
    </xf>
    <xf numFmtId="170" fontId="21" fillId="5" borderId="0" xfId="0" applyFont="true" applyBorder="false" applyAlignment="true" applyProtection="true">
      <alignment horizontal="left" vertical="bottom" textRotation="0" wrapText="false" indent="0" shrinkToFit="false"/>
      <protection locked="true" hidden="false"/>
    </xf>
    <xf numFmtId="164" fontId="21" fillId="5" borderId="0" xfId="0" applyFont="true" applyBorder="false" applyAlignment="true" applyProtection="true">
      <alignment horizontal="general" vertical="bottom" textRotation="0" wrapText="false" indent="0" shrinkToFit="false"/>
      <protection locked="true" hidden="false"/>
    </xf>
    <xf numFmtId="165" fontId="21" fillId="5" borderId="0" xfId="0" applyFont="true" applyBorder="false" applyAlignment="true" applyProtection="true">
      <alignment horizontal="center" vertical="bottom" textRotation="0" wrapText="false" indent="0" shrinkToFit="false"/>
      <protection locked="true" hidden="false"/>
    </xf>
    <xf numFmtId="165" fontId="21" fillId="5" borderId="0" xfId="0" applyFont="true" applyBorder="false" applyAlignment="true" applyProtection="true">
      <alignment horizontal="center" vertical="bottom" textRotation="0" wrapText="true" indent="0" shrinkToFit="false"/>
      <protection locked="true" hidden="false"/>
    </xf>
    <xf numFmtId="164" fontId="4" fillId="0" borderId="48" xfId="0" applyFont="true" applyBorder="true" applyAlignment="true" applyProtection="true">
      <alignment horizontal="center" vertical="bottom" textRotation="0" wrapText="false" indent="0" shrinkToFit="false"/>
      <protection locked="true" hidden="false"/>
    </xf>
    <xf numFmtId="180" fontId="17" fillId="5" borderId="0" xfId="0" applyFont="true" applyBorder="false" applyAlignment="true" applyProtection="true">
      <alignment horizontal="left" vertical="bottom" textRotation="0" wrapText="false" indent="0" shrinkToFit="false"/>
      <protection locked="true" hidden="false"/>
    </xf>
    <xf numFmtId="165" fontId="43" fillId="5" borderId="0" xfId="0" applyFont="true" applyBorder="false" applyAlignment="true" applyProtection="true">
      <alignment horizontal="general" vertical="bottom" textRotation="0" wrapText="false" indent="0" shrinkToFit="false"/>
      <protection locked="true" hidden="false"/>
    </xf>
    <xf numFmtId="165" fontId="21" fillId="5" borderId="0" xfId="0" applyFont="true" applyBorder="true" applyAlignment="true" applyProtection="true">
      <alignment horizontal="general" vertical="bottom" textRotation="0" wrapText="false" indent="0" shrinkToFit="false"/>
      <protection locked="true" hidden="false"/>
    </xf>
    <xf numFmtId="164" fontId="29" fillId="5" borderId="11" xfId="0" applyFont="true" applyBorder="true" applyAlignment="true" applyProtection="true">
      <alignment horizontal="general" vertical="bottom" textRotation="0" wrapText="false" indent="0" shrinkToFit="false"/>
      <protection locked="true" hidden="false"/>
    </xf>
    <xf numFmtId="164" fontId="12" fillId="5" borderId="48" xfId="0" applyFont="true" applyBorder="true" applyAlignment="true" applyProtection="true">
      <alignment horizontal="general" vertical="bottom" textRotation="0" wrapText="false" indent="0" shrinkToFit="false"/>
      <protection locked="true" hidden="false"/>
    </xf>
    <xf numFmtId="164" fontId="5" fillId="5" borderId="57" xfId="0" applyFont="true" applyBorder="true" applyAlignment="true" applyProtection="true">
      <alignment horizontal="general" vertical="bottom" textRotation="0" wrapText="false" indent="0" shrinkToFit="false"/>
      <protection locked="true" hidden="false"/>
    </xf>
    <xf numFmtId="164" fontId="12" fillId="0" borderId="25" xfId="0" applyFont="true" applyBorder="true" applyAlignment="true" applyProtection="true">
      <alignment horizontal="general" vertical="bottom" textRotation="0" wrapText="false" indent="0" shrinkToFit="false"/>
      <protection locked="true" hidden="false"/>
    </xf>
    <xf numFmtId="164" fontId="12" fillId="0" borderId="0" xfId="0" applyFont="true" applyBorder="true" applyAlignment="true" applyProtection="true">
      <alignment horizontal="general" vertical="bottom" textRotation="0" wrapText="false" indent="0" shrinkToFit="false"/>
      <protection locked="true" hidden="false"/>
    </xf>
    <xf numFmtId="164" fontId="5" fillId="0" borderId="23" xfId="0" applyFont="true" applyBorder="true" applyAlignment="true" applyProtection="true">
      <alignment horizontal="general" vertical="bottom" textRotation="0" wrapText="false" indent="0" shrinkToFit="false"/>
      <protection locked="true" hidden="false"/>
    </xf>
    <xf numFmtId="164" fontId="12" fillId="0" borderId="25" xfId="0" applyFont="true" applyBorder="true" applyAlignment="true" applyProtection="true">
      <alignment horizontal="left" vertical="bottom" textRotation="0" wrapText="true" indent="0" shrinkToFit="false"/>
      <protection locked="true" hidden="false"/>
    </xf>
    <xf numFmtId="164" fontId="12" fillId="0" borderId="29" xfId="0" applyFont="true" applyBorder="true" applyAlignment="true" applyProtection="true">
      <alignment horizontal="left" vertical="bottom" textRotation="0" wrapText="true" indent="0" shrinkToFit="false"/>
      <protection locked="true" hidden="false"/>
    </xf>
    <xf numFmtId="164" fontId="12" fillId="0" borderId="46" xfId="0" applyFont="true" applyBorder="true" applyAlignment="true" applyProtection="true">
      <alignment horizontal="general" vertical="bottom" textRotation="0" wrapText="false" indent="0" shrinkToFit="false"/>
      <protection locked="true" hidden="false"/>
    </xf>
    <xf numFmtId="164" fontId="5" fillId="0" borderId="56" xfId="0" applyFont="true" applyBorder="true" applyAlignment="true" applyProtection="true">
      <alignment horizontal="general" vertical="bottom" textRotation="0" wrapText="false" indent="0" shrinkToFit="false"/>
      <protection locked="true" hidden="false"/>
    </xf>
    <xf numFmtId="164" fontId="12" fillId="0" borderId="6" xfId="0" applyFont="true" applyBorder="true" applyAlignment="true" applyProtection="true">
      <alignment horizontal="left" vertical="bottom" textRotation="0" wrapText="true" indent="0" shrinkToFit="false"/>
      <protection locked="true" hidden="false"/>
    </xf>
    <xf numFmtId="164" fontId="12" fillId="0" borderId="0" xfId="0" applyFont="true" applyBorder="true" applyAlignment="true" applyProtection="true">
      <alignment horizontal="left" vertical="bottom" textRotation="0" wrapText="true" indent="0" shrinkToFit="false"/>
      <protection locked="true" hidden="false"/>
    </xf>
    <xf numFmtId="164" fontId="12" fillId="0" borderId="46" xfId="0" applyFont="true" applyBorder="true" applyAlignment="true" applyProtection="true">
      <alignment horizontal="left" vertical="bottom" textRotation="0" wrapText="true" indent="0" shrinkToFit="false"/>
      <protection locked="true" hidden="false"/>
    </xf>
    <xf numFmtId="164" fontId="46" fillId="0" borderId="0" xfId="0" applyFont="true" applyBorder="false" applyAlignment="true" applyProtection="true">
      <alignment horizontal="general" vertical="bottom" textRotation="0" wrapText="false" indent="0" shrinkToFit="false"/>
      <protection locked="true" hidden="false"/>
    </xf>
    <xf numFmtId="170" fontId="20" fillId="3" borderId="61" xfId="0" applyFont="true" applyBorder="true" applyAlignment="true" applyProtection="true">
      <alignment horizontal="center" vertical="bottom" textRotation="0" wrapText="true" indent="0" shrinkToFit="false"/>
      <protection locked="true" hidden="false"/>
    </xf>
    <xf numFmtId="168" fontId="20" fillId="3" borderId="61" xfId="0" applyFont="true" applyBorder="true" applyAlignment="true" applyProtection="true">
      <alignment horizontal="center" vertical="bottom" textRotation="0" wrapText="true" indent="0" shrinkToFit="false"/>
      <protection locked="true" hidden="false"/>
    </xf>
    <xf numFmtId="168" fontId="20" fillId="3" borderId="62" xfId="0" applyFont="true" applyBorder="true" applyAlignment="true" applyProtection="true">
      <alignment horizontal="center" vertical="bottom" textRotation="0" wrapText="false" indent="0" shrinkToFit="false"/>
      <protection locked="true" hidden="false"/>
    </xf>
    <xf numFmtId="164" fontId="20" fillId="3" borderId="63" xfId="0" applyFont="true" applyBorder="true" applyAlignment="true" applyProtection="true">
      <alignment horizontal="center" vertical="bottom" textRotation="0" wrapText="false" indent="0" shrinkToFit="false"/>
      <protection locked="true" hidden="false"/>
    </xf>
    <xf numFmtId="164" fontId="20" fillId="3" borderId="34" xfId="0" applyFont="true" applyBorder="true" applyAlignment="true" applyProtection="true">
      <alignment horizontal="center" vertical="center" textRotation="0" wrapText="true" indent="0" shrinkToFit="false"/>
      <protection locked="true" hidden="false"/>
    </xf>
    <xf numFmtId="164" fontId="20" fillId="3" borderId="58" xfId="0" applyFont="true" applyBorder="true" applyAlignment="true" applyProtection="true">
      <alignment horizontal="center" vertical="center" textRotation="0" wrapText="true" indent="0" shrinkToFit="false"/>
      <protection locked="true" hidden="false"/>
    </xf>
    <xf numFmtId="168" fontId="20" fillId="3" borderId="50" xfId="0" applyFont="true" applyBorder="true" applyAlignment="true" applyProtection="true">
      <alignment horizontal="center" vertical="center" textRotation="0" wrapText="true" indent="0" shrinkToFit="false"/>
      <protection locked="true" hidden="false"/>
    </xf>
    <xf numFmtId="168" fontId="20" fillId="3" borderId="64" xfId="0" applyFont="true" applyBorder="true" applyAlignment="true" applyProtection="true">
      <alignment horizontal="center" vertical="center" textRotation="0" wrapText="true" indent="0" shrinkToFit="false"/>
      <protection locked="true" hidden="false"/>
    </xf>
    <xf numFmtId="164" fontId="20" fillId="3" borderId="65" xfId="0" applyFont="true" applyBorder="true" applyAlignment="true" applyProtection="true">
      <alignment horizontal="center" vertical="center" textRotation="0" wrapText="true" indent="0" shrinkToFit="false"/>
      <protection locked="true" hidden="false"/>
    </xf>
    <xf numFmtId="164" fontId="20" fillId="3" borderId="9" xfId="0" applyFont="true" applyBorder="true" applyAlignment="true" applyProtection="true">
      <alignment horizontal="center" vertical="center" textRotation="0" wrapText="true" indent="0" shrinkToFit="false"/>
      <protection locked="true" hidden="false"/>
    </xf>
    <xf numFmtId="164" fontId="20" fillId="3" borderId="8" xfId="0" applyFont="true" applyBorder="true" applyAlignment="true" applyProtection="true">
      <alignment horizontal="center" vertical="center" textRotation="0" wrapText="true" indent="0" shrinkToFit="false"/>
      <protection locked="true" hidden="false"/>
    </xf>
    <xf numFmtId="164" fontId="20" fillId="3" borderId="38" xfId="0" applyFont="true" applyBorder="true" applyAlignment="true" applyProtection="true">
      <alignment horizontal="center" vertical="center" textRotation="0" wrapText="true" indent="0" shrinkToFit="false"/>
      <protection locked="true" hidden="false"/>
    </xf>
    <xf numFmtId="164" fontId="4" fillId="0" borderId="27" xfId="0" applyFont="true" applyBorder="true" applyAlignment="true" applyProtection="true">
      <alignment horizontal="center" vertical="bottom" textRotation="0" wrapText="false" indent="0" shrinkToFit="false"/>
      <protection locked="true" hidden="false"/>
    </xf>
    <xf numFmtId="166" fontId="4" fillId="0" borderId="1" xfId="0" applyFont="true" applyBorder="true" applyAlignment="true" applyProtection="true">
      <alignment horizontal="general" vertical="bottom" textRotation="0" wrapText="false" indent="0" shrinkToFit="false"/>
      <protection locked="true" hidden="false"/>
    </xf>
    <xf numFmtId="166" fontId="4" fillId="0" borderId="10" xfId="0" applyFont="true" applyBorder="true" applyAlignment="true" applyProtection="true">
      <alignment horizontal="general" vertical="bottom" textRotation="0" wrapText="false" indent="0" shrinkToFit="false"/>
      <protection locked="true" hidden="false"/>
    </xf>
    <xf numFmtId="166" fontId="4" fillId="0" borderId="2" xfId="0" applyFont="true" applyBorder="true" applyAlignment="true" applyProtection="true">
      <alignment horizontal="general" vertical="bottom" textRotation="0" wrapText="false" indent="0" shrinkToFit="false"/>
      <protection locked="true" hidden="false"/>
    </xf>
    <xf numFmtId="166" fontId="4" fillId="0" borderId="63" xfId="0" applyFont="true" applyBorder="true" applyAlignment="true" applyProtection="true">
      <alignment horizontal="general" vertical="bottom" textRotation="0" wrapText="false" indent="0" shrinkToFit="false"/>
      <protection locked="true" hidden="false"/>
    </xf>
    <xf numFmtId="166" fontId="4" fillId="0" borderId="56" xfId="0" applyFont="true" applyBorder="true" applyAlignment="true" applyProtection="true">
      <alignment horizontal="general" vertical="bottom" textRotation="0" wrapText="false" indent="0" shrinkToFit="false"/>
      <protection locked="true" hidden="false"/>
    </xf>
    <xf numFmtId="166" fontId="4" fillId="0" borderId="41" xfId="0" applyFont="true" applyBorder="true" applyAlignment="true" applyProtection="true">
      <alignment horizontal="general" vertical="bottom" textRotation="0" wrapText="false" indent="0" shrinkToFit="false"/>
      <protection locked="true" hidden="false"/>
    </xf>
    <xf numFmtId="166" fontId="4" fillId="0" borderId="29" xfId="0" applyFont="true" applyBorder="true" applyAlignment="true" applyProtection="true">
      <alignment horizontal="general" vertical="bottom" textRotation="0" wrapText="false" indent="0" shrinkToFit="false"/>
      <protection locked="true" hidden="false"/>
    </xf>
    <xf numFmtId="166" fontId="4" fillId="0" borderId="66" xfId="0" applyFont="true" applyBorder="true" applyAlignment="true" applyProtection="true">
      <alignment horizontal="general" vertical="bottom" textRotation="0" wrapText="false" indent="0" shrinkToFit="false"/>
      <protection locked="true" hidden="false"/>
    </xf>
    <xf numFmtId="166" fontId="4" fillId="0" borderId="62" xfId="0" applyFont="true" applyBorder="true" applyAlignment="true" applyProtection="true">
      <alignment horizontal="center" vertical="bottom" textRotation="0" wrapText="false" indent="0" shrinkToFit="false"/>
      <protection locked="true" hidden="false"/>
    </xf>
    <xf numFmtId="164" fontId="34" fillId="0" borderId="0" xfId="0" applyFont="true" applyBorder="false" applyAlignment="true" applyProtection="true">
      <alignment horizontal="general" vertical="bottom" textRotation="0" wrapText="false" indent="0" shrinkToFit="false"/>
      <protection locked="true" hidden="false"/>
    </xf>
    <xf numFmtId="164" fontId="4" fillId="0" borderId="32" xfId="0" applyFont="true" applyBorder="true" applyAlignment="true" applyProtection="true">
      <alignment horizontal="center" vertical="bottom" textRotation="0" wrapText="false" indent="0" shrinkToFit="false"/>
      <protection locked="true" hidden="false"/>
    </xf>
    <xf numFmtId="166" fontId="4" fillId="0" borderId="4" xfId="0" applyFont="true" applyBorder="true" applyAlignment="true" applyProtection="true">
      <alignment horizontal="general" vertical="bottom" textRotation="0" wrapText="false" indent="0" shrinkToFit="false"/>
      <protection locked="true" hidden="false"/>
    </xf>
    <xf numFmtId="166" fontId="4" fillId="0" borderId="11" xfId="0" applyFont="true" applyBorder="true" applyAlignment="true" applyProtection="true">
      <alignment horizontal="general" vertical="bottom" textRotation="0" wrapText="false" indent="0" shrinkToFit="false"/>
      <protection locked="true" hidden="false"/>
    </xf>
    <xf numFmtId="166" fontId="4" fillId="0" borderId="5" xfId="0" applyFont="true" applyBorder="true" applyAlignment="true" applyProtection="true">
      <alignment horizontal="general" vertical="bottom" textRotation="0" wrapText="false" indent="0" shrinkToFit="false"/>
      <protection locked="true" hidden="false"/>
    </xf>
    <xf numFmtId="166" fontId="4" fillId="0" borderId="49" xfId="0" applyFont="true" applyBorder="true" applyAlignment="true" applyProtection="true">
      <alignment horizontal="general" vertical="bottom" textRotation="0" wrapText="false" indent="0" shrinkToFit="false"/>
      <protection locked="true" hidden="false"/>
    </xf>
    <xf numFmtId="166" fontId="4" fillId="0" borderId="6" xfId="0" applyFont="true" applyBorder="true" applyAlignment="true" applyProtection="true">
      <alignment horizontal="general" vertical="bottom" textRotation="0" wrapText="false" indent="0" shrinkToFit="false"/>
      <protection locked="true" hidden="false"/>
    </xf>
    <xf numFmtId="166" fontId="4" fillId="0" borderId="31" xfId="0" applyFont="true" applyBorder="true" applyAlignment="true" applyProtection="true">
      <alignment horizontal="center" vertical="bottom" textRotation="0" wrapText="false" indent="0" shrinkToFit="false"/>
      <protection locked="true" hidden="false"/>
    </xf>
    <xf numFmtId="164" fontId="4" fillId="0" borderId="67" xfId="0" applyFont="true" applyBorder="true" applyAlignment="true" applyProtection="true">
      <alignment horizontal="center" vertical="bottom" textRotation="0" wrapText="false" indent="0" shrinkToFit="false"/>
      <protection locked="true" hidden="false"/>
    </xf>
    <xf numFmtId="166" fontId="4" fillId="0" borderId="7" xfId="0" applyFont="true" applyBorder="true" applyAlignment="true" applyProtection="true">
      <alignment horizontal="general" vertical="bottom" textRotation="0" wrapText="false" indent="0" shrinkToFit="false"/>
      <protection locked="true" hidden="false"/>
    </xf>
    <xf numFmtId="166" fontId="4" fillId="0" borderId="12" xfId="0" applyFont="true" applyBorder="true" applyAlignment="true" applyProtection="true">
      <alignment horizontal="general" vertical="bottom" textRotation="0" wrapText="false" indent="0" shrinkToFit="false"/>
      <protection locked="true" hidden="false"/>
    </xf>
    <xf numFmtId="166" fontId="4" fillId="0" borderId="8" xfId="0" applyFont="true" applyBorder="true" applyAlignment="true" applyProtection="true">
      <alignment horizontal="general" vertical="bottom" textRotation="0" wrapText="false" indent="0" shrinkToFit="false"/>
      <protection locked="true" hidden="false"/>
    </xf>
    <xf numFmtId="166" fontId="4" fillId="0" borderId="68" xfId="0" applyFont="true" applyBorder="true" applyAlignment="true" applyProtection="true">
      <alignment horizontal="general" vertical="bottom" textRotation="0" wrapText="false" indent="0" shrinkToFit="false"/>
      <protection locked="true" hidden="false"/>
    </xf>
    <xf numFmtId="166" fontId="4" fillId="0" borderId="69" xfId="0" applyFont="true" applyBorder="true" applyAlignment="true" applyProtection="true">
      <alignment horizontal="general" vertical="bottom" textRotation="0" wrapText="false" indent="0" shrinkToFit="false"/>
      <protection locked="true" hidden="false"/>
    </xf>
    <xf numFmtId="166" fontId="4" fillId="0" borderId="37" xfId="0" applyFont="true" applyBorder="true" applyAlignment="true" applyProtection="true">
      <alignment horizontal="general" vertical="bottom" textRotation="0" wrapText="false" indent="0" shrinkToFit="false"/>
      <protection locked="true" hidden="false"/>
    </xf>
    <xf numFmtId="166" fontId="4" fillId="0" borderId="9" xfId="0" applyFont="true" applyBorder="true" applyAlignment="true" applyProtection="true">
      <alignment horizontal="general" vertical="bottom" textRotation="0" wrapText="false" indent="0" shrinkToFit="false"/>
      <protection locked="true" hidden="false"/>
    </xf>
    <xf numFmtId="166" fontId="4" fillId="0" borderId="21" xfId="0" applyFont="true" applyBorder="true" applyAlignment="true" applyProtection="true">
      <alignment horizontal="general" vertical="bottom" textRotation="0" wrapText="false" indent="0" shrinkToFit="false"/>
      <protection locked="true" hidden="false"/>
    </xf>
    <xf numFmtId="166" fontId="4" fillId="0" borderId="26" xfId="0" applyFont="true" applyBorder="true" applyAlignment="true" applyProtection="true">
      <alignment horizontal="center" vertical="bottom" textRotation="0" wrapText="false" indent="0" shrinkToFit="false"/>
      <protection locked="true" hidden="false"/>
    </xf>
    <xf numFmtId="168" fontId="4" fillId="0" borderId="0" xfId="0" applyFont="true" applyBorder="false" applyAlignment="true" applyProtection="true">
      <alignment horizontal="general" vertical="bottom" textRotation="0" wrapText="true" indent="0" shrinkToFit="false"/>
      <protection locked="true" hidden="false"/>
    </xf>
    <xf numFmtId="164" fontId="20" fillId="0" borderId="0" xfId="0" applyFont="true" applyBorder="true" applyAlignment="true" applyProtection="true">
      <alignment horizontal="center" vertical="bottom" textRotation="0" wrapText="true" indent="0" shrinkToFit="false"/>
      <protection locked="true" hidden="false"/>
    </xf>
    <xf numFmtId="166" fontId="4" fillId="0" borderId="0" xfId="0" applyFont="true" applyBorder="false" applyAlignment="true" applyProtection="true">
      <alignment horizontal="general" vertical="bottom" textRotation="0" wrapText="false" indent="0" shrinkToFit="false"/>
      <protection locked="true" hidden="false"/>
    </xf>
    <xf numFmtId="168" fontId="20" fillId="3" borderId="62" xfId="0" applyFont="true" applyBorder="true" applyAlignment="true" applyProtection="true">
      <alignment horizontal="center" vertical="bottom" textRotation="0" wrapText="true" indent="0" shrinkToFit="false"/>
      <protection locked="true" hidden="false"/>
    </xf>
    <xf numFmtId="170" fontId="20" fillId="3" borderId="39" xfId="0" applyFont="true" applyBorder="true" applyAlignment="true" applyProtection="true">
      <alignment horizontal="center" vertical="bottom" textRotation="0" wrapText="false" indent="0" shrinkToFit="false"/>
      <protection locked="true" hidden="false"/>
    </xf>
    <xf numFmtId="168" fontId="20" fillId="0" borderId="0" xfId="0" applyFont="true" applyBorder="true" applyAlignment="true" applyProtection="true">
      <alignment horizontal="center" vertical="bottom" textRotation="0" wrapText="true" indent="0" shrinkToFit="false"/>
      <protection locked="true" hidden="false"/>
    </xf>
    <xf numFmtId="170" fontId="20" fillId="3" borderId="7" xfId="0" applyFont="true" applyBorder="true" applyAlignment="true" applyProtection="true">
      <alignment horizontal="center" vertical="center" textRotation="0" wrapText="true" indent="0" shrinkToFit="false"/>
      <protection locked="true" hidden="false"/>
    </xf>
    <xf numFmtId="168" fontId="20" fillId="3" borderId="12" xfId="0" applyFont="true" applyBorder="true" applyAlignment="true" applyProtection="true">
      <alignment horizontal="center" vertical="center" textRotation="0" wrapText="true" indent="0" shrinkToFit="false"/>
      <protection locked="true" hidden="false"/>
    </xf>
    <xf numFmtId="168" fontId="20" fillId="3" borderId="8" xfId="0" applyFont="true" applyBorder="true" applyAlignment="true" applyProtection="true">
      <alignment horizontal="center" vertical="center" textRotation="0" wrapText="true" indent="0" shrinkToFit="false"/>
      <protection locked="true" hidden="false"/>
    </xf>
    <xf numFmtId="168" fontId="20" fillId="3" borderId="39" xfId="0" applyFont="true" applyBorder="true" applyAlignment="true" applyProtection="true">
      <alignment horizontal="center" vertical="center" textRotation="0" wrapText="true" indent="0" shrinkToFit="false"/>
      <protection locked="true" hidden="false"/>
    </xf>
    <xf numFmtId="170" fontId="20" fillId="3" borderId="69" xfId="0" applyFont="true" applyBorder="true" applyAlignment="true" applyProtection="true">
      <alignment horizontal="center" vertical="center" textRotation="0" wrapText="true" indent="0" shrinkToFit="false"/>
      <protection locked="true" hidden="false"/>
    </xf>
    <xf numFmtId="170" fontId="20" fillId="3" borderId="37" xfId="0" applyFont="true" applyBorder="true" applyAlignment="true" applyProtection="true">
      <alignment horizontal="center" vertical="center" textRotation="0" wrapText="true" indent="0" shrinkToFit="false"/>
      <protection locked="true" hidden="false"/>
    </xf>
    <xf numFmtId="170" fontId="20" fillId="3" borderId="21" xfId="0" applyFont="true" applyBorder="true" applyAlignment="true" applyProtection="true">
      <alignment horizontal="center" vertical="center" textRotation="0" wrapText="true" indent="0" shrinkToFit="false"/>
      <protection locked="true" hidden="false"/>
    </xf>
    <xf numFmtId="170" fontId="20" fillId="3" borderId="39" xfId="0" applyFont="true" applyBorder="true" applyAlignment="true" applyProtection="true">
      <alignment horizontal="center" vertical="center" textRotation="0" wrapText="true" indent="0" shrinkToFit="false"/>
      <protection locked="true" hidden="false"/>
    </xf>
    <xf numFmtId="166" fontId="4" fillId="0" borderId="62" xfId="0" applyFont="true" applyBorder="true" applyAlignment="true" applyProtection="true">
      <alignment horizontal="general" vertical="bottom" textRotation="0" wrapText="false" indent="0" shrinkToFit="false"/>
      <protection locked="true" hidden="false"/>
    </xf>
    <xf numFmtId="166" fontId="4" fillId="0" borderId="47" xfId="0" applyFont="true" applyBorder="true" applyAlignment="true" applyProtection="true">
      <alignment horizontal="general" vertical="bottom" textRotation="0" wrapText="false" indent="0" shrinkToFit="false"/>
      <protection locked="true" hidden="false"/>
    </xf>
    <xf numFmtId="166" fontId="4" fillId="0" borderId="51" xfId="0" applyFont="true" applyBorder="true" applyAlignment="true" applyProtection="true">
      <alignment horizontal="general" vertical="bottom" textRotation="0" wrapText="false" indent="0" shrinkToFit="false"/>
      <protection locked="true" hidden="false"/>
    </xf>
    <xf numFmtId="166" fontId="4" fillId="0" borderId="70" xfId="0" applyFont="true" applyBorder="true" applyAlignment="true" applyProtection="true">
      <alignment horizontal="general" vertical="bottom" textRotation="0" wrapText="false" indent="0" shrinkToFit="false"/>
      <protection locked="true" hidden="false"/>
    </xf>
    <xf numFmtId="176" fontId="4" fillId="0" borderId="39" xfId="0" applyFont="true" applyBorder="true" applyAlignment="true" applyProtection="true">
      <alignment horizontal="general" vertical="bottom" textRotation="0" wrapText="false" indent="0" shrinkToFit="false"/>
      <protection locked="true" hidden="false"/>
    </xf>
    <xf numFmtId="176" fontId="4" fillId="0" borderId="0" xfId="0" applyFont="true" applyBorder="true" applyAlignment="true" applyProtection="true">
      <alignment horizontal="general" vertical="bottom" textRotation="0" wrapText="false" indent="0" shrinkToFit="false"/>
      <protection locked="true" hidden="false"/>
    </xf>
    <xf numFmtId="176" fontId="4" fillId="0" borderId="39" xfId="0" applyFont="true" applyBorder="true" applyAlignment="true" applyProtection="true">
      <alignment horizontal="center" vertical="bottom" textRotation="0" wrapText="false" indent="0" shrinkToFit="false"/>
      <protection locked="true" hidden="false"/>
    </xf>
    <xf numFmtId="170" fontId="16" fillId="0" borderId="0" xfId="0" applyFont="true" applyBorder="true" applyAlignment="true" applyProtection="true">
      <alignment horizontal="center" vertical="bottom" textRotation="0" wrapText="false" indent="0" shrinkToFit="false"/>
      <protection locked="true" hidden="false"/>
    </xf>
    <xf numFmtId="164" fontId="6" fillId="0" borderId="0" xfId="0" applyFont="true" applyBorder="false" applyAlignment="true" applyProtection="true">
      <alignment horizontal="center" vertical="bottom" textRotation="0" wrapText="false" indent="0" shrinkToFit="false"/>
      <protection locked="true" hidden="false"/>
    </xf>
    <xf numFmtId="168" fontId="6" fillId="0" borderId="0" xfId="0" applyFont="true" applyBorder="false" applyAlignment="true" applyProtection="true">
      <alignment horizontal="center" vertical="bottom" textRotation="0" wrapText="true" indent="0" shrinkToFit="false"/>
      <protection locked="true" hidden="false"/>
    </xf>
    <xf numFmtId="170" fontId="20" fillId="0" borderId="0" xfId="0" applyFont="true" applyBorder="false" applyAlignment="true" applyProtection="true">
      <alignment horizontal="left" vertical="bottom" textRotation="0" wrapText="false" indent="0" shrinkToFit="false"/>
      <protection locked="true" hidden="false"/>
    </xf>
    <xf numFmtId="168" fontId="20" fillId="0" borderId="0" xfId="0" applyFont="true" applyBorder="false" applyAlignment="true" applyProtection="true">
      <alignment horizontal="left" vertical="bottom" textRotation="0" wrapText="true" indent="0" shrinkToFit="false"/>
      <protection locked="true" hidden="false"/>
    </xf>
    <xf numFmtId="168" fontId="20" fillId="3" borderId="35" xfId="0" applyFont="true" applyBorder="true" applyAlignment="true" applyProtection="true">
      <alignment horizontal="general" vertical="bottom" textRotation="0" wrapText="true" indent="0" shrinkToFit="false"/>
      <protection locked="true" hidden="false"/>
    </xf>
    <xf numFmtId="168" fontId="20" fillId="3" borderId="44" xfId="0" applyFont="true" applyBorder="true" applyAlignment="true" applyProtection="true">
      <alignment horizontal="general" vertical="bottom" textRotation="0" wrapText="true" indent="0" shrinkToFit="false"/>
      <protection locked="true" hidden="false"/>
    </xf>
    <xf numFmtId="164" fontId="20" fillId="3" borderId="59" xfId="0" applyFont="true" applyBorder="true" applyAlignment="true" applyProtection="true">
      <alignment horizontal="center" vertical="bottom" textRotation="0" wrapText="true" indent="0" shrinkToFit="false"/>
      <protection locked="true" hidden="false"/>
    </xf>
    <xf numFmtId="168" fontId="4" fillId="7" borderId="5" xfId="0" applyFont="true" applyBorder="true" applyAlignment="true" applyProtection="true">
      <alignment horizontal="left" vertical="bottom" textRotation="0" wrapText="true" indent="0" shrinkToFit="false"/>
      <protection locked="true" hidden="false"/>
    </xf>
    <xf numFmtId="165" fontId="4" fillId="0" borderId="71" xfId="21" applyFont="true" applyBorder="true" applyAlignment="true" applyProtection="true">
      <alignment horizontal="general" vertical="bottom" textRotation="0" wrapText="false" indent="0" shrinkToFit="false"/>
      <protection locked="true" hidden="false"/>
    </xf>
    <xf numFmtId="165" fontId="4" fillId="7" borderId="10" xfId="21" applyFont="true" applyBorder="true" applyAlignment="true" applyProtection="true">
      <alignment horizontal="general" vertical="bottom" textRotation="0" wrapText="false" indent="0" shrinkToFit="false"/>
      <protection locked="true" hidden="false"/>
    </xf>
    <xf numFmtId="164" fontId="4" fillId="7" borderId="62" xfId="0" applyFont="true" applyBorder="true" applyAlignment="true" applyProtection="true">
      <alignment horizontal="center" vertical="bottom" textRotation="0" wrapText="false" indent="0" shrinkToFit="false"/>
      <protection locked="true" hidden="false"/>
    </xf>
    <xf numFmtId="168" fontId="4" fillId="7" borderId="5" xfId="0" applyFont="true" applyBorder="true" applyAlignment="true" applyProtection="true">
      <alignment horizontal="general" vertical="bottom" textRotation="0" wrapText="true" indent="0" shrinkToFit="false"/>
      <protection locked="true" hidden="false"/>
    </xf>
    <xf numFmtId="165" fontId="4" fillId="7" borderId="57" xfId="21" applyFont="true" applyBorder="true" applyAlignment="true" applyProtection="true">
      <alignment horizontal="general" vertical="bottom" textRotation="0" wrapText="false" indent="0" shrinkToFit="false"/>
      <protection locked="true" hidden="false"/>
    </xf>
    <xf numFmtId="165" fontId="4" fillId="7" borderId="11" xfId="21" applyFont="true" applyBorder="true" applyAlignment="true" applyProtection="true">
      <alignment horizontal="general" vertical="bottom" textRotation="0" wrapText="false" indent="0" shrinkToFit="false"/>
      <protection locked="true" hidden="false"/>
    </xf>
    <xf numFmtId="164" fontId="4" fillId="7" borderId="47" xfId="0" applyFont="true" applyBorder="true" applyAlignment="true" applyProtection="true">
      <alignment horizontal="center" vertical="bottom" textRotation="0" wrapText="false" indent="0" shrinkToFit="false"/>
      <protection locked="true" hidden="false"/>
    </xf>
    <xf numFmtId="167" fontId="4" fillId="7" borderId="58" xfId="0" applyFont="true" applyBorder="true" applyAlignment="true" applyProtection="true">
      <alignment horizontal="center" vertical="bottom" textRotation="0" wrapText="false" indent="0" shrinkToFit="false"/>
      <protection locked="true" hidden="false"/>
    </xf>
    <xf numFmtId="168" fontId="4" fillId="7" borderId="72" xfId="0" applyFont="true" applyBorder="true" applyAlignment="true" applyProtection="true">
      <alignment horizontal="general" vertical="bottom" textRotation="0" wrapText="true" indent="0" shrinkToFit="false"/>
      <protection locked="true" hidden="false"/>
    </xf>
    <xf numFmtId="165" fontId="4" fillId="7" borderId="65" xfId="21" applyFont="true" applyBorder="true" applyAlignment="true" applyProtection="true">
      <alignment horizontal="general" vertical="bottom" textRotation="0" wrapText="false" indent="0" shrinkToFit="false"/>
      <protection locked="true" hidden="false"/>
    </xf>
    <xf numFmtId="165" fontId="4" fillId="7" borderId="12" xfId="21" applyFont="true" applyBorder="true" applyAlignment="true" applyProtection="true">
      <alignment horizontal="general" vertical="bottom" textRotation="0" wrapText="false" indent="0" shrinkToFit="false"/>
      <protection locked="true" hidden="false"/>
    </xf>
    <xf numFmtId="164" fontId="4" fillId="7" borderId="51" xfId="0" applyFont="true" applyBorder="true" applyAlignment="true" applyProtection="true">
      <alignment horizontal="center" vertical="bottom" textRotation="0" wrapText="false" indent="0" shrinkToFit="false"/>
      <protection locked="true" hidden="false"/>
    </xf>
    <xf numFmtId="164" fontId="20" fillId="3" borderId="35" xfId="0" applyFont="true" applyBorder="true" applyAlignment="true" applyProtection="true">
      <alignment horizontal="general" vertical="bottom" textRotation="0" wrapText="false" indent="0" shrinkToFit="false"/>
      <protection locked="true" hidden="false"/>
    </xf>
    <xf numFmtId="165" fontId="20" fillId="0" borderId="59" xfId="21" applyFont="true" applyBorder="true" applyAlignment="true" applyProtection="true">
      <alignment horizontal="general" vertical="bottom" textRotation="0" wrapText="false" indent="0" shrinkToFit="false"/>
      <protection locked="true" hidden="false"/>
    </xf>
    <xf numFmtId="165" fontId="20" fillId="0" borderId="44" xfId="21" applyFont="true" applyBorder="true" applyAlignment="true" applyProtection="true">
      <alignment horizontal="general" vertical="bottom" textRotation="0" wrapText="false" indent="0" shrinkToFit="false"/>
      <protection locked="true" hidden="false"/>
    </xf>
    <xf numFmtId="164" fontId="4" fillId="3" borderId="73" xfId="0" applyFont="true" applyBorder="true" applyAlignment="true" applyProtection="true">
      <alignment horizontal="center" vertical="bottom" textRotation="0" wrapText="false" indent="0" shrinkToFit="false"/>
      <protection locked="true" hidden="false"/>
    </xf>
    <xf numFmtId="168" fontId="4" fillId="0" borderId="0" xfId="21" applyFont="true" applyBorder="true" applyAlignment="true" applyProtection="true">
      <alignment horizontal="general" vertical="bottom" textRotation="0" wrapText="false" indent="0" shrinkToFit="false"/>
      <protection locked="true" hidden="false"/>
    </xf>
    <xf numFmtId="165" fontId="4" fillId="0" borderId="0" xfId="21" applyFont="true" applyBorder="true" applyAlignment="true" applyProtection="true">
      <alignment horizontal="general" vertical="bottom" textRotation="0" wrapText="false" indent="0" shrinkToFit="false"/>
      <protection locked="true" hidden="false"/>
    </xf>
    <xf numFmtId="164" fontId="4" fillId="0" borderId="0" xfId="0" applyFont="true" applyBorder="true" applyAlignment="true" applyProtection="true">
      <alignment horizontal="center" vertical="bottom" textRotation="0" wrapText="false" indent="0" shrinkToFit="false"/>
      <protection locked="true" hidden="false"/>
    </xf>
    <xf numFmtId="168" fontId="4" fillId="0" borderId="0" xfId="0" applyFont="true" applyBorder="false" applyAlignment="true" applyProtection="true">
      <alignment horizontal="general" vertical="bottom" textRotation="0" wrapText="false" indent="0" shrinkToFit="false"/>
      <protection locked="true" hidden="false"/>
    </xf>
    <xf numFmtId="168" fontId="20" fillId="0" borderId="0" xfId="0" applyFont="true" applyBorder="false" applyAlignment="true" applyProtection="true">
      <alignment horizontal="general" vertical="bottom" textRotation="0" wrapText="false" indent="0" shrinkToFit="false"/>
      <protection locked="true" hidden="false"/>
    </xf>
    <xf numFmtId="168" fontId="20" fillId="0" borderId="0" xfId="0" applyFont="true" applyBorder="false" applyAlignment="true" applyProtection="true">
      <alignment horizontal="left" vertical="bottom" textRotation="0" wrapText="false" indent="0" shrinkToFit="false"/>
      <protection locked="true" hidden="false"/>
    </xf>
    <xf numFmtId="168" fontId="20" fillId="3" borderId="59" xfId="0" applyFont="true" applyBorder="true" applyAlignment="true" applyProtection="true">
      <alignment horizontal="center" vertical="bottom" textRotation="0" wrapText="true" indent="0" shrinkToFit="false"/>
      <protection locked="true" hidden="false"/>
    </xf>
    <xf numFmtId="168" fontId="4" fillId="7" borderId="72" xfId="0" applyFont="true" applyBorder="true" applyAlignment="true" applyProtection="true">
      <alignment horizontal="left" vertical="bottom" textRotation="0" wrapText="true" indent="0" shrinkToFit="false"/>
      <protection locked="true" hidden="false"/>
    </xf>
    <xf numFmtId="165" fontId="4" fillId="0" borderId="74" xfId="21" applyFont="true" applyBorder="true" applyAlignment="true" applyProtection="true">
      <alignment horizontal="general" vertical="bottom" textRotation="0" wrapText="false" indent="0" shrinkToFit="false"/>
      <protection locked="true" hidden="false"/>
    </xf>
    <xf numFmtId="164" fontId="4" fillId="7" borderId="53" xfId="0" applyFont="true" applyBorder="true" applyAlignment="true" applyProtection="true">
      <alignment horizontal="center" vertical="bottom" textRotation="0" wrapText="false" indent="0" shrinkToFit="false"/>
      <protection locked="true" hidden="false"/>
    </xf>
    <xf numFmtId="168" fontId="20" fillId="3" borderId="43" xfId="0" applyFont="true" applyBorder="true" applyAlignment="true" applyProtection="true">
      <alignment horizontal="general" vertical="bottom" textRotation="0" wrapText="true" indent="0" shrinkToFit="false"/>
      <protection locked="true" hidden="false"/>
    </xf>
    <xf numFmtId="165" fontId="20" fillId="0" borderId="35" xfId="21" applyFont="true" applyBorder="true" applyAlignment="true" applyProtection="true">
      <alignment horizontal="general" vertical="bottom" textRotation="0" wrapText="false" indent="0" shrinkToFit="false"/>
      <protection locked="true" hidden="false"/>
    </xf>
    <xf numFmtId="164" fontId="4" fillId="3" borderId="39" xfId="0" applyFont="true" applyBorder="true" applyAlignment="true" applyProtection="true">
      <alignment horizontal="center" vertical="bottom" textRotation="0" wrapText="false" indent="0" shrinkToFit="false"/>
      <protection locked="true" hidden="false"/>
    </xf>
    <xf numFmtId="168" fontId="20" fillId="0" borderId="0" xfId="0" applyFont="true" applyBorder="false" applyAlignment="true" applyProtection="true">
      <alignment horizontal="general" vertical="bottom" textRotation="0" wrapText="true" indent="0" shrinkToFit="false"/>
      <protection locked="true" hidden="false"/>
    </xf>
    <xf numFmtId="167" fontId="4" fillId="7" borderId="20" xfId="0" applyFont="true" applyBorder="true" applyAlignment="true" applyProtection="true">
      <alignment horizontal="center" vertical="bottom" textRotation="0" wrapText="false" indent="0" shrinkToFit="false"/>
      <protection locked="true" hidden="false"/>
    </xf>
    <xf numFmtId="168" fontId="4" fillId="7" borderId="21" xfId="0" applyFont="true" applyBorder="true" applyAlignment="true" applyProtection="true">
      <alignment horizontal="left" vertical="bottom" textRotation="0" wrapText="true" indent="0" shrinkToFit="false"/>
      <protection locked="true" hidden="false"/>
    </xf>
    <xf numFmtId="165" fontId="4" fillId="0" borderId="75" xfId="21" applyFont="true" applyBorder="true" applyAlignment="true" applyProtection="true">
      <alignment horizontal="general" vertical="bottom" textRotation="0" wrapText="false" indent="0" shrinkToFit="false"/>
      <protection locked="true" hidden="false"/>
    </xf>
    <xf numFmtId="165" fontId="4" fillId="7" borderId="21" xfId="21" applyFont="true" applyBorder="true" applyAlignment="true" applyProtection="true">
      <alignment horizontal="general" vertical="bottom" textRotation="0" wrapText="false" indent="0" shrinkToFit="false"/>
      <protection locked="true" hidden="false"/>
    </xf>
    <xf numFmtId="168" fontId="20" fillId="3" borderId="38" xfId="0" applyFont="true" applyBorder="true" applyAlignment="true" applyProtection="true">
      <alignment horizontal="general" vertical="bottom" textRotation="0" wrapText="true" indent="0" shrinkToFit="false"/>
      <protection locked="true" hidden="false"/>
    </xf>
    <xf numFmtId="183" fontId="20" fillId="0" borderId="39" xfId="0" applyFont="true" applyBorder="true" applyAlignment="true" applyProtection="true">
      <alignment horizontal="center" vertical="bottom" textRotation="0" wrapText="false" indent="0" shrinkToFit="false"/>
      <protection locked="true" hidden="false"/>
    </xf>
    <xf numFmtId="168" fontId="4" fillId="3" borderId="0" xfId="0" applyFont="true" applyBorder="false" applyAlignment="true" applyProtection="true">
      <alignment horizontal="general" vertical="bottom" textRotation="0" wrapText="true" indent="0" shrinkToFit="false"/>
      <protection locked="true" hidden="false"/>
    </xf>
    <xf numFmtId="164" fontId="17" fillId="3" borderId="0" xfId="0" applyFont="true" applyBorder="true" applyAlignment="true" applyProtection="true">
      <alignment horizontal="center" vertical="bottom" textRotation="0" wrapText="false" indent="0" shrinkToFit="false"/>
      <protection locked="true" hidden="false"/>
    </xf>
    <xf numFmtId="168" fontId="17" fillId="0" borderId="0" xfId="0" applyFont="true" applyBorder="true" applyAlignment="true" applyProtection="true">
      <alignment horizontal="left" vertical="bottom" textRotation="0" wrapText="true" indent="0" shrinkToFit="false"/>
      <protection locked="true" hidden="false"/>
    </xf>
    <xf numFmtId="164" fontId="17" fillId="0" borderId="0" xfId="0" applyFont="true" applyBorder="true" applyAlignment="true" applyProtection="true">
      <alignment horizontal="left" vertical="bottom" textRotation="0" wrapText="false" indent="0" shrinkToFit="false"/>
      <protection locked="true" hidden="false"/>
    </xf>
    <xf numFmtId="164" fontId="17" fillId="0" borderId="0" xfId="0" applyFont="true" applyBorder="true" applyAlignment="true" applyProtection="true">
      <alignment horizontal="center" vertical="bottom" textRotation="0" wrapText="false" indent="0" shrinkToFit="false"/>
      <protection locked="true" hidden="false"/>
    </xf>
    <xf numFmtId="174" fontId="21" fillId="3" borderId="0" xfId="0" applyFont="true" applyBorder="false" applyAlignment="true" applyProtection="true">
      <alignment horizontal="right" vertical="bottom" textRotation="0" wrapText="false" indent="0" shrinkToFit="false"/>
      <protection locked="true" hidden="false"/>
    </xf>
    <xf numFmtId="164" fontId="21" fillId="3" borderId="0" xfId="0" applyFont="true" applyBorder="false" applyAlignment="true" applyProtection="true">
      <alignment horizontal="general" vertical="center" textRotation="0" wrapText="false" indent="0" shrinkToFit="false"/>
      <protection locked="true" hidden="false"/>
    </xf>
    <xf numFmtId="168" fontId="21" fillId="0" borderId="0" xfId="0" applyFont="true" applyBorder="false" applyAlignment="true" applyProtection="true">
      <alignment horizontal="right" vertical="bottom" textRotation="0" wrapText="true" indent="0" shrinkToFit="false"/>
      <protection locked="true" hidden="false"/>
    </xf>
    <xf numFmtId="164" fontId="21" fillId="0" borderId="0" xfId="0" applyFont="true" applyBorder="false" applyAlignment="true" applyProtection="true">
      <alignment horizontal="center" vertical="bottom" textRotation="0" wrapText="false" indent="0" shrinkToFit="false"/>
      <protection locked="true" hidden="false"/>
    </xf>
    <xf numFmtId="179" fontId="17" fillId="0" borderId="0" xfId="0" applyFont="true" applyBorder="false" applyAlignment="true" applyProtection="true">
      <alignment horizontal="general" vertical="bottom" textRotation="0" wrapText="false" indent="0" shrinkToFit="false"/>
      <protection locked="true" hidden="false"/>
    </xf>
    <xf numFmtId="179" fontId="21" fillId="0" borderId="0" xfId="0" applyFont="true" applyBorder="false" applyAlignment="true" applyProtection="true">
      <alignment horizontal="right" vertical="bottom" textRotation="0" wrapText="false" indent="0" shrinkToFit="false"/>
      <protection locked="true" hidden="false"/>
    </xf>
    <xf numFmtId="164" fontId="4" fillId="0" borderId="0" xfId="25" applyFont="true" applyBorder="false" applyAlignment="true" applyProtection="true">
      <alignment horizontal="general" vertical="bottom" textRotation="0" wrapText="false" indent="0" shrinkToFit="false"/>
      <protection locked="true" hidden="false"/>
    </xf>
    <xf numFmtId="164" fontId="4" fillId="0" borderId="0" xfId="25" applyFont="true" applyBorder="false" applyAlignment="true" applyProtection="true">
      <alignment horizontal="general" vertical="bottom" textRotation="0" wrapText="true" indent="0" shrinkToFit="false"/>
      <protection locked="true" hidden="false"/>
    </xf>
    <xf numFmtId="184" fontId="4" fillId="0" borderId="0" xfId="25" applyFont="true" applyBorder="false" applyAlignment="true" applyProtection="true">
      <alignment horizontal="left" vertical="bottom" textRotation="0" wrapText="false" indent="0" shrinkToFit="false"/>
      <protection locked="true" hidden="false"/>
    </xf>
    <xf numFmtId="170" fontId="16" fillId="5" borderId="0" xfId="25" applyFont="true" applyBorder="false" applyAlignment="true" applyProtection="true">
      <alignment horizontal="left" vertical="bottom" textRotation="0" wrapText="false" indent="0" shrinkToFit="false"/>
      <protection locked="true" hidden="false"/>
    </xf>
    <xf numFmtId="164" fontId="16" fillId="5" borderId="0" xfId="25" applyFont="true" applyBorder="false" applyAlignment="true" applyProtection="true">
      <alignment horizontal="center" vertical="bottom" textRotation="0" wrapText="false" indent="0" shrinkToFit="false"/>
      <protection locked="true" hidden="false"/>
    </xf>
    <xf numFmtId="164" fontId="20" fillId="5" borderId="0" xfId="25" applyFont="true" applyBorder="false" applyAlignment="true" applyProtection="true">
      <alignment horizontal="center" vertical="bottom" textRotation="0" wrapText="true" indent="0" shrinkToFit="false"/>
      <protection locked="true" hidden="false"/>
    </xf>
    <xf numFmtId="164" fontId="16" fillId="5" borderId="0" xfId="25" applyFont="true" applyBorder="false" applyAlignment="true" applyProtection="true">
      <alignment horizontal="general" vertical="bottom" textRotation="0" wrapText="false" indent="0" shrinkToFit="false"/>
      <protection locked="true" hidden="false"/>
    </xf>
    <xf numFmtId="164" fontId="16" fillId="0" borderId="0" xfId="25" applyFont="true" applyBorder="false" applyAlignment="true" applyProtection="true">
      <alignment horizontal="general" vertical="bottom" textRotation="0" wrapText="false" indent="0" shrinkToFit="false"/>
      <protection locked="true" hidden="false"/>
    </xf>
    <xf numFmtId="164" fontId="4" fillId="5" borderId="0" xfId="25" applyFont="true" applyBorder="false" applyAlignment="true" applyProtection="true">
      <alignment horizontal="general" vertical="bottom" textRotation="0" wrapText="false" indent="0" shrinkToFit="false"/>
      <protection locked="true" hidden="false"/>
    </xf>
    <xf numFmtId="164" fontId="4" fillId="5" borderId="0" xfId="25" applyFont="true" applyBorder="false" applyAlignment="true" applyProtection="true">
      <alignment horizontal="general" vertical="bottom" textRotation="0" wrapText="true" indent="0" shrinkToFit="false"/>
      <protection locked="true" hidden="false"/>
    </xf>
    <xf numFmtId="173" fontId="12" fillId="5" borderId="0" xfId="26" applyFont="true" applyBorder="false" applyAlignment="true" applyProtection="true">
      <alignment horizontal="right" vertical="bottom" textRotation="0" wrapText="false" indent="0" shrinkToFit="false"/>
      <protection locked="true" hidden="false"/>
    </xf>
    <xf numFmtId="173" fontId="12" fillId="0" borderId="0" xfId="26" applyFont="true" applyBorder="false" applyAlignment="true" applyProtection="true">
      <alignment horizontal="right" vertical="bottom" textRotation="0" wrapText="false" indent="0" shrinkToFit="false"/>
      <protection locked="true" hidden="false"/>
    </xf>
    <xf numFmtId="164" fontId="20" fillId="3" borderId="62" xfId="0" applyFont="true" applyBorder="true" applyAlignment="true" applyProtection="true">
      <alignment horizontal="center" vertical="bottom" textRotation="0" wrapText="false" indent="0" shrinkToFit="false"/>
      <protection locked="true" hidden="false"/>
    </xf>
    <xf numFmtId="164" fontId="20" fillId="3" borderId="63" xfId="25" applyFont="true" applyBorder="true" applyAlignment="true" applyProtection="true">
      <alignment horizontal="center" vertical="center" textRotation="0" wrapText="false" indent="0" shrinkToFit="false"/>
      <protection locked="true" hidden="false"/>
    </xf>
    <xf numFmtId="164" fontId="20" fillId="3" borderId="14" xfId="25" applyFont="true" applyBorder="true" applyAlignment="true" applyProtection="true">
      <alignment horizontal="center" vertical="center" textRotation="0" wrapText="false" indent="0" shrinkToFit="false"/>
      <protection locked="true" hidden="false"/>
    </xf>
    <xf numFmtId="164" fontId="20" fillId="3" borderId="16" xfId="25" applyFont="true" applyBorder="true" applyAlignment="true" applyProtection="true">
      <alignment horizontal="center" vertical="center" textRotation="0" wrapText="false" indent="0" shrinkToFit="false"/>
      <protection locked="true" hidden="false"/>
    </xf>
    <xf numFmtId="164" fontId="20" fillId="3" borderId="16" xfId="25" applyFont="true" applyBorder="true" applyAlignment="true" applyProtection="true">
      <alignment horizontal="center" vertical="center" textRotation="0" wrapText="true" indent="0" shrinkToFit="false"/>
      <protection locked="true" hidden="false"/>
    </xf>
    <xf numFmtId="164" fontId="20" fillId="3" borderId="16" xfId="25" applyFont="true" applyBorder="true" applyAlignment="true" applyProtection="true">
      <alignment horizontal="left" vertical="center" textRotation="0" wrapText="true" indent="0" shrinkToFit="false"/>
      <protection locked="true" hidden="false"/>
    </xf>
    <xf numFmtId="164" fontId="20" fillId="3" borderId="28" xfId="0" applyFont="true" applyBorder="true" applyAlignment="true" applyProtection="true">
      <alignment horizontal="center" vertical="bottom" textRotation="0" wrapText="true" indent="0" shrinkToFit="false"/>
      <protection locked="true" hidden="false"/>
    </xf>
    <xf numFmtId="164" fontId="20" fillId="3" borderId="66" xfId="25" applyFont="true" applyBorder="true" applyAlignment="true" applyProtection="true">
      <alignment horizontal="center" vertical="bottom" textRotation="0" wrapText="true" indent="0" shrinkToFit="false"/>
      <protection locked="true" hidden="false"/>
    </xf>
    <xf numFmtId="164" fontId="20" fillId="3" borderId="23" xfId="25" applyFont="true" applyBorder="true" applyAlignment="true" applyProtection="true">
      <alignment horizontal="center" vertical="bottom" textRotation="0" wrapText="true" indent="0" shrinkToFit="false"/>
      <protection locked="true" hidden="false"/>
    </xf>
    <xf numFmtId="164" fontId="20" fillId="3" borderId="66" xfId="25" applyFont="true" applyBorder="true" applyAlignment="true" applyProtection="true">
      <alignment horizontal="center" vertical="bottom" textRotation="0" wrapText="false" indent="0" shrinkToFit="false"/>
      <protection locked="true" hidden="false"/>
    </xf>
    <xf numFmtId="164" fontId="20" fillId="3" borderId="18" xfId="0" applyFont="true" applyBorder="true" applyAlignment="true" applyProtection="true">
      <alignment horizontal="center" vertical="bottom" textRotation="0" wrapText="false" indent="0" shrinkToFit="false"/>
      <protection locked="true" hidden="false"/>
    </xf>
    <xf numFmtId="164" fontId="20" fillId="0" borderId="0" xfId="25" applyFont="true" applyBorder="false" applyAlignment="true" applyProtection="true">
      <alignment horizontal="general" vertical="bottom" textRotation="0" wrapText="false" indent="0" shrinkToFit="false"/>
      <protection locked="true" hidden="false"/>
    </xf>
    <xf numFmtId="164" fontId="20" fillId="3" borderId="58" xfId="0" applyFont="true" applyBorder="true" applyAlignment="true" applyProtection="true">
      <alignment horizontal="center" vertical="bottom" textRotation="0" wrapText="false" indent="0" shrinkToFit="false"/>
      <protection locked="true" hidden="false"/>
    </xf>
    <xf numFmtId="164" fontId="20" fillId="3" borderId="40" xfId="0" applyFont="true" applyBorder="true" applyAlignment="true" applyProtection="true">
      <alignment horizontal="center" vertical="bottom" textRotation="0" wrapText="false" indent="0" shrinkToFit="false"/>
      <protection locked="true" hidden="false"/>
    </xf>
    <xf numFmtId="164" fontId="20" fillId="3" borderId="40" xfId="25" applyFont="true" applyBorder="true" applyAlignment="true" applyProtection="true">
      <alignment horizontal="general" vertical="bottom" textRotation="0" wrapText="false" indent="0" shrinkToFit="false"/>
      <protection locked="true" hidden="false"/>
    </xf>
    <xf numFmtId="164" fontId="20" fillId="3" borderId="40" xfId="25" applyFont="true" applyBorder="true" applyAlignment="true" applyProtection="true">
      <alignment horizontal="center" vertical="bottom" textRotation="0" wrapText="false" indent="0" shrinkToFit="false"/>
      <protection locked="true" hidden="false"/>
    </xf>
    <xf numFmtId="164" fontId="20" fillId="3" borderId="72" xfId="25" applyFont="true" applyBorder="true" applyAlignment="true" applyProtection="true">
      <alignment horizontal="center" vertical="bottom" textRotation="0" wrapText="false" indent="0" shrinkToFit="false"/>
      <protection locked="true" hidden="false"/>
    </xf>
    <xf numFmtId="164" fontId="20" fillId="3" borderId="26" xfId="0" applyFont="true" applyBorder="true" applyAlignment="true" applyProtection="true">
      <alignment horizontal="center" vertical="bottom" textRotation="0" wrapText="false" indent="0" shrinkToFit="false"/>
      <protection locked="true" hidden="false"/>
    </xf>
    <xf numFmtId="164" fontId="20" fillId="0" borderId="0" xfId="25" applyFont="true" applyBorder="true" applyAlignment="true" applyProtection="true">
      <alignment horizontal="general" vertical="bottom" textRotation="0" wrapText="false" indent="0" shrinkToFit="false"/>
      <protection locked="true" hidden="false"/>
    </xf>
    <xf numFmtId="167" fontId="4" fillId="7" borderId="1" xfId="25" applyFont="true" applyBorder="true" applyAlignment="true" applyProtection="true">
      <alignment horizontal="center" vertical="bottom" textRotation="0" wrapText="false" indent="0" shrinkToFit="false"/>
      <protection locked="true" hidden="false"/>
    </xf>
    <xf numFmtId="185" fontId="4" fillId="7" borderId="3" xfId="25" applyFont="true" applyBorder="true" applyAlignment="true" applyProtection="true">
      <alignment horizontal="center" vertical="bottom" textRotation="0" wrapText="false" indent="0" shrinkToFit="false"/>
      <protection locked="true" hidden="false"/>
    </xf>
    <xf numFmtId="186" fontId="4" fillId="0" borderId="3" xfId="25" applyFont="true" applyBorder="true" applyAlignment="true" applyProtection="true">
      <alignment horizontal="center" vertical="bottom" textRotation="0" wrapText="false" indent="0" shrinkToFit="false"/>
      <protection locked="true" hidden="false"/>
    </xf>
    <xf numFmtId="164" fontId="4" fillId="7" borderId="3" xfId="0" applyFont="true" applyBorder="true" applyAlignment="true" applyProtection="true">
      <alignment horizontal="left" vertical="bottom" textRotation="0" wrapText="false" indent="0" shrinkToFit="false"/>
      <protection locked="true" hidden="false"/>
    </xf>
    <xf numFmtId="164" fontId="20" fillId="7" borderId="3" xfId="0" applyFont="true" applyBorder="true" applyAlignment="true" applyProtection="true">
      <alignment horizontal="center" vertical="bottom" textRotation="0" wrapText="false" indent="0" shrinkToFit="false"/>
      <protection locked="true" hidden="false"/>
    </xf>
    <xf numFmtId="165" fontId="4" fillId="0" borderId="3" xfId="21" applyFont="true" applyBorder="true" applyAlignment="true" applyProtection="true">
      <alignment horizontal="right" vertical="bottom" textRotation="0" wrapText="false" indent="0" shrinkToFit="false"/>
      <protection locked="true" hidden="false"/>
    </xf>
    <xf numFmtId="165" fontId="4" fillId="7" borderId="3" xfId="21" applyFont="true" applyBorder="true" applyAlignment="true" applyProtection="true">
      <alignment horizontal="right" vertical="bottom" textRotation="0" wrapText="false" indent="0" shrinkToFit="false"/>
      <protection locked="true" hidden="false"/>
    </xf>
    <xf numFmtId="165" fontId="4" fillId="7" borderId="2" xfId="21" applyFont="true" applyBorder="true" applyAlignment="true" applyProtection="true">
      <alignment horizontal="right" vertical="bottom" textRotation="0" wrapText="false" indent="0" shrinkToFit="false"/>
      <protection locked="true" hidden="false"/>
    </xf>
    <xf numFmtId="164" fontId="4" fillId="7" borderId="63" xfId="0" applyFont="true" applyBorder="true" applyAlignment="true" applyProtection="true">
      <alignment horizontal="center" vertical="bottom" textRotation="0" wrapText="false" indent="0" shrinkToFit="false"/>
      <protection locked="true" hidden="false"/>
    </xf>
    <xf numFmtId="164" fontId="4" fillId="0" borderId="0" xfId="25" applyFont="true" applyBorder="true" applyAlignment="true" applyProtection="true">
      <alignment horizontal="general" vertical="bottom" textRotation="0" wrapText="false" indent="0" shrinkToFit="false"/>
      <protection locked="true" hidden="false"/>
    </xf>
    <xf numFmtId="167" fontId="4" fillId="7" borderId="4" xfId="25" applyFont="true" applyBorder="true" applyAlignment="true" applyProtection="true">
      <alignment horizontal="center" vertical="bottom" textRotation="0" wrapText="false" indent="0" shrinkToFit="false"/>
      <protection locked="true" hidden="false"/>
    </xf>
    <xf numFmtId="185" fontId="4" fillId="7" borderId="6" xfId="25" applyFont="true" applyBorder="true" applyAlignment="true" applyProtection="true">
      <alignment horizontal="center" vertical="bottom" textRotation="0" wrapText="false" indent="0" shrinkToFit="false"/>
      <protection locked="true" hidden="false"/>
    </xf>
    <xf numFmtId="186" fontId="4" fillId="0" borderId="6" xfId="25" applyFont="true" applyBorder="true" applyAlignment="true" applyProtection="true">
      <alignment horizontal="center" vertical="bottom" textRotation="0" wrapText="false" indent="0" shrinkToFit="false"/>
      <protection locked="true" hidden="false"/>
    </xf>
    <xf numFmtId="187" fontId="4" fillId="7" borderId="6" xfId="25" applyFont="true" applyBorder="true" applyAlignment="true" applyProtection="true">
      <alignment horizontal="right" vertical="bottom" textRotation="0" wrapText="false" indent="0" shrinkToFit="false"/>
      <protection locked="true" hidden="false"/>
    </xf>
    <xf numFmtId="187" fontId="4" fillId="7" borderId="6" xfId="25" applyFont="true" applyBorder="true" applyAlignment="true" applyProtection="true">
      <alignment horizontal="center" vertical="bottom" textRotation="0" wrapText="false" indent="0" shrinkToFit="false"/>
      <protection locked="true" hidden="false"/>
    </xf>
    <xf numFmtId="165" fontId="4" fillId="0" borderId="6" xfId="21" applyFont="true" applyBorder="true" applyAlignment="true" applyProtection="true">
      <alignment horizontal="right" vertical="bottom" textRotation="0" wrapText="false" indent="0" shrinkToFit="false"/>
      <protection locked="true" hidden="false"/>
    </xf>
    <xf numFmtId="165" fontId="4" fillId="7" borderId="6" xfId="21" applyFont="true" applyBorder="true" applyAlignment="true" applyProtection="true">
      <alignment horizontal="right" vertical="bottom" textRotation="0" wrapText="false" indent="0" shrinkToFit="false"/>
      <protection locked="true" hidden="false"/>
    </xf>
    <xf numFmtId="165" fontId="4" fillId="7" borderId="5" xfId="21" applyFont="true" applyBorder="true" applyAlignment="true" applyProtection="true">
      <alignment horizontal="right" vertical="bottom" textRotation="0" wrapText="false" indent="0" shrinkToFit="false"/>
      <protection locked="true" hidden="false"/>
    </xf>
    <xf numFmtId="164" fontId="4" fillId="7" borderId="6" xfId="25" applyFont="true" applyBorder="true" applyAlignment="true" applyProtection="true">
      <alignment horizontal="general" vertical="bottom" textRotation="0" wrapText="true" indent="0" shrinkToFit="false"/>
      <protection locked="true" hidden="false"/>
    </xf>
    <xf numFmtId="164" fontId="17" fillId="0" borderId="0" xfId="25" applyFont="true" applyBorder="false" applyAlignment="true" applyProtection="true">
      <alignment horizontal="general" vertical="bottom" textRotation="0" wrapText="false" indent="0" shrinkToFit="false"/>
      <protection locked="true" hidden="false"/>
    </xf>
    <xf numFmtId="167" fontId="4" fillId="7" borderId="7" xfId="25" applyFont="true" applyBorder="true" applyAlignment="true" applyProtection="true">
      <alignment horizontal="center" vertical="bottom" textRotation="0" wrapText="false" indent="0" shrinkToFit="false"/>
      <protection locked="true" hidden="false"/>
    </xf>
    <xf numFmtId="185" fontId="4" fillId="7" borderId="9" xfId="25" applyFont="true" applyBorder="true" applyAlignment="true" applyProtection="true">
      <alignment horizontal="center" vertical="bottom" textRotation="0" wrapText="false" indent="0" shrinkToFit="false"/>
      <protection locked="true" hidden="false"/>
    </xf>
    <xf numFmtId="186" fontId="4" fillId="0" borderId="9" xfId="25" applyFont="true" applyBorder="true" applyAlignment="true" applyProtection="true">
      <alignment horizontal="center" vertical="bottom" textRotation="0" wrapText="false" indent="0" shrinkToFit="false"/>
      <protection locked="true" hidden="false"/>
    </xf>
    <xf numFmtId="164" fontId="4" fillId="7" borderId="9" xfId="25" applyFont="true" applyBorder="true" applyAlignment="true" applyProtection="true">
      <alignment horizontal="general" vertical="bottom" textRotation="0" wrapText="true" indent="0" shrinkToFit="false"/>
      <protection locked="true" hidden="false"/>
    </xf>
    <xf numFmtId="187" fontId="4" fillId="7" borderId="9" xfId="25" applyFont="true" applyBorder="true" applyAlignment="true" applyProtection="true">
      <alignment horizontal="right" vertical="bottom" textRotation="0" wrapText="false" indent="0" shrinkToFit="false"/>
      <protection locked="true" hidden="false"/>
    </xf>
    <xf numFmtId="165" fontId="4" fillId="0" borderId="9" xfId="21" applyFont="true" applyBorder="true" applyAlignment="true" applyProtection="true">
      <alignment horizontal="right" vertical="bottom" textRotation="0" wrapText="false" indent="0" shrinkToFit="false"/>
      <protection locked="true" hidden="false"/>
    </xf>
    <xf numFmtId="165" fontId="4" fillId="7" borderId="9" xfId="21" applyFont="true" applyBorder="true" applyAlignment="true" applyProtection="true">
      <alignment horizontal="right" vertical="bottom" textRotation="0" wrapText="false" indent="0" shrinkToFit="false"/>
      <protection locked="true" hidden="false"/>
    </xf>
    <xf numFmtId="165" fontId="4" fillId="7" borderId="8" xfId="21" applyFont="true" applyBorder="true" applyAlignment="true" applyProtection="true">
      <alignment horizontal="right" vertical="bottom" textRotation="0" wrapText="false" indent="0" shrinkToFit="false"/>
      <protection locked="true" hidden="false"/>
    </xf>
    <xf numFmtId="164" fontId="4" fillId="7" borderId="68" xfId="0" applyFont="true" applyBorder="true" applyAlignment="true" applyProtection="true">
      <alignment horizontal="center" vertical="bottom" textRotation="0" wrapText="false" indent="0" shrinkToFit="false"/>
      <protection locked="true" hidden="false"/>
    </xf>
    <xf numFmtId="164" fontId="4" fillId="3" borderId="0" xfId="25" applyFont="true" applyBorder="true" applyAlignment="true" applyProtection="true">
      <alignment horizontal="general" vertical="bottom" textRotation="0" wrapText="false" indent="0" shrinkToFit="false"/>
      <protection locked="true" hidden="false"/>
    </xf>
    <xf numFmtId="164" fontId="20" fillId="3" borderId="35" xfId="25" applyFont="true" applyBorder="true" applyAlignment="true" applyProtection="true">
      <alignment horizontal="left" vertical="bottom" textRotation="0" wrapText="true" indent="0" shrinkToFit="false"/>
      <protection locked="true" hidden="false"/>
    </xf>
    <xf numFmtId="187" fontId="20" fillId="0" borderId="43" xfId="25" applyFont="true" applyBorder="true" applyAlignment="true" applyProtection="true">
      <alignment horizontal="right" vertical="bottom" textRotation="0" wrapText="false" indent="0" shrinkToFit="false"/>
      <protection locked="true" hidden="false"/>
    </xf>
    <xf numFmtId="165" fontId="20" fillId="3" borderId="34" xfId="21" applyFont="true" applyBorder="true" applyAlignment="true" applyProtection="true">
      <alignment horizontal="right" vertical="bottom" textRotation="0" wrapText="false" indent="0" shrinkToFit="false"/>
      <protection locked="true" hidden="false"/>
    </xf>
    <xf numFmtId="165" fontId="20" fillId="0" borderId="44" xfId="21" applyFont="true" applyBorder="true" applyAlignment="true" applyProtection="true">
      <alignment horizontal="right" vertical="bottom" textRotation="0" wrapText="false" indent="0" shrinkToFit="false"/>
      <protection locked="true" hidden="false"/>
    </xf>
    <xf numFmtId="164" fontId="20" fillId="3" borderId="34" xfId="25" applyFont="true" applyBorder="true" applyAlignment="true" applyProtection="true">
      <alignment horizontal="left" vertical="top" textRotation="0" wrapText="true" indent="0" shrinkToFit="false"/>
      <protection locked="true" hidden="false"/>
    </xf>
    <xf numFmtId="165" fontId="20" fillId="0" borderId="35" xfId="21" applyFont="true" applyBorder="true" applyAlignment="true" applyProtection="true">
      <alignment horizontal="right" vertical="center" textRotation="0" wrapText="false" indent="0" shrinkToFit="false"/>
      <protection locked="true" hidden="false"/>
    </xf>
    <xf numFmtId="165" fontId="20" fillId="0" borderId="44" xfId="21" applyFont="true" applyBorder="true" applyAlignment="true" applyProtection="true">
      <alignment horizontal="right" vertical="center" textRotation="0" wrapText="false" indent="0" shrinkToFit="false"/>
      <protection locked="true" hidden="false"/>
    </xf>
    <xf numFmtId="164" fontId="20" fillId="3" borderId="39" xfId="25" applyFont="true" applyBorder="true" applyAlignment="true" applyProtection="true">
      <alignment horizontal="left" vertical="bottom" textRotation="0" wrapText="false" indent="0" shrinkToFit="false"/>
      <protection locked="true" hidden="false"/>
    </xf>
    <xf numFmtId="165" fontId="20" fillId="0" borderId="39" xfId="21" applyFont="true" applyBorder="true" applyAlignment="true" applyProtection="true">
      <alignment horizontal="right" vertical="bottom" textRotation="0" wrapText="false" indent="0" shrinkToFit="false"/>
      <protection locked="true" hidden="false"/>
    </xf>
    <xf numFmtId="165" fontId="20" fillId="0" borderId="35" xfId="21" applyFont="true" applyBorder="true" applyAlignment="true" applyProtection="true">
      <alignment horizontal="right" vertical="bottom" textRotation="0" wrapText="false" indent="0" shrinkToFit="false"/>
      <protection locked="true" hidden="false"/>
    </xf>
    <xf numFmtId="165" fontId="20" fillId="0" borderId="38" xfId="21" applyFont="true" applyBorder="true" applyAlignment="true" applyProtection="true">
      <alignment horizontal="right" vertical="bottom" textRotation="0" wrapText="false" indent="0" shrinkToFit="false"/>
      <protection locked="true" hidden="false"/>
    </xf>
    <xf numFmtId="164" fontId="4" fillId="3" borderId="0" xfId="25" applyFont="true" applyBorder="false" applyAlignment="true" applyProtection="true">
      <alignment horizontal="center" vertical="bottom" textRotation="0" wrapText="false" indent="0" shrinkToFit="false"/>
      <protection locked="true" hidden="false"/>
    </xf>
    <xf numFmtId="164" fontId="4" fillId="3" borderId="0" xfId="25" applyFont="true" applyBorder="false" applyAlignment="true" applyProtection="true">
      <alignment horizontal="general" vertical="bottom" textRotation="0" wrapText="false" indent="0" shrinkToFit="false"/>
      <protection locked="true" hidden="false"/>
    </xf>
    <xf numFmtId="164" fontId="20" fillId="3" borderId="0" xfId="25" applyFont="true" applyBorder="false" applyAlignment="true" applyProtection="true">
      <alignment horizontal="general" vertical="bottom" textRotation="0" wrapText="false" indent="0" shrinkToFit="false"/>
      <protection locked="true" hidden="false"/>
    </xf>
    <xf numFmtId="184" fontId="4" fillId="0" borderId="0" xfId="25" applyFont="true" applyBorder="false" applyAlignment="true" applyProtection="true">
      <alignment horizontal="right" vertical="bottom" textRotation="0" wrapText="false" indent="0" shrinkToFit="false"/>
      <protection locked="true" hidden="false"/>
    </xf>
    <xf numFmtId="165" fontId="4" fillId="0" borderId="0" xfId="21" applyFont="true" applyBorder="true" applyAlignment="true" applyProtection="true">
      <alignment horizontal="right" vertical="bottom" textRotation="0" wrapText="false" indent="0" shrinkToFit="false"/>
      <protection locked="true" hidden="false"/>
    </xf>
    <xf numFmtId="174" fontId="21" fillId="0" borderId="39" xfId="0" applyFont="true" applyBorder="true" applyAlignment="true" applyProtection="true">
      <alignment horizontal="center" vertical="bottom" textRotation="0" wrapText="false" indent="0" shrinkToFit="false"/>
      <protection locked="true" hidden="false"/>
    </xf>
    <xf numFmtId="164" fontId="21" fillId="0" borderId="0" xfId="25" applyFont="true" applyBorder="false" applyAlignment="true" applyProtection="true">
      <alignment horizontal="general" vertical="bottom" textRotation="0" wrapText="false" indent="0" shrinkToFit="false"/>
      <protection locked="true" hidden="false"/>
    </xf>
    <xf numFmtId="173" fontId="17" fillId="0" borderId="0" xfId="26" applyFont="true" applyBorder="false" applyAlignment="true" applyProtection="true">
      <alignment horizontal="right" vertical="bottom" textRotation="0" wrapText="false" indent="0" shrinkToFit="false"/>
      <protection locked="true" hidden="false"/>
    </xf>
    <xf numFmtId="164" fontId="50" fillId="3" borderId="0" xfId="25" applyFont="true" applyBorder="true" applyAlignment="true" applyProtection="true">
      <alignment horizontal="center" vertical="bottom" textRotation="0" wrapText="false" indent="0" shrinkToFit="false"/>
      <protection locked="true" hidden="false"/>
    </xf>
    <xf numFmtId="170" fontId="50" fillId="3" borderId="23" xfId="25" applyFont="true" applyBorder="true" applyAlignment="true" applyProtection="true">
      <alignment horizontal="center" vertical="bottom" textRotation="0" wrapText="false" indent="0" shrinkToFit="false"/>
      <protection locked="true" hidden="false"/>
    </xf>
    <xf numFmtId="170" fontId="50" fillId="3" borderId="25" xfId="25" applyFont="true" applyBorder="true" applyAlignment="true" applyProtection="true">
      <alignment horizontal="center" vertical="bottom" textRotation="0" wrapText="false" indent="0" shrinkToFit="false"/>
      <protection locked="true" hidden="false"/>
    </xf>
    <xf numFmtId="164" fontId="4" fillId="0" borderId="0" xfId="25" applyFont="true" applyBorder="false" applyAlignment="true" applyProtection="true">
      <alignment horizontal="center" vertical="bottom" textRotation="0" wrapText="false" indent="0" shrinkToFit="false"/>
      <protection locked="true" hidden="false"/>
    </xf>
    <xf numFmtId="170" fontId="50" fillId="0" borderId="0" xfId="25" applyFont="true" applyBorder="true" applyAlignment="true" applyProtection="true">
      <alignment horizontal="right" vertical="bottom" textRotation="0" wrapText="true" indent="0" shrinkToFit="false"/>
      <protection locked="true" hidden="false"/>
    </xf>
    <xf numFmtId="170" fontId="50" fillId="0" borderId="0" xfId="25" applyFont="true" applyBorder="true" applyAlignment="true" applyProtection="true">
      <alignment horizontal="center" vertical="bottom" textRotation="0" wrapText="true" indent="0" shrinkToFit="false"/>
      <protection locked="true" hidden="false"/>
    </xf>
    <xf numFmtId="170" fontId="50" fillId="0" borderId="25" xfId="25" applyFont="true" applyBorder="true" applyAlignment="true" applyProtection="true">
      <alignment horizontal="center" vertical="bottom" textRotation="0" wrapText="true" indent="0" shrinkToFit="false"/>
      <protection locked="true" hidden="false"/>
    </xf>
    <xf numFmtId="170" fontId="50" fillId="0" borderId="0" xfId="25" applyFont="true" applyBorder="true" applyAlignment="true" applyProtection="true">
      <alignment horizontal="center" vertical="bottom" textRotation="0" wrapText="false" indent="0" shrinkToFit="false"/>
      <protection locked="true" hidden="false"/>
    </xf>
    <xf numFmtId="173" fontId="21" fillId="3" borderId="6" xfId="26" applyFont="true" applyBorder="true" applyAlignment="true" applyProtection="true">
      <alignment horizontal="center" vertical="bottom" textRotation="0" wrapText="true" indent="0" shrinkToFit="false"/>
      <protection locked="true" hidden="false"/>
    </xf>
    <xf numFmtId="173" fontId="51" fillId="0" borderId="0" xfId="26" applyFont="true" applyBorder="false" applyAlignment="true" applyProtection="true">
      <alignment horizontal="left" vertical="bottom" textRotation="0" wrapText="false" indent="0" shrinkToFit="false"/>
      <protection locked="true" hidden="false"/>
    </xf>
    <xf numFmtId="164" fontId="21" fillId="0" borderId="0" xfId="0" applyFont="true" applyBorder="true" applyAlignment="true" applyProtection="true">
      <alignment horizontal="center" vertical="bottom" textRotation="0" wrapText="false" indent="0" shrinkToFit="false"/>
      <protection locked="true" hidden="false"/>
    </xf>
    <xf numFmtId="188" fontId="17" fillId="0" borderId="0" xfId="0" applyFont="true" applyBorder="false" applyAlignment="true" applyProtection="true">
      <alignment horizontal="general" vertical="bottom" textRotation="0" wrapText="false" indent="0" shrinkToFit="false"/>
      <protection locked="true" hidden="false"/>
    </xf>
    <xf numFmtId="179" fontId="17" fillId="0" borderId="0" xfId="0" applyFont="true" applyBorder="true" applyAlignment="true" applyProtection="true">
      <alignment horizontal="left" vertical="bottom" textRotation="0" wrapText="false" indent="0" shrinkToFit="false"/>
      <protection locked="true" hidden="false"/>
    </xf>
    <xf numFmtId="165" fontId="17" fillId="0" borderId="25" xfId="0" applyFont="true" applyBorder="true" applyAlignment="true" applyProtection="true">
      <alignment horizontal="general" vertical="bottom" textRotation="0" wrapText="false" indent="0" shrinkToFit="false"/>
      <protection locked="true" hidden="false"/>
    </xf>
    <xf numFmtId="189" fontId="17" fillId="0" borderId="6" xfId="26" applyFont="true" applyBorder="true" applyAlignment="true" applyProtection="true">
      <alignment horizontal="center" vertical="bottom" textRotation="0" wrapText="false" indent="0" shrinkToFit="false"/>
      <protection locked="true" hidden="false"/>
    </xf>
    <xf numFmtId="169" fontId="17" fillId="0" borderId="6" xfId="21" applyFont="true" applyBorder="true" applyAlignment="true" applyProtection="true">
      <alignment horizontal="center" vertical="bottom" textRotation="0" wrapText="false" indent="0" shrinkToFit="false"/>
      <protection locked="true" hidden="false"/>
    </xf>
    <xf numFmtId="164" fontId="17" fillId="0" borderId="0" xfId="26" applyFont="true" applyBorder="false" applyAlignment="true" applyProtection="true">
      <alignment horizontal="left" vertical="bottom" textRotation="0" wrapText="false" indent="0" shrinkToFit="false"/>
      <protection locked="true" hidden="false"/>
    </xf>
    <xf numFmtId="165" fontId="17" fillId="0" borderId="11" xfId="0" applyFont="true" applyBorder="true" applyAlignment="true" applyProtection="true">
      <alignment horizontal="general" vertical="bottom" textRotation="0" wrapText="false" indent="0" shrinkToFit="false"/>
      <protection locked="true" hidden="false"/>
    </xf>
    <xf numFmtId="173" fontId="17" fillId="0" borderId="0" xfId="26" applyFont="true" applyBorder="false" applyAlignment="true" applyProtection="true">
      <alignment horizontal="left" vertical="bottom" textRotation="0" wrapText="false" indent="0" shrinkToFit="false"/>
      <protection locked="true" hidden="false"/>
    </xf>
    <xf numFmtId="180" fontId="17" fillId="0" borderId="76" xfId="0" applyFont="true" applyBorder="true" applyAlignment="true" applyProtection="true">
      <alignment horizontal="center" vertical="bottom" textRotation="0" wrapText="false" indent="0" shrinkToFit="false"/>
      <protection locked="true" hidden="false"/>
    </xf>
    <xf numFmtId="164" fontId="4" fillId="0" borderId="25" xfId="25" applyFont="true" applyBorder="true" applyAlignment="true" applyProtection="true">
      <alignment horizontal="general" vertical="bottom" textRotation="0" wrapText="false" indent="0" shrinkToFit="false"/>
      <protection locked="true" hidden="false"/>
    </xf>
    <xf numFmtId="164" fontId="17" fillId="0" borderId="6" xfId="25" applyFont="true" applyBorder="true" applyAlignment="true" applyProtection="true">
      <alignment horizontal="center" vertical="bottom" textRotation="0" wrapText="true" indent="0" shrinkToFit="false"/>
      <protection locked="true" hidden="false"/>
    </xf>
    <xf numFmtId="164" fontId="17" fillId="0" borderId="6" xfId="25" applyFont="true" applyBorder="true" applyAlignment="true" applyProtection="true">
      <alignment horizontal="center" vertical="bottom" textRotation="0" wrapText="false" indent="0" shrinkToFit="false"/>
      <protection locked="true" hidden="false"/>
    </xf>
    <xf numFmtId="169" fontId="17" fillId="0" borderId="6" xfId="21" applyFont="true" applyBorder="true" applyAlignment="true" applyProtection="true">
      <alignment horizontal="general" vertical="bottom" textRotation="0" wrapText="false" indent="0" shrinkToFit="false"/>
      <protection locked="true" hidden="false"/>
    </xf>
    <xf numFmtId="164" fontId="17" fillId="0" borderId="6" xfId="25" applyFont="true" applyBorder="true" applyAlignment="true" applyProtection="true">
      <alignment horizontal="left" vertical="bottom" textRotation="0" wrapText="true" indent="0" shrinkToFit="false"/>
      <protection locked="true" hidden="false"/>
    </xf>
    <xf numFmtId="164" fontId="52" fillId="11" borderId="6" xfId="25" applyFont="true" applyBorder="true" applyAlignment="true" applyProtection="true">
      <alignment horizontal="center" vertical="bottom" textRotation="0" wrapText="false" indent="0" shrinkToFit="false"/>
      <protection locked="true" hidden="false"/>
    </xf>
    <xf numFmtId="164" fontId="5" fillId="0" borderId="0" xfId="25" applyFont="true" applyBorder="false" applyAlignment="true" applyProtection="true">
      <alignment horizontal="general" vertical="bottom" textRotation="0" wrapText="false" indent="0" shrinkToFit="false"/>
      <protection locked="true" hidden="false"/>
    </xf>
    <xf numFmtId="164" fontId="12" fillId="0" borderId="0" xfId="25" applyFont="true" applyBorder="false" applyAlignment="true" applyProtection="true">
      <alignment horizontal="general" vertical="bottom" textRotation="0" wrapText="false" indent="0" shrinkToFit="false"/>
      <protection locked="true" hidden="false"/>
    </xf>
    <xf numFmtId="164" fontId="5" fillId="0" borderId="25" xfId="25" applyFont="true" applyBorder="true" applyAlignment="true" applyProtection="true">
      <alignment horizontal="general" vertical="bottom" textRotation="0" wrapText="false" indent="0" shrinkToFit="false"/>
      <protection locked="true" hidden="false"/>
    </xf>
    <xf numFmtId="164" fontId="12" fillId="0" borderId="0" xfId="25" applyFont="true" applyBorder="false" applyAlignment="true" applyProtection="true">
      <alignment horizontal="general" vertical="bottom" textRotation="0" wrapText="true" indent="0" shrinkToFit="false"/>
      <protection locked="true" hidden="false"/>
    </xf>
    <xf numFmtId="165" fontId="43" fillId="0" borderId="25" xfId="0" applyFont="true" applyBorder="true" applyAlignment="true" applyProtection="true">
      <alignment horizontal="general" vertical="bottom" textRotation="0" wrapText="false" indent="0" shrinkToFit="false"/>
      <protection locked="true" hidden="false"/>
    </xf>
    <xf numFmtId="165" fontId="21" fillId="0" borderId="77" xfId="0" applyFont="true" applyBorder="true" applyAlignment="true" applyProtection="true">
      <alignment horizontal="general" vertical="bottom" textRotation="0" wrapText="false" indent="0" shrinkToFit="false"/>
      <protection locked="true" hidden="false"/>
    </xf>
    <xf numFmtId="184" fontId="5" fillId="0" borderId="0" xfId="25" applyFont="true" applyBorder="false" applyAlignment="true" applyProtection="true">
      <alignment horizontal="left" vertical="bottom" textRotation="0" wrapText="false" indent="0" shrinkToFit="false"/>
      <protection locked="true" hidden="false"/>
    </xf>
    <xf numFmtId="164" fontId="5" fillId="5" borderId="0" xfId="25" applyFont="true" applyBorder="false" applyAlignment="true" applyProtection="true">
      <alignment horizontal="general" vertical="bottom" textRotation="0" wrapText="false" indent="0" shrinkToFit="false"/>
      <protection locked="true" hidden="false"/>
    </xf>
    <xf numFmtId="164" fontId="5" fillId="5" borderId="0" xfId="25" applyFont="true" applyBorder="false" applyAlignment="true" applyProtection="true">
      <alignment horizontal="general" vertical="bottom" textRotation="0" wrapText="true" indent="0" shrinkToFit="false"/>
      <protection locked="true" hidden="false"/>
    </xf>
    <xf numFmtId="184" fontId="5" fillId="5" borderId="0" xfId="25" applyFont="true" applyBorder="false" applyAlignment="true" applyProtection="true">
      <alignment horizontal="left" vertical="bottom" textRotation="0" wrapText="false" indent="0" shrinkToFit="false"/>
      <protection locked="true" hidden="false"/>
    </xf>
    <xf numFmtId="164" fontId="20" fillId="3" borderId="35" xfId="25" applyFont="true" applyBorder="true" applyAlignment="true" applyProtection="true">
      <alignment horizontal="center" vertical="center" textRotation="0" wrapText="false" indent="0" shrinkToFit="false"/>
      <protection locked="true" hidden="false"/>
    </xf>
    <xf numFmtId="164" fontId="20" fillId="3" borderId="44" xfId="25" applyFont="true" applyBorder="true" applyAlignment="true" applyProtection="true">
      <alignment horizontal="center" vertical="center" textRotation="0" wrapText="true" indent="0" shrinkToFit="false"/>
      <protection locked="true" hidden="false"/>
    </xf>
    <xf numFmtId="164" fontId="20" fillId="3" borderId="62" xfId="0" applyFont="true" applyBorder="true" applyAlignment="true" applyProtection="true">
      <alignment horizontal="center" vertical="bottom" textRotation="0" wrapText="true" indent="0" shrinkToFit="false"/>
      <protection locked="true" hidden="false"/>
    </xf>
    <xf numFmtId="164" fontId="53" fillId="3" borderId="6" xfId="25" applyFont="true" applyBorder="true" applyAlignment="true" applyProtection="true">
      <alignment horizontal="general" vertical="bottom" textRotation="0" wrapText="false" indent="0" shrinkToFit="false"/>
      <protection locked="true" hidden="false"/>
    </xf>
    <xf numFmtId="164" fontId="20" fillId="3" borderId="8" xfId="25" applyFont="true" applyBorder="true" applyAlignment="true" applyProtection="true">
      <alignment horizontal="general" vertical="bottom" textRotation="0" wrapText="false" indent="0" shrinkToFit="false"/>
      <protection locked="true" hidden="false"/>
    </xf>
    <xf numFmtId="164" fontId="53" fillId="0" borderId="6" xfId="25" applyFont="true" applyBorder="true" applyAlignment="true" applyProtection="true">
      <alignment horizontal="general" vertical="bottom" textRotation="0" wrapText="false" indent="0" shrinkToFit="false"/>
      <protection locked="true" hidden="false"/>
    </xf>
    <xf numFmtId="167" fontId="4" fillId="7" borderId="28" xfId="25" applyFont="true" applyBorder="true" applyAlignment="true" applyProtection="true">
      <alignment horizontal="center" vertical="bottom" textRotation="0" wrapText="false" indent="0" shrinkToFit="false"/>
      <protection locked="true" hidden="false"/>
    </xf>
    <xf numFmtId="164" fontId="4" fillId="7" borderId="10" xfId="0" applyFont="true" applyBorder="true" applyAlignment="true" applyProtection="true">
      <alignment horizontal="center" vertical="bottom" textRotation="0" wrapText="false" indent="0" shrinkToFit="false"/>
      <protection locked="true" hidden="false"/>
    </xf>
    <xf numFmtId="165" fontId="4" fillId="5" borderId="5" xfId="21" applyFont="true" applyBorder="true" applyAlignment="true" applyProtection="true">
      <alignment horizontal="right" vertical="bottom" textRotation="0" wrapText="false" indent="0" shrinkToFit="false"/>
      <protection locked="true" hidden="false"/>
    </xf>
    <xf numFmtId="187" fontId="4" fillId="7" borderId="11" xfId="25" applyFont="true" applyBorder="true" applyAlignment="true" applyProtection="true">
      <alignment horizontal="center" vertical="bottom" textRotation="0" wrapText="false" indent="0" shrinkToFit="false"/>
      <protection locked="true" hidden="false"/>
    </xf>
    <xf numFmtId="167" fontId="4" fillId="7" borderId="58" xfId="25" applyFont="true" applyBorder="true" applyAlignment="true" applyProtection="true">
      <alignment horizontal="center" vertical="bottom" textRotation="0" wrapText="false" indent="0" shrinkToFit="false"/>
      <protection locked="true" hidden="false"/>
    </xf>
    <xf numFmtId="164" fontId="39" fillId="5" borderId="0" xfId="0" applyFont="true" applyBorder="false" applyAlignment="true" applyProtection="true">
      <alignment horizontal="general" vertical="bottom" textRotation="0" wrapText="false" indent="0" shrinkToFit="false"/>
      <protection locked="true" hidden="false"/>
    </xf>
    <xf numFmtId="187" fontId="4" fillId="7" borderId="11" xfId="25" applyFont="true" applyBorder="true" applyAlignment="true" applyProtection="true">
      <alignment horizontal="right" vertical="bottom" textRotation="0" wrapText="false" indent="0" shrinkToFit="false"/>
      <protection locked="true" hidden="false"/>
    </xf>
    <xf numFmtId="187" fontId="4" fillId="7" borderId="40" xfId="25" applyFont="true" applyBorder="true" applyAlignment="true" applyProtection="true">
      <alignment horizontal="right" vertical="bottom" textRotation="0" wrapText="false" indent="0" shrinkToFit="false"/>
      <protection locked="true" hidden="false"/>
    </xf>
    <xf numFmtId="187" fontId="4" fillId="7" borderId="50" xfId="25" applyFont="true" applyBorder="true" applyAlignment="true" applyProtection="true">
      <alignment horizontal="right" vertical="bottom" textRotation="0" wrapText="false" indent="0" shrinkToFit="false"/>
      <protection locked="true" hidden="false"/>
    </xf>
    <xf numFmtId="187" fontId="20" fillId="5" borderId="43" xfId="25" applyFont="true" applyBorder="true" applyAlignment="true" applyProtection="true">
      <alignment horizontal="right" vertical="bottom" textRotation="0" wrapText="false" indent="0" shrinkToFit="false"/>
      <protection locked="true" hidden="false"/>
    </xf>
    <xf numFmtId="187" fontId="20" fillId="3" borderId="36" xfId="25" applyFont="true" applyBorder="true" applyAlignment="true" applyProtection="true">
      <alignment horizontal="right" vertical="bottom" textRotation="0" wrapText="false" indent="0" shrinkToFit="false"/>
      <protection locked="true" hidden="false"/>
    </xf>
    <xf numFmtId="165" fontId="20" fillId="5" borderId="44" xfId="21" applyFont="true" applyBorder="true" applyAlignment="true" applyProtection="true">
      <alignment horizontal="right" vertical="bottom" textRotation="0" wrapText="false" indent="0" shrinkToFit="false"/>
      <protection locked="true" hidden="false"/>
    </xf>
    <xf numFmtId="164" fontId="5" fillId="0" borderId="0" xfId="25" applyFont="true" applyBorder="false" applyAlignment="true" applyProtection="true">
      <alignment horizontal="general" vertical="bottom" textRotation="0" wrapText="true" indent="0" shrinkToFit="false"/>
      <protection locked="true" hidden="false"/>
    </xf>
    <xf numFmtId="164" fontId="5" fillId="0" borderId="0" xfId="0" applyFont="true" applyBorder="false" applyAlignment="true" applyProtection="true">
      <alignment horizontal="left" vertical="bottom" textRotation="0" wrapText="false" indent="0" shrinkToFit="false"/>
      <protection locked="true" hidden="false"/>
    </xf>
    <xf numFmtId="173" fontId="5" fillId="0" borderId="0" xfId="0" applyFont="true" applyBorder="false" applyAlignment="true" applyProtection="true">
      <alignment horizontal="center" vertical="bottom" textRotation="0" wrapText="false" indent="0" shrinkToFit="false"/>
      <protection locked="true" hidden="false"/>
    </xf>
    <xf numFmtId="164" fontId="4" fillId="0" borderId="0" xfId="0" applyFont="true" applyBorder="false" applyAlignment="true" applyProtection="true">
      <alignment horizontal="left" vertical="bottom" textRotation="0" wrapText="false" indent="0" shrinkToFit="false"/>
      <protection locked="true" hidden="false"/>
    </xf>
    <xf numFmtId="167" fontId="4" fillId="0" borderId="0" xfId="0" applyFont="true" applyBorder="true" applyAlignment="true" applyProtection="true">
      <alignment horizontal="right" vertical="bottom" textRotation="0" wrapText="false" indent="0" shrinkToFit="false"/>
      <protection locked="true" hidden="false"/>
    </xf>
    <xf numFmtId="173" fontId="4" fillId="0" borderId="0" xfId="0" applyFont="true" applyBorder="false" applyAlignment="true" applyProtection="true">
      <alignment horizontal="general" vertical="bottom" textRotation="0" wrapText="false" indent="0" shrinkToFit="false"/>
      <protection locked="true" hidden="false"/>
    </xf>
    <xf numFmtId="173" fontId="4" fillId="0" borderId="0" xfId="0" applyFont="true" applyBorder="false" applyAlignment="true" applyProtection="true">
      <alignment horizontal="center" vertical="bottom" textRotation="0" wrapText="false" indent="0" shrinkToFit="false"/>
      <protection locked="true" hidden="false"/>
    </xf>
    <xf numFmtId="164" fontId="21" fillId="0" borderId="0" xfId="23" applyFont="true" applyBorder="false" applyAlignment="true" applyProtection="true">
      <alignment horizontal="left" vertical="bottom" textRotation="0" wrapText="false" indent="0" shrinkToFit="false"/>
      <protection locked="true" hidden="false"/>
    </xf>
    <xf numFmtId="190" fontId="4" fillId="0" borderId="0" xfId="0" applyFont="true" applyBorder="false" applyAlignment="true" applyProtection="true">
      <alignment horizontal="general" vertical="bottom" textRotation="0" wrapText="false" indent="0" shrinkToFit="false"/>
      <protection locked="true" hidden="false"/>
    </xf>
    <xf numFmtId="191" fontId="4" fillId="0" borderId="0" xfId="0" applyFont="true" applyBorder="false" applyAlignment="true" applyProtection="true">
      <alignment horizontal="general" vertical="bottom" textRotation="0" wrapText="false" indent="0" shrinkToFit="false"/>
      <protection locked="true" hidden="false"/>
    </xf>
    <xf numFmtId="164" fontId="16" fillId="5" borderId="0" xfId="0" applyFont="true" applyBorder="false" applyAlignment="true" applyProtection="true">
      <alignment horizontal="left" vertical="bottom" textRotation="0" wrapText="false" indent="0" shrinkToFit="false"/>
      <protection locked="true" hidden="false"/>
    </xf>
    <xf numFmtId="164" fontId="4" fillId="5" borderId="0" xfId="0" applyFont="true" applyBorder="false" applyAlignment="true" applyProtection="true">
      <alignment horizontal="left" vertical="bottom" textRotation="0" wrapText="false" indent="0" shrinkToFit="false"/>
      <protection locked="true" hidden="false"/>
    </xf>
    <xf numFmtId="173" fontId="4" fillId="5" borderId="0" xfId="0" applyFont="true" applyBorder="false" applyAlignment="true" applyProtection="true">
      <alignment horizontal="general" vertical="bottom" textRotation="0" wrapText="false" indent="0" shrinkToFit="false"/>
      <protection locked="true" hidden="false"/>
    </xf>
    <xf numFmtId="173" fontId="4" fillId="5" borderId="0" xfId="0" applyFont="true" applyBorder="false" applyAlignment="true" applyProtection="true">
      <alignment horizontal="center" vertical="bottom" textRotation="0" wrapText="false" indent="0" shrinkToFit="false"/>
      <protection locked="true" hidden="false"/>
    </xf>
    <xf numFmtId="164" fontId="54" fillId="5" borderId="0" xfId="0" applyFont="true" applyBorder="true" applyAlignment="true" applyProtection="true">
      <alignment horizontal="left" vertical="bottom" textRotation="0" wrapText="false" indent="0" shrinkToFit="false"/>
      <protection locked="true" hidden="false"/>
    </xf>
    <xf numFmtId="164" fontId="54" fillId="5" borderId="0" xfId="0" applyFont="true" applyBorder="false" applyAlignment="true" applyProtection="true">
      <alignment horizontal="center" vertical="bottom" textRotation="0" wrapText="false" indent="0" shrinkToFit="false"/>
      <protection locked="true" hidden="false"/>
    </xf>
    <xf numFmtId="173" fontId="54" fillId="5" borderId="0" xfId="0" applyFont="true" applyBorder="false" applyAlignment="true" applyProtection="true">
      <alignment horizontal="center" vertical="bottom" textRotation="0" wrapText="false" indent="0" shrinkToFit="false"/>
      <protection locked="true" hidden="false"/>
    </xf>
    <xf numFmtId="164" fontId="54" fillId="5" borderId="0" xfId="0" applyFont="true" applyBorder="false" applyAlignment="true" applyProtection="true">
      <alignment horizontal="general" vertical="bottom" textRotation="0" wrapText="false" indent="0" shrinkToFit="false"/>
      <protection locked="true" hidden="false"/>
    </xf>
    <xf numFmtId="164" fontId="54" fillId="0" borderId="0" xfId="0" applyFont="true" applyBorder="false" applyAlignment="true" applyProtection="true">
      <alignment horizontal="general" vertical="bottom" textRotation="0" wrapText="false" indent="0" shrinkToFit="false"/>
      <protection locked="true" hidden="false"/>
    </xf>
    <xf numFmtId="170" fontId="55" fillId="5" borderId="0" xfId="0" applyFont="true" applyBorder="false" applyAlignment="true" applyProtection="true">
      <alignment horizontal="left" vertical="bottom" textRotation="0" wrapText="false" indent="0" shrinkToFit="false"/>
      <protection locked="true" hidden="false"/>
    </xf>
    <xf numFmtId="164" fontId="20" fillId="3" borderId="18" xfId="0" applyFont="true" applyBorder="true" applyAlignment="true" applyProtection="true">
      <alignment horizontal="center" vertical="center" textRotation="0" wrapText="true" indent="0" shrinkToFit="false"/>
      <protection locked="true" hidden="false"/>
    </xf>
    <xf numFmtId="172" fontId="20" fillId="3" borderId="18" xfId="0" applyFont="true" applyBorder="true" applyAlignment="true" applyProtection="true">
      <alignment horizontal="center" vertical="center" textRotation="0" wrapText="true" indent="0" shrinkToFit="false"/>
      <protection locked="true" hidden="false"/>
    </xf>
    <xf numFmtId="164" fontId="20" fillId="5" borderId="0" xfId="0" applyFont="true" applyBorder="false" applyAlignment="true" applyProtection="true">
      <alignment horizontal="left" vertical="bottom" textRotation="0" wrapText="false" indent="0" shrinkToFit="false"/>
      <protection locked="true" hidden="false"/>
    </xf>
    <xf numFmtId="164" fontId="20" fillId="3" borderId="35" xfId="0" applyFont="true" applyBorder="true" applyAlignment="true" applyProtection="true">
      <alignment horizontal="center" vertical="center" textRotation="0" wrapText="true" indent="0" shrinkToFit="false"/>
      <protection locked="true" hidden="false"/>
    </xf>
    <xf numFmtId="164" fontId="20" fillId="3" borderId="43" xfId="0" applyFont="true" applyBorder="true" applyAlignment="true" applyProtection="true">
      <alignment horizontal="center" vertical="center" textRotation="0" wrapText="true" indent="0" shrinkToFit="false"/>
      <protection locked="true" hidden="false"/>
    </xf>
    <xf numFmtId="164" fontId="20" fillId="3" borderId="43" xfId="0" applyFont="true" applyBorder="true" applyAlignment="true" applyProtection="true">
      <alignment horizontal="left" vertical="center" textRotation="0" wrapText="true" indent="0" shrinkToFit="false"/>
      <protection locked="true" hidden="false"/>
    </xf>
    <xf numFmtId="164" fontId="20" fillId="3" borderId="44" xfId="0" applyFont="true" applyBorder="true" applyAlignment="true" applyProtection="true">
      <alignment horizontal="center" vertical="center" textRotation="0" wrapText="true" indent="0" shrinkToFit="false"/>
      <protection locked="true" hidden="false"/>
    </xf>
    <xf numFmtId="164" fontId="20" fillId="3" borderId="36" xfId="0" applyFont="true" applyBorder="true" applyAlignment="true" applyProtection="true">
      <alignment horizontal="center" vertical="center" textRotation="0" wrapText="true" indent="0" shrinkToFit="false"/>
      <protection locked="true" hidden="false"/>
    </xf>
    <xf numFmtId="164" fontId="20" fillId="3" borderId="39" xfId="0" applyFont="true" applyBorder="true" applyAlignment="true" applyProtection="true">
      <alignment horizontal="center" vertical="center" textRotation="0" wrapText="true" indent="0" shrinkToFit="false"/>
      <protection locked="true" hidden="false"/>
    </xf>
    <xf numFmtId="164" fontId="4" fillId="7" borderId="28" xfId="0" applyFont="true" applyBorder="true" applyAlignment="true" applyProtection="true">
      <alignment horizontal="center" vertical="bottom" textRotation="0" wrapText="false" indent="0" shrinkToFit="false"/>
      <protection locked="true" hidden="false"/>
    </xf>
    <xf numFmtId="192" fontId="4" fillId="7" borderId="41" xfId="0" applyFont="true" applyBorder="true" applyAlignment="true" applyProtection="true">
      <alignment horizontal="center" vertical="bottom" textRotation="0" wrapText="false" indent="0" shrinkToFit="false"/>
      <protection locked="true" hidden="false"/>
    </xf>
    <xf numFmtId="168" fontId="4" fillId="7" borderId="41" xfId="0" applyFont="true" applyBorder="true" applyAlignment="true" applyProtection="true">
      <alignment horizontal="general" vertical="bottom" textRotation="0" wrapText="true" indent="0" shrinkToFit="false"/>
      <protection locked="true" hidden="false"/>
    </xf>
    <xf numFmtId="165" fontId="4" fillId="7" borderId="29" xfId="21" applyFont="true" applyBorder="true" applyAlignment="true" applyProtection="true">
      <alignment horizontal="general" vertical="bottom" textRotation="0" wrapText="false" indent="0" shrinkToFit="false"/>
      <protection locked="true" hidden="false"/>
    </xf>
    <xf numFmtId="176" fontId="4" fillId="7" borderId="41" xfId="0" applyFont="true" applyBorder="true" applyAlignment="true" applyProtection="true">
      <alignment horizontal="center" vertical="bottom" textRotation="0" wrapText="false" indent="0" shrinkToFit="false"/>
      <protection locked="true" hidden="false"/>
    </xf>
    <xf numFmtId="165" fontId="4" fillId="0" borderId="56" xfId="21" applyFont="true" applyBorder="true" applyAlignment="true" applyProtection="true">
      <alignment horizontal="general" vertical="bottom" textRotation="0" wrapText="false" indent="0" shrinkToFit="false"/>
      <protection locked="true" hidden="false"/>
    </xf>
    <xf numFmtId="193" fontId="4" fillId="7" borderId="41" xfId="0" applyFont="true" applyBorder="true" applyAlignment="true" applyProtection="true">
      <alignment horizontal="center" vertical="bottom" textRotation="0" wrapText="false" indent="0" shrinkToFit="false"/>
      <protection locked="true" hidden="false"/>
    </xf>
    <xf numFmtId="194" fontId="4" fillId="0" borderId="29" xfId="21" applyFont="true" applyBorder="true" applyAlignment="true" applyProtection="true">
      <alignment horizontal="center" vertical="bottom" textRotation="0" wrapText="false" indent="0" shrinkToFit="false"/>
      <protection locked="true" hidden="false"/>
    </xf>
    <xf numFmtId="193" fontId="4" fillId="0" borderId="28" xfId="0" applyFont="true" applyBorder="true" applyAlignment="true" applyProtection="true">
      <alignment horizontal="center" vertical="bottom" textRotation="0" wrapText="false" indent="0" shrinkToFit="false"/>
      <protection locked="true" hidden="false"/>
    </xf>
    <xf numFmtId="165" fontId="4" fillId="0" borderId="41" xfId="21" applyFont="true" applyBorder="true" applyAlignment="true" applyProtection="true">
      <alignment horizontal="center" vertical="bottom" textRotation="0" wrapText="false" indent="0" shrinkToFit="false"/>
      <protection locked="true" hidden="false"/>
    </xf>
    <xf numFmtId="165" fontId="4" fillId="0" borderId="29" xfId="21" applyFont="true" applyBorder="true" applyAlignment="true" applyProtection="true">
      <alignment horizontal="center" vertical="bottom" textRotation="0" wrapText="false" indent="0" shrinkToFit="false"/>
      <protection locked="true" hidden="false"/>
    </xf>
    <xf numFmtId="195" fontId="4" fillId="0" borderId="4" xfId="19" applyFont="true" applyBorder="true" applyAlignment="true" applyProtection="true">
      <alignment horizontal="general" vertical="bottom" textRotation="0" wrapText="false" indent="0" shrinkToFit="false"/>
      <protection locked="true" hidden="false"/>
    </xf>
    <xf numFmtId="164" fontId="39" fillId="0" borderId="0" xfId="0" applyFont="true" applyBorder="false" applyAlignment="true" applyProtection="true">
      <alignment horizontal="left" vertical="bottom" textRotation="0" wrapText="false" indent="0" shrinkToFit="false"/>
      <protection locked="true" hidden="false"/>
    </xf>
    <xf numFmtId="176" fontId="4" fillId="7" borderId="6" xfId="0" applyFont="true" applyBorder="true" applyAlignment="true" applyProtection="true">
      <alignment horizontal="center" vertical="bottom" textRotation="0" wrapText="false" indent="0" shrinkToFit="false"/>
      <protection locked="true" hidden="false"/>
    </xf>
    <xf numFmtId="193" fontId="4" fillId="7" borderId="6" xfId="0" applyFont="true" applyBorder="true" applyAlignment="true" applyProtection="true">
      <alignment horizontal="center" vertical="bottom" textRotation="0" wrapText="false" indent="0" shrinkToFit="false"/>
      <protection locked="true" hidden="false"/>
    </xf>
    <xf numFmtId="194" fontId="4" fillId="0" borderId="11" xfId="21" applyFont="true" applyBorder="true" applyAlignment="true" applyProtection="true">
      <alignment horizontal="center" vertical="bottom" textRotation="0" wrapText="false" indent="0" shrinkToFit="false"/>
      <protection locked="true" hidden="false"/>
    </xf>
    <xf numFmtId="165" fontId="4" fillId="0" borderId="11" xfId="21" applyFont="true" applyBorder="true" applyAlignment="true" applyProtection="true">
      <alignment horizontal="center" vertical="bottom" textRotation="0" wrapText="false" indent="0" shrinkToFit="false"/>
      <protection locked="true" hidden="false"/>
    </xf>
    <xf numFmtId="164" fontId="4" fillId="7" borderId="31" xfId="0" applyFont="true" applyBorder="true" applyAlignment="true" applyProtection="true">
      <alignment horizontal="center" vertical="bottom" textRotation="0" wrapText="false" indent="0" shrinkToFit="false"/>
      <protection locked="true" hidden="false"/>
    </xf>
    <xf numFmtId="164" fontId="4" fillId="7" borderId="4" xfId="0" applyFont="true" applyBorder="true" applyAlignment="true" applyProtection="true">
      <alignment horizontal="center" vertical="bottom" textRotation="0" wrapText="false" indent="0" shrinkToFit="false"/>
      <protection locked="true" hidden="false"/>
    </xf>
    <xf numFmtId="192" fontId="4" fillId="7" borderId="6" xfId="0" applyFont="true" applyBorder="true" applyAlignment="true" applyProtection="true">
      <alignment horizontal="center" vertical="bottom" textRotation="0" wrapText="false" indent="0" shrinkToFit="false"/>
      <protection locked="true" hidden="false"/>
    </xf>
    <xf numFmtId="168" fontId="4" fillId="7" borderId="6" xfId="0" applyFont="true" applyBorder="true" applyAlignment="true" applyProtection="true">
      <alignment horizontal="general" vertical="bottom" textRotation="0" wrapText="true" indent="0" shrinkToFit="false"/>
      <protection locked="true" hidden="false"/>
    </xf>
    <xf numFmtId="192" fontId="4" fillId="7" borderId="6" xfId="0" applyFont="true" applyBorder="true" applyAlignment="true" applyProtection="true">
      <alignment horizontal="left" vertical="bottom" textRotation="0" wrapText="false" indent="0" shrinkToFit="false"/>
      <protection locked="true" hidden="false"/>
    </xf>
    <xf numFmtId="164" fontId="39" fillId="0" borderId="0" xfId="0" applyFont="true" applyBorder="false" applyAlignment="true" applyProtection="true">
      <alignment horizontal="general" vertical="bottom" textRotation="0" wrapText="true" indent="0" shrinkToFit="false"/>
      <protection locked="true" hidden="false"/>
    </xf>
    <xf numFmtId="164" fontId="56" fillId="0" borderId="0" xfId="0" applyFont="true" applyBorder="false" applyAlignment="true" applyProtection="true">
      <alignment horizontal="general" vertical="bottom" textRotation="0" wrapText="false" indent="0" shrinkToFit="false"/>
      <protection locked="true" hidden="false"/>
    </xf>
    <xf numFmtId="192" fontId="4" fillId="7" borderId="40" xfId="0" applyFont="true" applyBorder="true" applyAlignment="true" applyProtection="true">
      <alignment horizontal="center" vertical="bottom" textRotation="0" wrapText="false" indent="0" shrinkToFit="false"/>
      <protection locked="true" hidden="false"/>
    </xf>
    <xf numFmtId="173" fontId="4" fillId="7" borderId="50" xfId="0" applyFont="true" applyBorder="true" applyAlignment="true" applyProtection="true">
      <alignment horizontal="general" vertical="bottom" textRotation="0" wrapText="false" indent="0" shrinkToFit="false"/>
      <protection locked="true" hidden="false"/>
    </xf>
    <xf numFmtId="176" fontId="4" fillId="7" borderId="40" xfId="0" applyFont="true" applyBorder="true" applyAlignment="true" applyProtection="true">
      <alignment horizontal="center" vertical="bottom" textRotation="0" wrapText="false" indent="0" shrinkToFit="false"/>
      <protection locked="true" hidden="false"/>
    </xf>
    <xf numFmtId="193" fontId="4" fillId="7" borderId="40" xfId="0" applyFont="true" applyBorder="true" applyAlignment="true" applyProtection="true">
      <alignment horizontal="center" vertical="bottom" textRotation="0" wrapText="false" indent="0" shrinkToFit="false"/>
      <protection locked="true" hidden="false"/>
    </xf>
    <xf numFmtId="165" fontId="4" fillId="0" borderId="24" xfId="21" applyFont="true" applyBorder="true" applyAlignment="true" applyProtection="true">
      <alignment horizontal="center" vertical="bottom" textRotation="0" wrapText="false" indent="0" shrinkToFit="false"/>
      <protection locked="true" hidden="false"/>
    </xf>
    <xf numFmtId="165" fontId="4" fillId="0" borderId="50" xfId="21" applyFont="true" applyBorder="true" applyAlignment="true" applyProtection="true">
      <alignment horizontal="center" vertical="bottom" textRotation="0" wrapText="false" indent="0" shrinkToFit="false"/>
      <protection locked="true" hidden="false"/>
    </xf>
    <xf numFmtId="195" fontId="4" fillId="0" borderId="58" xfId="19" applyFont="true" applyBorder="true" applyAlignment="true" applyProtection="true">
      <alignment horizontal="general" vertical="bottom" textRotation="0" wrapText="false" indent="0" shrinkToFit="false"/>
      <protection locked="true" hidden="false"/>
    </xf>
    <xf numFmtId="165" fontId="4" fillId="0" borderId="72" xfId="21" applyFont="true" applyBorder="true" applyAlignment="true" applyProtection="true">
      <alignment horizontal="general" vertical="bottom" textRotation="0" wrapText="false" indent="0" shrinkToFit="false"/>
      <protection locked="true" hidden="false"/>
    </xf>
    <xf numFmtId="164" fontId="17" fillId="0" borderId="0" xfId="0" applyFont="true" applyBorder="false" applyAlignment="true" applyProtection="true">
      <alignment horizontal="left" vertical="bottom" textRotation="0" wrapText="false" indent="0" shrinkToFit="false"/>
      <protection locked="true" hidden="false"/>
    </xf>
    <xf numFmtId="164" fontId="20" fillId="3" borderId="13" xfId="0" applyFont="true" applyBorder="true" applyAlignment="true" applyProtection="true">
      <alignment horizontal="left" vertical="bottom" textRotation="0" wrapText="false" indent="0" shrinkToFit="false"/>
      <protection locked="true" hidden="false"/>
    </xf>
    <xf numFmtId="164" fontId="5" fillId="3" borderId="34" xfId="0" applyFont="true" applyBorder="true" applyAlignment="true" applyProtection="true">
      <alignment horizontal="general" vertical="bottom" textRotation="0" wrapText="false" indent="0" shrinkToFit="false"/>
      <protection locked="true" hidden="false"/>
    </xf>
    <xf numFmtId="164" fontId="20" fillId="3" borderId="45" xfId="0" applyFont="true" applyBorder="true" applyAlignment="true" applyProtection="true">
      <alignment horizontal="general" vertical="bottom" textRotation="0" wrapText="false" indent="0" shrinkToFit="false"/>
      <protection locked="true" hidden="false"/>
    </xf>
    <xf numFmtId="165" fontId="20" fillId="3" borderId="45" xfId="21" applyFont="true" applyBorder="true" applyAlignment="true" applyProtection="true">
      <alignment horizontal="general" vertical="bottom" textRotation="0" wrapText="false" indent="0" shrinkToFit="false"/>
      <protection locked="true" hidden="false"/>
    </xf>
    <xf numFmtId="165" fontId="20" fillId="3" borderId="45" xfId="21" applyFont="true" applyBorder="true" applyAlignment="true" applyProtection="true">
      <alignment horizontal="center" vertical="bottom" textRotation="0" wrapText="false" indent="0" shrinkToFit="false"/>
      <protection locked="true" hidden="false"/>
    </xf>
    <xf numFmtId="165" fontId="20" fillId="3" borderId="59" xfId="21" applyFont="true" applyBorder="true" applyAlignment="true" applyProtection="true">
      <alignment horizontal="general" vertical="bottom" textRotation="0" wrapText="false" indent="0" shrinkToFit="false"/>
      <protection locked="true" hidden="false"/>
    </xf>
    <xf numFmtId="164" fontId="20" fillId="3" borderId="0" xfId="0" applyFont="true" applyBorder="false" applyAlignment="true" applyProtection="true">
      <alignment horizontal="general" vertical="bottom" textRotation="0" wrapText="false" indent="0" shrinkToFit="false"/>
      <protection locked="true" hidden="false"/>
    </xf>
    <xf numFmtId="164" fontId="20" fillId="3" borderId="45" xfId="0" applyFont="true" applyBorder="true" applyAlignment="true" applyProtection="true">
      <alignment horizontal="left" vertical="bottom" textRotation="0" wrapText="false" indent="0" shrinkToFit="false"/>
      <protection locked="true" hidden="false"/>
    </xf>
    <xf numFmtId="173" fontId="20" fillId="3" borderId="59" xfId="0" applyFont="true" applyBorder="true" applyAlignment="true" applyProtection="true">
      <alignment horizontal="general" vertical="bottom" textRotation="0" wrapText="false" indent="0" shrinkToFit="false"/>
      <protection locked="true" hidden="false"/>
    </xf>
    <xf numFmtId="165" fontId="20" fillId="0" borderId="38" xfId="21" applyFont="true" applyBorder="true" applyAlignment="true" applyProtection="true">
      <alignment horizontal="general" vertical="bottom" textRotation="0" wrapText="false" indent="0" shrinkToFit="false"/>
      <protection locked="true" hidden="false"/>
    </xf>
    <xf numFmtId="173" fontId="20" fillId="3" borderId="0" xfId="0" applyFont="true" applyBorder="false" applyAlignment="true" applyProtection="true">
      <alignment horizontal="center" vertical="bottom" textRotation="0" wrapText="false" indent="0" shrinkToFit="false"/>
      <protection locked="true" hidden="false"/>
    </xf>
    <xf numFmtId="173" fontId="20" fillId="3" borderId="0" xfId="0" applyFont="true" applyBorder="false" applyAlignment="true" applyProtection="true">
      <alignment horizontal="general" vertical="bottom" textRotation="0" wrapText="false" indent="0" shrinkToFit="false"/>
      <protection locked="true" hidden="false"/>
    </xf>
    <xf numFmtId="173" fontId="17" fillId="0" borderId="0" xfId="0" applyFont="true" applyBorder="false" applyAlignment="true" applyProtection="true">
      <alignment horizontal="general" vertical="bottom" textRotation="0" wrapText="false" indent="0" shrinkToFit="false"/>
      <protection locked="true" hidden="false"/>
    </xf>
    <xf numFmtId="174" fontId="29" fillId="0" borderId="0" xfId="0" applyFont="true" applyBorder="false" applyAlignment="true" applyProtection="true">
      <alignment horizontal="left" vertical="bottom" textRotation="0" wrapText="false" indent="0" shrinkToFit="false"/>
      <protection locked="true" hidden="false"/>
    </xf>
    <xf numFmtId="164" fontId="29" fillId="5" borderId="0" xfId="0" applyFont="true" applyBorder="false" applyAlignment="true" applyProtection="true">
      <alignment horizontal="center" vertical="bottom" textRotation="0" wrapText="false" indent="0" shrinkToFit="false"/>
      <protection locked="true" hidden="false"/>
    </xf>
    <xf numFmtId="173" fontId="17" fillId="0" borderId="0" xfId="0" applyFont="true" applyBorder="false" applyAlignment="true" applyProtection="true">
      <alignment horizontal="center" vertical="bottom" textRotation="0" wrapText="false" indent="0" shrinkToFit="false"/>
      <protection locked="true" hidden="false"/>
    </xf>
    <xf numFmtId="172" fontId="17" fillId="0" borderId="0" xfId="0" applyFont="true" applyBorder="false" applyAlignment="true" applyProtection="true">
      <alignment horizontal="left" vertical="bottom" textRotation="0" wrapText="false" indent="0" shrinkToFit="false"/>
      <protection locked="true" hidden="false"/>
    </xf>
    <xf numFmtId="173" fontId="5" fillId="5" borderId="0" xfId="0" applyFont="true" applyBorder="false" applyAlignment="true" applyProtection="true">
      <alignment horizontal="general" vertical="bottom" textRotation="0" wrapText="false" indent="0" shrinkToFit="false"/>
      <protection locked="true" hidden="false"/>
    </xf>
    <xf numFmtId="179" fontId="12" fillId="0" borderId="0" xfId="0" applyFont="true" applyBorder="false" applyAlignment="true" applyProtection="true">
      <alignment horizontal="left" vertical="bottom" textRotation="0" wrapText="false" indent="0" shrinkToFit="false"/>
      <protection locked="true" hidden="false"/>
    </xf>
    <xf numFmtId="180" fontId="29" fillId="0" borderId="48" xfId="0" applyFont="true" applyBorder="true" applyAlignment="true" applyProtection="true">
      <alignment horizontal="left" vertical="bottom" textRotation="0" wrapText="false" indent="0" shrinkToFit="false"/>
      <protection locked="true" hidden="false"/>
    </xf>
    <xf numFmtId="165" fontId="29" fillId="0" borderId="48" xfId="0" applyFont="true" applyBorder="true" applyAlignment="true" applyProtection="true">
      <alignment horizontal="general" vertical="bottom" textRotation="0" wrapText="false" indent="0" shrinkToFit="false"/>
      <protection locked="true" hidden="false"/>
    </xf>
    <xf numFmtId="164" fontId="29" fillId="0" borderId="0" xfId="0" applyFont="true" applyBorder="false" applyAlignment="true" applyProtection="true">
      <alignment horizontal="center" vertical="bottom" textRotation="0" wrapText="false" indent="0" shrinkToFit="false"/>
      <protection locked="true" hidden="false"/>
    </xf>
    <xf numFmtId="173" fontId="56" fillId="0" borderId="0" xfId="0" applyFont="true" applyBorder="false" applyAlignment="true" applyProtection="true">
      <alignment horizontal="general" vertical="bottom" textRotation="0" wrapText="false" indent="0" shrinkToFit="false"/>
      <protection locked="true" hidden="false"/>
    </xf>
    <xf numFmtId="173" fontId="56" fillId="0" borderId="0" xfId="0" applyFont="true" applyBorder="false" applyAlignment="true" applyProtection="true">
      <alignment horizontal="center" vertical="bottom" textRotation="0" wrapText="false" indent="0" shrinkToFit="false"/>
      <protection locked="true" hidden="false"/>
    </xf>
    <xf numFmtId="165" fontId="56" fillId="0" borderId="0" xfId="21" applyFont="true" applyBorder="true" applyAlignment="true" applyProtection="true">
      <alignment horizontal="general" vertical="bottom" textRotation="0" wrapText="false" indent="0" shrinkToFit="false"/>
      <protection locked="true" hidden="false"/>
    </xf>
    <xf numFmtId="165" fontId="57" fillId="0" borderId="0" xfId="0" applyFont="true" applyBorder="false" applyAlignment="true" applyProtection="true">
      <alignment horizontal="general" vertical="bottom" textRotation="0" wrapText="false" indent="0" shrinkToFit="false"/>
      <protection locked="true" hidden="false"/>
    </xf>
    <xf numFmtId="164" fontId="29" fillId="0" borderId="55" xfId="0" applyFont="true" applyBorder="true" applyAlignment="true" applyProtection="true">
      <alignment horizontal="general" vertical="bottom" textRotation="0" wrapText="false" indent="0" shrinkToFit="false"/>
      <protection locked="true" hidden="false"/>
    </xf>
    <xf numFmtId="165" fontId="29" fillId="0" borderId="55" xfId="0" applyFont="true" applyBorder="true" applyAlignment="true" applyProtection="true">
      <alignment horizontal="general" vertical="bottom" textRotation="0" wrapText="false" indent="0" shrinkToFit="false"/>
      <protection locked="true" hidden="false"/>
    </xf>
    <xf numFmtId="170" fontId="5" fillId="0" borderId="0" xfId="0" applyFont="true" applyBorder="true" applyAlignment="true" applyProtection="true">
      <alignment horizontal="left" vertical="bottom" textRotation="0" wrapText="false" indent="0" shrinkToFit="false"/>
      <protection locked="true" hidden="false"/>
    </xf>
    <xf numFmtId="167" fontId="4" fillId="0" borderId="0" xfId="23" applyFont="true" applyBorder="false" applyAlignment="true" applyProtection="true">
      <alignment horizontal="general" vertical="bottom" textRotation="0" wrapText="false" indent="0" shrinkToFit="false"/>
      <protection locked="true" hidden="false"/>
    </xf>
    <xf numFmtId="167" fontId="5" fillId="0" borderId="0" xfId="23" applyFont="true" applyBorder="true" applyAlignment="true" applyProtection="true">
      <alignment horizontal="right" vertical="bottom" textRotation="0" wrapText="false" indent="0" shrinkToFit="false"/>
      <protection locked="true" hidden="false"/>
    </xf>
    <xf numFmtId="170" fontId="16" fillId="0" borderId="0" xfId="23" applyFont="true" applyBorder="true" applyAlignment="true" applyProtection="true">
      <alignment horizontal="left" vertical="bottom" textRotation="0" wrapText="false" indent="0" shrinkToFit="false"/>
      <protection locked="true" hidden="false"/>
    </xf>
    <xf numFmtId="164" fontId="36" fillId="0" borderId="0" xfId="23" applyFont="true" applyBorder="false" applyAlignment="true" applyProtection="true">
      <alignment horizontal="general" vertical="bottom" textRotation="0" wrapText="false" indent="0" shrinkToFit="false"/>
      <protection locked="true" hidden="false"/>
    </xf>
    <xf numFmtId="196" fontId="16" fillId="0" borderId="0" xfId="23" applyFont="true" applyBorder="true" applyAlignment="true" applyProtection="true">
      <alignment horizontal="left" vertical="bottom" textRotation="0" wrapText="false" indent="0" shrinkToFit="false"/>
      <protection locked="true" hidden="false"/>
    </xf>
    <xf numFmtId="164" fontId="16" fillId="0" borderId="0" xfId="23" applyFont="true" applyBorder="false" applyAlignment="true" applyProtection="true">
      <alignment horizontal="general" vertical="bottom" textRotation="0" wrapText="false" indent="0" shrinkToFit="false"/>
      <protection locked="true" hidden="false"/>
    </xf>
    <xf numFmtId="172" fontId="4" fillId="0" borderId="0" xfId="23" applyFont="true" applyBorder="false" applyAlignment="true" applyProtection="true">
      <alignment horizontal="general" vertical="bottom" textRotation="0" wrapText="false" indent="0" shrinkToFit="false"/>
      <protection locked="true" hidden="false"/>
    </xf>
    <xf numFmtId="164" fontId="20" fillId="3" borderId="13" xfId="0" applyFont="true" applyBorder="true" applyAlignment="true" applyProtection="true">
      <alignment horizontal="center" vertical="center" textRotation="0" wrapText="true" indent="0" shrinkToFit="false"/>
      <protection locked="true" hidden="false"/>
    </xf>
    <xf numFmtId="172" fontId="20" fillId="3" borderId="39" xfId="0" applyFont="true" applyBorder="true" applyAlignment="true" applyProtection="true">
      <alignment horizontal="center" vertical="center" textRotation="0" wrapText="true" indent="0" shrinkToFit="false"/>
      <protection locked="true" hidden="false"/>
    </xf>
    <xf numFmtId="164" fontId="17" fillId="0" borderId="0" xfId="23" applyFont="true" applyBorder="false" applyAlignment="true" applyProtection="true">
      <alignment horizontal="left" vertical="bottom" textRotation="0" wrapText="false" indent="0" shrinkToFit="false"/>
      <protection locked="true" hidden="false"/>
    </xf>
    <xf numFmtId="164" fontId="20" fillId="3" borderId="35" xfId="23" applyFont="true" applyBorder="true" applyAlignment="true" applyProtection="true">
      <alignment horizontal="center" vertical="center" textRotation="0" wrapText="true" indent="0" shrinkToFit="false"/>
      <protection locked="true" hidden="false"/>
    </xf>
    <xf numFmtId="164" fontId="20" fillId="3" borderId="43" xfId="23" applyFont="true" applyBorder="true" applyAlignment="true" applyProtection="true">
      <alignment horizontal="general" vertical="center" textRotation="0" wrapText="true" indent="0" shrinkToFit="false"/>
      <protection locked="true" hidden="false"/>
    </xf>
    <xf numFmtId="164" fontId="20" fillId="3" borderId="43" xfId="23" applyFont="true" applyBorder="true" applyAlignment="true" applyProtection="true">
      <alignment horizontal="center" vertical="center" textRotation="0" wrapText="true" indent="0" shrinkToFit="false"/>
      <protection locked="true" hidden="false"/>
    </xf>
    <xf numFmtId="164" fontId="20" fillId="3" borderId="59" xfId="23" applyFont="true" applyBorder="true" applyAlignment="true" applyProtection="true">
      <alignment horizontal="center" vertical="center" textRotation="0" wrapText="true" indent="0" shrinkToFit="false"/>
      <protection locked="true" hidden="false"/>
    </xf>
    <xf numFmtId="164" fontId="20" fillId="3" borderId="44" xfId="23" applyFont="true" applyBorder="true" applyAlignment="true" applyProtection="true">
      <alignment horizontal="center" vertical="center" textRotation="0" wrapText="true" indent="0" shrinkToFit="false"/>
      <protection locked="true" hidden="false"/>
    </xf>
    <xf numFmtId="164" fontId="20" fillId="0" borderId="0" xfId="23" applyFont="true" applyBorder="false" applyAlignment="true" applyProtection="true">
      <alignment horizontal="general" vertical="center" textRotation="0" wrapText="true" indent="0" shrinkToFit="false"/>
      <protection locked="true" hidden="false"/>
    </xf>
    <xf numFmtId="167" fontId="4" fillId="7" borderId="1" xfId="23" applyFont="true" applyBorder="true" applyAlignment="true" applyProtection="true">
      <alignment horizontal="center" vertical="bottom" textRotation="0" wrapText="false" indent="0" shrinkToFit="false"/>
      <protection locked="true" hidden="false"/>
    </xf>
    <xf numFmtId="164" fontId="4" fillId="7" borderId="3" xfId="23" applyFont="true" applyBorder="true" applyAlignment="true" applyProtection="true">
      <alignment horizontal="general" vertical="bottom" textRotation="0" wrapText="false" indent="0" shrinkToFit="false"/>
      <protection locked="true" hidden="false"/>
    </xf>
    <xf numFmtId="164" fontId="4" fillId="7" borderId="10" xfId="23" applyFont="true" applyBorder="true" applyAlignment="true" applyProtection="true">
      <alignment horizontal="general" vertical="bottom" textRotation="0" wrapText="false" indent="0" shrinkToFit="false"/>
      <protection locked="true" hidden="false"/>
    </xf>
    <xf numFmtId="166" fontId="4" fillId="7" borderId="3" xfId="22" applyFont="true" applyBorder="true" applyAlignment="true" applyProtection="true">
      <alignment horizontal="center" vertical="bottom" textRotation="0" wrapText="false" indent="0" shrinkToFit="false"/>
      <protection locked="true" hidden="false"/>
    </xf>
    <xf numFmtId="176" fontId="4" fillId="7" borderId="16" xfId="22" applyFont="true" applyBorder="true" applyAlignment="true" applyProtection="true">
      <alignment horizontal="center" vertical="bottom" textRotation="0" wrapText="false" indent="0" shrinkToFit="false"/>
      <protection locked="true" hidden="false"/>
    </xf>
    <xf numFmtId="166" fontId="4" fillId="0" borderId="16" xfId="22" applyFont="true" applyBorder="true" applyAlignment="true" applyProtection="true">
      <alignment horizontal="center" vertical="bottom" textRotation="0" wrapText="false" indent="0" shrinkToFit="false"/>
      <protection locked="true" hidden="false"/>
    </xf>
    <xf numFmtId="166" fontId="4" fillId="0" borderId="2" xfId="22" applyFont="true" applyBorder="true" applyAlignment="true" applyProtection="true">
      <alignment horizontal="general" vertical="bottom" textRotation="0" wrapText="false" indent="0" shrinkToFit="false"/>
      <protection locked="true" hidden="false"/>
    </xf>
    <xf numFmtId="194" fontId="4" fillId="0" borderId="5" xfId="21" applyFont="true" applyBorder="true" applyAlignment="true" applyProtection="true">
      <alignment horizontal="center" vertical="top" textRotation="0" wrapText="false" indent="0" shrinkToFit="false"/>
      <protection locked="true" hidden="false"/>
    </xf>
    <xf numFmtId="172" fontId="4" fillId="0" borderId="28" xfId="0" applyFont="true" applyBorder="true" applyAlignment="true" applyProtection="true">
      <alignment horizontal="center" vertical="top" textRotation="0" wrapText="false" indent="0" shrinkToFit="false"/>
      <protection locked="true" hidden="false"/>
    </xf>
    <xf numFmtId="165" fontId="4" fillId="0" borderId="41" xfId="21" applyFont="true" applyBorder="true" applyAlignment="true" applyProtection="true">
      <alignment horizontal="center" vertical="top" textRotation="0" wrapText="false" indent="0" shrinkToFit="false"/>
      <protection locked="true" hidden="false"/>
    </xf>
    <xf numFmtId="165" fontId="4" fillId="0" borderId="29" xfId="21" applyFont="true" applyBorder="true" applyAlignment="true" applyProtection="true">
      <alignment horizontal="center" vertical="top" textRotation="0" wrapText="false" indent="0" shrinkToFit="false"/>
      <protection locked="true" hidden="false"/>
    </xf>
    <xf numFmtId="165" fontId="4" fillId="0" borderId="4" xfId="21" applyFont="true" applyBorder="true" applyAlignment="true" applyProtection="true">
      <alignment horizontal="general" vertical="top" textRotation="0" wrapText="false" indent="0" shrinkToFit="false"/>
      <protection locked="true" hidden="false"/>
    </xf>
    <xf numFmtId="165" fontId="4" fillId="0" borderId="5" xfId="21" applyFont="true" applyBorder="true" applyAlignment="true" applyProtection="true">
      <alignment horizontal="general" vertical="top" textRotation="0" wrapText="false" indent="0" shrinkToFit="false"/>
      <protection locked="true" hidden="false"/>
    </xf>
    <xf numFmtId="167" fontId="4" fillId="7" borderId="4" xfId="23" applyFont="true" applyBorder="true" applyAlignment="true" applyProtection="true">
      <alignment horizontal="center" vertical="bottom" textRotation="0" wrapText="false" indent="0" shrinkToFit="false"/>
      <protection locked="true" hidden="false"/>
    </xf>
    <xf numFmtId="164" fontId="4" fillId="7" borderId="6" xfId="23" applyFont="true" applyBorder="true" applyAlignment="true" applyProtection="true">
      <alignment horizontal="general" vertical="bottom" textRotation="0" wrapText="false" indent="0" shrinkToFit="false"/>
      <protection locked="true" hidden="false"/>
    </xf>
    <xf numFmtId="164" fontId="4" fillId="7" borderId="11" xfId="23" applyFont="true" applyBorder="true" applyAlignment="true" applyProtection="true">
      <alignment horizontal="general" vertical="bottom" textRotation="0" wrapText="false" indent="0" shrinkToFit="false"/>
      <protection locked="true" hidden="false"/>
    </xf>
    <xf numFmtId="166" fontId="4" fillId="7" borderId="6" xfId="22" applyFont="true" applyBorder="true" applyAlignment="true" applyProtection="true">
      <alignment horizontal="center" vertical="bottom" textRotation="0" wrapText="false" indent="0" shrinkToFit="false"/>
      <protection locked="true" hidden="false"/>
    </xf>
    <xf numFmtId="176" fontId="4" fillId="7" borderId="6" xfId="22" applyFont="true" applyBorder="true" applyAlignment="true" applyProtection="true">
      <alignment horizontal="center" vertical="bottom" textRotation="0" wrapText="false" indent="0" shrinkToFit="false"/>
      <protection locked="true" hidden="false"/>
    </xf>
    <xf numFmtId="166" fontId="4" fillId="0" borderId="6" xfId="22" applyFont="true" applyBorder="true" applyAlignment="true" applyProtection="true">
      <alignment horizontal="center" vertical="bottom" textRotation="0" wrapText="false" indent="0" shrinkToFit="false"/>
      <protection locked="true" hidden="false"/>
    </xf>
    <xf numFmtId="166" fontId="4" fillId="0" borderId="5" xfId="22" applyFont="true" applyBorder="true" applyAlignment="true" applyProtection="true">
      <alignment horizontal="general" vertical="bottom" textRotation="0" wrapText="false" indent="0" shrinkToFit="false"/>
      <protection locked="true" hidden="false"/>
    </xf>
    <xf numFmtId="167" fontId="4" fillId="7" borderId="7" xfId="23" applyFont="true" applyBorder="true" applyAlignment="true" applyProtection="true">
      <alignment horizontal="center" vertical="bottom" textRotation="0" wrapText="false" indent="0" shrinkToFit="false"/>
      <protection locked="true" hidden="false"/>
    </xf>
    <xf numFmtId="164" fontId="4" fillId="7" borderId="9" xfId="23" applyFont="true" applyBorder="true" applyAlignment="true" applyProtection="true">
      <alignment horizontal="general" vertical="bottom" textRotation="0" wrapText="false" indent="0" shrinkToFit="false"/>
      <protection locked="true" hidden="false"/>
    </xf>
    <xf numFmtId="164" fontId="4" fillId="7" borderId="12" xfId="23" applyFont="true" applyBorder="true" applyAlignment="true" applyProtection="true">
      <alignment horizontal="general" vertical="bottom" textRotation="0" wrapText="false" indent="0" shrinkToFit="false"/>
      <protection locked="true" hidden="false"/>
    </xf>
    <xf numFmtId="166" fontId="4" fillId="7" borderId="9" xfId="22" applyFont="true" applyBorder="true" applyAlignment="true" applyProtection="true">
      <alignment horizontal="center" vertical="bottom" textRotation="0" wrapText="false" indent="0" shrinkToFit="false"/>
      <protection locked="true" hidden="false"/>
    </xf>
    <xf numFmtId="176" fontId="4" fillId="7" borderId="9" xfId="22" applyFont="true" applyBorder="true" applyAlignment="true" applyProtection="true">
      <alignment horizontal="center" vertical="bottom" textRotation="0" wrapText="false" indent="0" shrinkToFit="false"/>
      <protection locked="true" hidden="false"/>
    </xf>
    <xf numFmtId="166" fontId="4" fillId="0" borderId="9" xfId="22" applyFont="true" applyBorder="true" applyAlignment="true" applyProtection="true">
      <alignment horizontal="center" vertical="bottom" textRotation="0" wrapText="false" indent="0" shrinkToFit="false"/>
      <protection locked="true" hidden="false"/>
    </xf>
    <xf numFmtId="166" fontId="4" fillId="0" borderId="8" xfId="22" applyFont="true" applyBorder="true" applyAlignment="true" applyProtection="true">
      <alignment horizontal="general" vertical="bottom" textRotation="0" wrapText="false" indent="0" shrinkToFit="false"/>
      <protection locked="true" hidden="false"/>
    </xf>
    <xf numFmtId="194" fontId="4" fillId="0" borderId="8" xfId="21" applyFont="true" applyBorder="true" applyAlignment="true" applyProtection="true">
      <alignment horizontal="center" vertical="top" textRotation="0" wrapText="false" indent="0" shrinkToFit="false"/>
      <protection locked="true" hidden="false"/>
    </xf>
    <xf numFmtId="172" fontId="4" fillId="0" borderId="20" xfId="0" applyFont="true" applyBorder="true" applyAlignment="true" applyProtection="true">
      <alignment horizontal="center" vertical="top" textRotation="0" wrapText="false" indent="0" shrinkToFit="false"/>
      <protection locked="true" hidden="false"/>
    </xf>
    <xf numFmtId="165" fontId="4" fillId="0" borderId="37" xfId="21" applyFont="true" applyBorder="true" applyAlignment="true" applyProtection="true">
      <alignment horizontal="center" vertical="top" textRotation="0" wrapText="false" indent="0" shrinkToFit="false"/>
      <protection locked="true" hidden="false"/>
    </xf>
    <xf numFmtId="165" fontId="4" fillId="0" borderId="70" xfId="21" applyFont="true" applyBorder="true" applyAlignment="true" applyProtection="true">
      <alignment horizontal="center" vertical="top" textRotation="0" wrapText="false" indent="0" shrinkToFit="false"/>
      <protection locked="true" hidden="false"/>
    </xf>
    <xf numFmtId="165" fontId="4" fillId="0" borderId="7" xfId="21" applyFont="true" applyBorder="true" applyAlignment="true" applyProtection="true">
      <alignment horizontal="general" vertical="top" textRotation="0" wrapText="false" indent="0" shrinkToFit="false"/>
      <protection locked="true" hidden="false"/>
    </xf>
    <xf numFmtId="165" fontId="4" fillId="0" borderId="8" xfId="21" applyFont="true" applyBorder="true" applyAlignment="true" applyProtection="true">
      <alignment horizontal="general" vertical="top" textRotation="0" wrapText="false" indent="0" shrinkToFit="false"/>
      <protection locked="true" hidden="false"/>
    </xf>
    <xf numFmtId="164" fontId="20" fillId="3" borderId="0" xfId="23" applyFont="true" applyBorder="true" applyAlignment="true" applyProtection="true">
      <alignment horizontal="general" vertical="bottom" textRotation="0" wrapText="false" indent="0" shrinkToFit="false"/>
      <protection locked="true" hidden="false"/>
    </xf>
    <xf numFmtId="166" fontId="20" fillId="3" borderId="0" xfId="23" applyFont="true" applyBorder="true" applyAlignment="true" applyProtection="true">
      <alignment horizontal="general" vertical="bottom" textRotation="0" wrapText="false" indent="0" shrinkToFit="false"/>
      <protection locked="true" hidden="false"/>
    </xf>
    <xf numFmtId="166" fontId="20" fillId="3" borderId="0" xfId="23" applyFont="true" applyBorder="true" applyAlignment="true" applyProtection="true">
      <alignment horizontal="right" vertical="bottom" textRotation="0" wrapText="false" indent="0" shrinkToFit="false"/>
      <protection locked="true" hidden="false"/>
    </xf>
    <xf numFmtId="166" fontId="20" fillId="0" borderId="39" xfId="23" applyFont="true" applyBorder="true" applyAlignment="true" applyProtection="true">
      <alignment horizontal="general" vertical="bottom" textRotation="0" wrapText="false" indent="0" shrinkToFit="false"/>
      <protection locked="true" hidden="false"/>
    </xf>
    <xf numFmtId="166" fontId="4" fillId="0" borderId="0" xfId="22" applyFont="true" applyBorder="true" applyAlignment="true" applyProtection="true">
      <alignment horizontal="general" vertical="bottom" textRotation="0" wrapText="false" indent="0" shrinkToFit="false"/>
      <protection locked="true" hidden="false"/>
    </xf>
    <xf numFmtId="173" fontId="4" fillId="0" borderId="0" xfId="0" applyFont="true" applyBorder="true" applyAlignment="true" applyProtection="true">
      <alignment horizontal="right" vertical="bottom" textRotation="0" wrapText="false" indent="0" shrinkToFit="false"/>
      <protection locked="true" hidden="false"/>
    </xf>
    <xf numFmtId="197" fontId="4" fillId="0" borderId="0" xfId="19" applyFont="true" applyBorder="true" applyAlignment="true" applyProtection="true">
      <alignment horizontal="left" vertical="bottom" textRotation="0" wrapText="false" indent="0" shrinkToFit="false"/>
      <protection locked="true" hidden="false"/>
    </xf>
    <xf numFmtId="172" fontId="29" fillId="0" borderId="0" xfId="0" applyFont="true" applyBorder="false" applyAlignment="true" applyProtection="true">
      <alignment horizontal="center" vertical="bottom" textRotation="0" wrapText="false" indent="0" shrinkToFit="false"/>
      <protection locked="true" hidden="false"/>
    </xf>
    <xf numFmtId="170" fontId="29" fillId="3" borderId="0" xfId="0" applyFont="true" applyBorder="false" applyAlignment="true" applyProtection="true">
      <alignment horizontal="center" vertical="bottom" textRotation="0" wrapText="false" indent="0" shrinkToFit="false"/>
      <protection locked="true" hidden="false"/>
    </xf>
    <xf numFmtId="165" fontId="29" fillId="0" borderId="0" xfId="0" applyFont="true" applyBorder="true" applyAlignment="true" applyProtection="true">
      <alignment horizontal="general" vertical="bottom" textRotation="0" wrapText="false" indent="0" shrinkToFit="false"/>
      <protection locked="true" hidden="false"/>
    </xf>
    <xf numFmtId="167" fontId="4" fillId="0" borderId="0" xfId="23" applyFont="true" applyBorder="true" applyAlignment="true" applyProtection="true">
      <alignment horizontal="right" vertical="bottom" textRotation="0" wrapText="false" indent="0" shrinkToFit="false"/>
      <protection locked="true" hidden="false"/>
    </xf>
    <xf numFmtId="164" fontId="4" fillId="5" borderId="0" xfId="23" applyFont="true" applyBorder="false" applyAlignment="true" applyProtection="true">
      <alignment horizontal="general" vertical="bottom" textRotation="0" wrapText="false" indent="0" shrinkToFit="false"/>
      <protection locked="true" hidden="false"/>
    </xf>
    <xf numFmtId="164" fontId="16" fillId="5" borderId="0" xfId="23" applyFont="true" applyBorder="true" applyAlignment="true" applyProtection="true">
      <alignment horizontal="left" vertical="bottom" textRotation="0" wrapText="false" indent="0" shrinkToFit="false"/>
      <protection locked="true" hidden="false"/>
    </xf>
    <xf numFmtId="164" fontId="16" fillId="5" borderId="0" xfId="23" applyFont="true" applyBorder="false" applyAlignment="true" applyProtection="true">
      <alignment horizontal="left" vertical="bottom" textRotation="0" wrapText="false" indent="0" shrinkToFit="false"/>
      <protection locked="true" hidden="false"/>
    </xf>
    <xf numFmtId="164" fontId="16" fillId="5" borderId="0" xfId="23" applyFont="true" applyBorder="false" applyAlignment="true" applyProtection="true">
      <alignment horizontal="general" vertical="bottom" textRotation="0" wrapText="false" indent="0" shrinkToFit="false"/>
      <protection locked="true" hidden="false"/>
    </xf>
    <xf numFmtId="164" fontId="20" fillId="5" borderId="0" xfId="23" applyFont="true" applyBorder="false" applyAlignment="true" applyProtection="true">
      <alignment horizontal="general" vertical="bottom" textRotation="0" wrapText="false" indent="0" shrinkToFit="false"/>
      <protection locked="true" hidden="false"/>
    </xf>
    <xf numFmtId="164" fontId="20" fillId="3" borderId="62" xfId="23" applyFont="true" applyBorder="true" applyAlignment="true" applyProtection="true">
      <alignment horizontal="center" vertical="bottom" textRotation="0" wrapText="false" indent="0" shrinkToFit="false"/>
      <protection locked="true" hidden="false"/>
    </xf>
    <xf numFmtId="164" fontId="20" fillId="3" borderId="35" xfId="23" applyFont="true" applyBorder="true" applyAlignment="true" applyProtection="true">
      <alignment horizontal="general" vertical="center" textRotation="0" wrapText="true" indent="0" shrinkToFit="false"/>
      <protection locked="true" hidden="false"/>
    </xf>
    <xf numFmtId="164" fontId="20" fillId="3" borderId="36" xfId="23" applyFont="true" applyBorder="true" applyAlignment="true" applyProtection="true">
      <alignment horizontal="general" vertical="center" textRotation="0" wrapText="true" indent="0" shrinkToFit="false"/>
      <protection locked="true" hidden="false"/>
    </xf>
    <xf numFmtId="164" fontId="20" fillId="3" borderId="22" xfId="23" applyFont="true" applyBorder="true" applyAlignment="true" applyProtection="true">
      <alignment horizontal="center" vertical="center" textRotation="0" wrapText="true" indent="0" shrinkToFit="false"/>
      <protection locked="true" hidden="false"/>
    </xf>
    <xf numFmtId="164" fontId="20" fillId="3" borderId="23" xfId="23" applyFont="true" applyBorder="true" applyAlignment="true" applyProtection="true">
      <alignment horizontal="center" vertical="center" textRotation="0" wrapText="true" indent="0" shrinkToFit="false"/>
      <protection locked="true" hidden="false"/>
    </xf>
    <xf numFmtId="164" fontId="20" fillId="3" borderId="24" xfId="23" applyFont="true" applyBorder="true" applyAlignment="true" applyProtection="true">
      <alignment horizontal="center" vertical="center" textRotation="0" wrapText="true" indent="0" shrinkToFit="false"/>
      <protection locked="true" hidden="false"/>
    </xf>
    <xf numFmtId="164" fontId="20" fillId="3" borderId="78" xfId="23" applyFont="true" applyBorder="true" applyAlignment="true" applyProtection="true">
      <alignment horizontal="center" vertical="center" textRotation="0" wrapText="true" indent="0" shrinkToFit="false"/>
      <protection locked="true" hidden="false"/>
    </xf>
    <xf numFmtId="164" fontId="20" fillId="3" borderId="20" xfId="23" applyFont="true" applyBorder="true" applyAlignment="true" applyProtection="true">
      <alignment horizontal="center" vertical="center" textRotation="0" wrapText="true" indent="0" shrinkToFit="false"/>
      <protection locked="true" hidden="false"/>
    </xf>
    <xf numFmtId="164" fontId="20" fillId="3" borderId="37" xfId="23" applyFont="true" applyBorder="true" applyAlignment="true" applyProtection="true">
      <alignment horizontal="general" vertical="center" textRotation="0" wrapText="true" indent="0" shrinkToFit="false"/>
      <protection locked="true" hidden="false"/>
    </xf>
    <xf numFmtId="164" fontId="20" fillId="3" borderId="69" xfId="23" applyFont="true" applyBorder="true" applyAlignment="true" applyProtection="true">
      <alignment horizontal="center" vertical="center" textRotation="0" wrapText="true" indent="0" shrinkToFit="false"/>
      <protection locked="true" hidden="false"/>
    </xf>
    <xf numFmtId="164" fontId="20" fillId="3" borderId="37" xfId="23" applyFont="true" applyBorder="true" applyAlignment="true" applyProtection="true">
      <alignment horizontal="center" vertical="center" textRotation="0" wrapText="true" indent="0" shrinkToFit="false"/>
      <protection locked="true" hidden="false"/>
    </xf>
    <xf numFmtId="164" fontId="20" fillId="3" borderId="21" xfId="23" applyFont="true" applyBorder="true" applyAlignment="true" applyProtection="true">
      <alignment horizontal="center" vertical="center" textRotation="0" wrapText="true" indent="0" shrinkToFit="false"/>
      <protection locked="true" hidden="false"/>
    </xf>
    <xf numFmtId="164" fontId="4" fillId="7" borderId="28" xfId="23" applyFont="true" applyBorder="true" applyAlignment="true" applyProtection="true">
      <alignment horizontal="general" vertical="bottom" textRotation="0" wrapText="false" indent="0" shrinkToFit="false"/>
      <protection locked="true" hidden="false"/>
    </xf>
    <xf numFmtId="164" fontId="4" fillId="7" borderId="29" xfId="23" applyFont="true" applyBorder="true" applyAlignment="true" applyProtection="true">
      <alignment horizontal="general" vertical="bottom" textRotation="0" wrapText="false" indent="0" shrinkToFit="false"/>
      <protection locked="true" hidden="false"/>
    </xf>
    <xf numFmtId="198" fontId="4" fillId="7" borderId="1" xfId="23" applyFont="true" applyBorder="true" applyAlignment="true" applyProtection="true">
      <alignment horizontal="center" vertical="bottom" textRotation="0" wrapText="false" indent="0" shrinkToFit="false"/>
      <protection locked="true" hidden="false"/>
    </xf>
    <xf numFmtId="166" fontId="4" fillId="7" borderId="3" xfId="22" applyFont="true" applyBorder="true" applyAlignment="true" applyProtection="true">
      <alignment horizontal="general" vertical="bottom" textRotation="0" wrapText="false" indent="0" shrinkToFit="false"/>
      <protection locked="true" hidden="false"/>
    </xf>
    <xf numFmtId="176" fontId="4" fillId="7" borderId="3" xfId="22" applyFont="true" applyBorder="true" applyAlignment="true" applyProtection="true">
      <alignment horizontal="center" vertical="bottom" textRotation="0" wrapText="false" indent="0" shrinkToFit="false"/>
      <protection locked="true" hidden="false"/>
    </xf>
    <xf numFmtId="166" fontId="4" fillId="0" borderId="3" xfId="22" applyFont="true" applyBorder="true" applyAlignment="true" applyProtection="true">
      <alignment horizontal="general" vertical="bottom" textRotation="0" wrapText="false" indent="0" shrinkToFit="false"/>
      <protection locked="true" hidden="false"/>
    </xf>
    <xf numFmtId="198" fontId="4" fillId="7" borderId="56" xfId="23" applyFont="true" applyBorder="true" applyAlignment="true" applyProtection="true">
      <alignment horizontal="center" vertical="bottom" textRotation="0" wrapText="false" indent="0" shrinkToFit="false"/>
      <protection locked="true" hidden="false"/>
    </xf>
    <xf numFmtId="164" fontId="17" fillId="0" borderId="0" xfId="23" applyFont="true" applyBorder="false" applyAlignment="true" applyProtection="true">
      <alignment horizontal="general" vertical="bottom" textRotation="0" wrapText="false" indent="0" shrinkToFit="false"/>
      <protection locked="true" hidden="false"/>
    </xf>
    <xf numFmtId="164" fontId="4" fillId="7" borderId="4" xfId="23" applyFont="true" applyBorder="true" applyAlignment="true" applyProtection="true">
      <alignment horizontal="general" vertical="bottom" textRotation="0" wrapText="false" indent="0" shrinkToFit="false"/>
      <protection locked="true" hidden="false"/>
    </xf>
    <xf numFmtId="198" fontId="4" fillId="7" borderId="4" xfId="23" applyFont="true" applyBorder="true" applyAlignment="true" applyProtection="true">
      <alignment horizontal="center" vertical="bottom" textRotation="0" wrapText="false" indent="0" shrinkToFit="false"/>
      <protection locked="true" hidden="false"/>
    </xf>
    <xf numFmtId="166" fontId="4" fillId="0" borderId="6" xfId="22" applyFont="true" applyBorder="true" applyAlignment="true" applyProtection="true">
      <alignment horizontal="general" vertical="bottom" textRotation="0" wrapText="false" indent="0" shrinkToFit="false"/>
      <protection locked="true" hidden="false"/>
    </xf>
    <xf numFmtId="198" fontId="4" fillId="7" borderId="57" xfId="23" applyFont="true" applyBorder="true" applyAlignment="true" applyProtection="true">
      <alignment horizontal="center" vertical="bottom" textRotation="0" wrapText="false" indent="0" shrinkToFit="false"/>
      <protection locked="true" hidden="false"/>
    </xf>
    <xf numFmtId="166" fontId="4" fillId="7" borderId="6" xfId="22" applyFont="true" applyBorder="true" applyAlignment="true" applyProtection="true">
      <alignment horizontal="general" vertical="bottom" textRotation="0" wrapText="false" indent="0" shrinkToFit="false"/>
      <protection locked="true" hidden="false"/>
    </xf>
    <xf numFmtId="164" fontId="4" fillId="7" borderId="7" xfId="23" applyFont="true" applyBorder="true" applyAlignment="true" applyProtection="true">
      <alignment horizontal="general" vertical="bottom" textRotation="0" wrapText="false" indent="0" shrinkToFit="false"/>
      <protection locked="true" hidden="false"/>
    </xf>
    <xf numFmtId="198" fontId="4" fillId="7" borderId="7" xfId="23" applyFont="true" applyBorder="true" applyAlignment="true" applyProtection="true">
      <alignment horizontal="center" vertical="bottom" textRotation="0" wrapText="false" indent="0" shrinkToFit="false"/>
      <protection locked="true" hidden="false"/>
    </xf>
    <xf numFmtId="166" fontId="4" fillId="0" borderId="9" xfId="22" applyFont="true" applyBorder="true" applyAlignment="true" applyProtection="true">
      <alignment horizontal="general" vertical="bottom" textRotation="0" wrapText="false" indent="0" shrinkToFit="false"/>
      <protection locked="true" hidden="false"/>
    </xf>
    <xf numFmtId="198" fontId="4" fillId="7" borderId="65" xfId="23" applyFont="true" applyBorder="true" applyAlignment="true" applyProtection="true">
      <alignment horizontal="center" vertical="bottom" textRotation="0" wrapText="false" indent="0" shrinkToFit="false"/>
      <protection locked="true" hidden="false"/>
    </xf>
    <xf numFmtId="166" fontId="4" fillId="7" borderId="9" xfId="22" applyFont="true" applyBorder="true" applyAlignment="true" applyProtection="true">
      <alignment horizontal="general" vertical="bottom" textRotation="0" wrapText="false" indent="0" shrinkToFit="false"/>
      <protection locked="true" hidden="false"/>
    </xf>
    <xf numFmtId="197" fontId="4" fillId="7" borderId="0" xfId="19" applyFont="true" applyBorder="true" applyAlignment="true" applyProtection="true">
      <alignment horizontal="left" vertical="bottom" textRotation="0" wrapText="false" indent="0" shrinkToFit="false"/>
      <protection locked="true" hidden="false"/>
    </xf>
    <xf numFmtId="167" fontId="4" fillId="0" borderId="0" xfId="0" applyFont="true" applyBorder="false" applyAlignment="true" applyProtection="true">
      <alignment horizontal="general" vertical="bottom" textRotation="0" wrapText="false" indent="0" shrinkToFit="false"/>
      <protection locked="true" hidden="false"/>
    </xf>
    <xf numFmtId="164" fontId="8" fillId="0" borderId="0" xfId="0" applyFont="true" applyBorder="false" applyAlignment="true" applyProtection="true">
      <alignment horizontal="left" vertical="bottom" textRotation="0" wrapText="false" indent="0" shrinkToFit="false"/>
      <protection locked="true" hidden="false"/>
    </xf>
    <xf numFmtId="164" fontId="20" fillId="3" borderId="62" xfId="0" applyFont="true" applyBorder="true" applyAlignment="true" applyProtection="true">
      <alignment horizontal="general" vertical="bottom" textRotation="0" wrapText="false" indent="0" shrinkToFit="false"/>
      <protection locked="true" hidden="false"/>
    </xf>
    <xf numFmtId="164" fontId="20" fillId="3" borderId="8" xfId="0" applyFont="true" applyBorder="true" applyAlignment="true" applyProtection="true">
      <alignment horizontal="general" vertical="bottom" textRotation="0" wrapText="false" indent="0" shrinkToFit="false"/>
      <protection locked="true" hidden="false"/>
    </xf>
    <xf numFmtId="164" fontId="20" fillId="3" borderId="12" xfId="0" applyFont="true" applyBorder="true" applyAlignment="true" applyProtection="true">
      <alignment horizontal="center" vertical="bottom" textRotation="0" wrapText="false" indent="0" shrinkToFit="false"/>
      <protection locked="true" hidden="false"/>
    </xf>
    <xf numFmtId="164" fontId="20" fillId="3" borderId="12" xfId="0" applyFont="true" applyBorder="true" applyAlignment="true" applyProtection="true">
      <alignment horizontal="general" vertical="bottom" textRotation="0" wrapText="false" indent="0" shrinkToFit="false"/>
      <protection locked="true" hidden="false"/>
    </xf>
    <xf numFmtId="164" fontId="20" fillId="3" borderId="51" xfId="0" applyFont="true" applyBorder="true" applyAlignment="true" applyProtection="true">
      <alignment horizontal="center" vertical="bottom" textRotation="0" wrapText="false" indent="0" shrinkToFit="false"/>
      <protection locked="true" hidden="false"/>
    </xf>
    <xf numFmtId="164" fontId="20" fillId="3" borderId="51" xfId="0" applyFont="true" applyBorder="true" applyAlignment="true" applyProtection="true">
      <alignment horizontal="general" vertical="bottom" textRotation="0" wrapText="false" indent="0" shrinkToFit="false"/>
      <protection locked="true" hidden="false"/>
    </xf>
    <xf numFmtId="165" fontId="4" fillId="7" borderId="1" xfId="21" applyFont="true" applyBorder="true" applyAlignment="true" applyProtection="true">
      <alignment horizontal="general" vertical="bottom" textRotation="0" wrapText="false" indent="0" shrinkToFit="false"/>
      <protection locked="true" hidden="false"/>
    </xf>
    <xf numFmtId="165" fontId="4" fillId="0" borderId="10" xfId="21" applyFont="true" applyBorder="true" applyAlignment="true" applyProtection="true">
      <alignment horizontal="general" vertical="bottom" textRotation="0" wrapText="false" indent="0" shrinkToFit="false"/>
      <protection locked="true" hidden="false"/>
    </xf>
    <xf numFmtId="165" fontId="4" fillId="0" borderId="1" xfId="21" applyFont="true" applyBorder="true" applyAlignment="true" applyProtection="true">
      <alignment horizontal="general" vertical="bottom" textRotation="0" wrapText="false" indent="0" shrinkToFit="false"/>
      <protection locked="true" hidden="false"/>
    </xf>
    <xf numFmtId="165" fontId="4" fillId="7" borderId="79" xfId="21" applyFont="true" applyBorder="true" applyAlignment="true" applyProtection="true">
      <alignment horizontal="general" vertical="bottom" textRotation="0" wrapText="false" indent="0" shrinkToFit="false"/>
      <protection locked="true" hidden="false"/>
    </xf>
    <xf numFmtId="165" fontId="4" fillId="0" borderId="62" xfId="21" applyFont="true" applyBorder="true" applyAlignment="true" applyProtection="true">
      <alignment horizontal="general" vertical="bottom" textRotation="0" wrapText="false" indent="0" shrinkToFit="false"/>
      <protection locked="true" hidden="false"/>
    </xf>
    <xf numFmtId="164" fontId="4" fillId="7" borderId="62" xfId="0" applyFont="true" applyBorder="true" applyAlignment="true" applyProtection="true">
      <alignment horizontal="general" vertical="bottom" textRotation="0" wrapText="true" indent="0" shrinkToFit="false"/>
      <protection locked="true" hidden="false"/>
    </xf>
    <xf numFmtId="170" fontId="4" fillId="0" borderId="31" xfId="0" applyFont="true" applyBorder="true" applyAlignment="true" applyProtection="true">
      <alignment horizontal="center" vertical="bottom" textRotation="0" wrapText="false" indent="0" shrinkToFit="false"/>
      <protection locked="true" hidden="false"/>
    </xf>
    <xf numFmtId="165" fontId="4" fillId="0" borderId="28" xfId="21" applyFont="true" applyBorder="true" applyAlignment="true" applyProtection="true">
      <alignment horizontal="general" vertical="bottom" textRotation="0" wrapText="false" indent="0" shrinkToFit="false"/>
      <protection locked="true" hidden="false"/>
    </xf>
    <xf numFmtId="165" fontId="4" fillId="7" borderId="46" xfId="21" applyFont="true" applyBorder="true" applyAlignment="true" applyProtection="true">
      <alignment horizontal="general" vertical="bottom" textRotation="0" wrapText="false" indent="0" shrinkToFit="false"/>
      <protection locked="true" hidden="false"/>
    </xf>
    <xf numFmtId="165" fontId="4" fillId="0" borderId="47" xfId="21" applyFont="true" applyBorder="true" applyAlignment="true" applyProtection="true">
      <alignment horizontal="general" vertical="bottom" textRotation="0" wrapText="false" indent="0" shrinkToFit="false"/>
      <protection locked="true" hidden="false"/>
    </xf>
    <xf numFmtId="164" fontId="4" fillId="7" borderId="47" xfId="0" applyFont="true" applyBorder="true" applyAlignment="true" applyProtection="true">
      <alignment horizontal="general" vertical="bottom" textRotation="0" wrapText="true" indent="0" shrinkToFit="false"/>
      <protection locked="true" hidden="false"/>
    </xf>
    <xf numFmtId="164" fontId="4" fillId="7" borderId="47" xfId="25" applyFont="true" applyBorder="true" applyAlignment="true" applyProtection="true">
      <alignment horizontal="left" vertical="bottom" textRotation="0" wrapText="true" indent="0" shrinkToFit="false"/>
      <protection locked="true" hidden="false"/>
    </xf>
    <xf numFmtId="165" fontId="4" fillId="7" borderId="48" xfId="21" applyFont="true" applyBorder="true" applyAlignment="true" applyProtection="true">
      <alignment horizontal="general" vertical="bottom" textRotation="0" wrapText="false" indent="0" shrinkToFit="false"/>
      <protection locked="true" hidden="false"/>
    </xf>
    <xf numFmtId="165" fontId="4" fillId="7" borderId="76" xfId="21" applyFont="true" applyBorder="true" applyAlignment="true" applyProtection="true">
      <alignment horizontal="general" vertical="bottom" textRotation="0" wrapText="false" indent="0" shrinkToFit="false"/>
      <protection locked="true" hidden="false"/>
    </xf>
    <xf numFmtId="164" fontId="4" fillId="7" borderId="53" xfId="0" applyFont="true" applyBorder="true" applyAlignment="true" applyProtection="true">
      <alignment horizontal="general" vertical="bottom" textRotation="0" wrapText="true" indent="0" shrinkToFit="false"/>
      <protection locked="true" hidden="false"/>
    </xf>
    <xf numFmtId="170" fontId="4" fillId="0" borderId="26" xfId="0" applyFont="true" applyBorder="true" applyAlignment="true" applyProtection="true">
      <alignment horizontal="center" vertical="bottom" textRotation="0" wrapText="false" indent="0" shrinkToFit="false"/>
      <protection locked="true" hidden="false"/>
    </xf>
    <xf numFmtId="165" fontId="4" fillId="7" borderId="7" xfId="21" applyFont="true" applyBorder="true" applyAlignment="true" applyProtection="true">
      <alignment horizontal="general" vertical="bottom" textRotation="0" wrapText="false" indent="0" shrinkToFit="false"/>
      <protection locked="true" hidden="false"/>
    </xf>
    <xf numFmtId="165" fontId="4" fillId="0" borderId="12" xfId="21" applyFont="true" applyBorder="true" applyAlignment="true" applyProtection="true">
      <alignment horizontal="general" vertical="bottom" textRotation="0" wrapText="false" indent="0" shrinkToFit="false"/>
      <protection locked="true" hidden="false"/>
    </xf>
    <xf numFmtId="165" fontId="4" fillId="0" borderId="20" xfId="21" applyFont="true" applyBorder="true" applyAlignment="true" applyProtection="true">
      <alignment horizontal="general" vertical="bottom" textRotation="0" wrapText="false" indent="0" shrinkToFit="false"/>
      <protection locked="true" hidden="false"/>
    </xf>
    <xf numFmtId="165" fontId="4" fillId="7" borderId="52" xfId="21" applyFont="true" applyBorder="true" applyAlignment="true" applyProtection="true">
      <alignment horizontal="general" vertical="bottom" textRotation="0" wrapText="false" indent="0" shrinkToFit="false"/>
      <protection locked="true" hidden="false"/>
    </xf>
    <xf numFmtId="165" fontId="4" fillId="0" borderId="51" xfId="21" applyFont="true" applyBorder="true" applyAlignment="true" applyProtection="true">
      <alignment horizontal="general" vertical="bottom" textRotation="0" wrapText="false" indent="0" shrinkToFit="false"/>
      <protection locked="true" hidden="false"/>
    </xf>
    <xf numFmtId="164" fontId="4" fillId="7" borderId="51" xfId="0" applyFont="true" applyBorder="true" applyAlignment="true" applyProtection="true">
      <alignment horizontal="general" vertical="bottom" textRotation="0" wrapText="true" indent="0" shrinkToFit="false"/>
      <protection locked="true" hidden="false"/>
    </xf>
    <xf numFmtId="176" fontId="4" fillId="7" borderId="0" xfId="0" applyFont="true" applyBorder="false" applyAlignment="true" applyProtection="true">
      <alignment horizontal="center" vertical="bottom" textRotation="0" wrapText="false" indent="0" shrinkToFit="false"/>
      <protection locked="true" hidden="false"/>
    </xf>
  </cellXfs>
  <cellStyles count="13">
    <cellStyle name="Normal" xfId="0" builtinId="0"/>
    <cellStyle name="Comma" xfId="15" builtinId="3"/>
    <cellStyle name="Comma [0]" xfId="16" builtinId="6"/>
    <cellStyle name="Currency" xfId="17" builtinId="4"/>
    <cellStyle name="Currency [0]" xfId="18" builtinId="7"/>
    <cellStyle name="Percent" xfId="19" builtinId="5"/>
    <cellStyle name="Euro" xfId="21"/>
    <cellStyle name="Euro_GWG" xfId="22"/>
    <cellStyle name="Standard_GWG" xfId="23"/>
    <cellStyle name="Standard_Mappe1" xfId="24"/>
    <cellStyle name="Standard_Reisekosten" xfId="25"/>
    <cellStyle name="Standard_Tabelle1 (2)" xfId="26"/>
    <cellStyle name="*unknown*" xfId="20" builtinId="8"/>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B050"/>
      <rgbColor rgb="FFC0C0C0"/>
      <rgbColor rgb="FF808080"/>
      <rgbColor rgb="FF4F81BD"/>
      <rgbColor rgb="FF993366"/>
      <rgbColor rgb="FFFFFFCC"/>
      <rgbColor rgb="FFF2F2F2"/>
      <rgbColor rgb="FF660066"/>
      <rgbColor rgb="FFFF8080"/>
      <rgbColor rgb="FF2A6099"/>
      <rgbColor rgb="FFD9D9D9"/>
      <rgbColor rgb="FF000080"/>
      <rgbColor rgb="FFFF00FF"/>
      <rgbColor rgb="FFFFFF00"/>
      <rgbColor rgb="FF00FFFF"/>
      <rgbColor rgb="FF800080"/>
      <rgbColor rgb="FF800000"/>
      <rgbColor rgb="FF00A933"/>
      <rgbColor rgb="FF0000FF"/>
      <rgbColor rgb="FF00CCFF"/>
      <rgbColor rgb="FFCCFFFF"/>
      <rgbColor rgb="FFFFFFC0"/>
      <rgbColor rgb="FFFFFF99"/>
      <rgbColor rgb="FF99CCFF"/>
      <rgbColor rgb="FFFF99CC"/>
      <rgbColor rgb="FFCC99FF"/>
      <rgbColor rgb="FFFFCC99"/>
      <rgbColor rgb="FF3366FF"/>
      <rgbColor rgb="FF33CCCC"/>
      <rgbColor rgb="FF92D050"/>
      <rgbColor rgb="FFFFCC00"/>
      <rgbColor rgb="FFFF9900"/>
      <rgbColor rgb="FFFF3300"/>
      <rgbColor rgb="FF595959"/>
      <rgbColor rgb="FF9BBB59"/>
      <rgbColor rgb="FF003366"/>
      <rgbColor rgb="FF339933"/>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worksheet" Target="worksheets/sheet14.xml"/><Relationship Id="rId17"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Ausgaben und Planung (pro Monat)</a:t>
            </a:r>
          </a:p>
        </c:rich>
      </c:tx>
      <c:overlay val="0"/>
      <c:spPr>
        <a:noFill/>
        <a:ln w="0">
          <a:noFill/>
        </a:ln>
      </c:spPr>
    </c:title>
    <c:autoTitleDeleted val="0"/>
    <c:plotArea>
      <c:barChart>
        <c:barDir val="col"/>
        <c:grouping val="clustered"/>
        <c:varyColors val="0"/>
        <c:ser>
          <c:idx val="0"/>
          <c:order val="0"/>
          <c:tx>
            <c:strRef>
              <c:f>"Ausgaben (Planung)"</c:f>
              <c:strCache>
                <c:ptCount val="1"/>
                <c:pt idx="0">
                  <c:v>Ausgaben (Planung)</c:v>
                </c:pt>
              </c:strCache>
            </c:strRef>
          </c:tx>
          <c:spPr>
            <a:solidFill>
              <a:srgbClr val="d9d9d9"/>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Planung!$C$22:$N$22</c:f>
              <c:numCache>
                <c:formatCode>General</c:formatCode>
                <c:ptCount val="12"/>
                <c:pt idx="0">
                  <c:v>40</c:v>
                </c:pt>
                <c:pt idx="1">
                  <c:v>40</c:v>
                </c:pt>
                <c:pt idx="2">
                  <c:v>40</c:v>
                </c:pt>
                <c:pt idx="3">
                  <c:v>40</c:v>
                </c:pt>
                <c:pt idx="4">
                  <c:v>40</c:v>
                </c:pt>
                <c:pt idx="5">
                  <c:v>40</c:v>
                </c:pt>
                <c:pt idx="6">
                  <c:v>40</c:v>
                </c:pt>
                <c:pt idx="7">
                  <c:v>40</c:v>
                </c:pt>
                <c:pt idx="8">
                  <c:v>40</c:v>
                </c:pt>
                <c:pt idx="9">
                  <c:v>40</c:v>
                </c:pt>
                <c:pt idx="10">
                  <c:v>40</c:v>
                </c:pt>
                <c:pt idx="11">
                  <c:v>40</c:v>
                </c:pt>
              </c:numCache>
            </c:numRef>
          </c:val>
        </c:ser>
        <c:ser>
          <c:idx val="1"/>
          <c:order val="1"/>
          <c:tx>
            <c:strRef>
              <c:f>"Ausgaben (real, Brutto)"</c:f>
              <c:strCache>
                <c:ptCount val="1"/>
                <c:pt idx="0">
                  <c:v>Ausgaben (real, Brutto)</c:v>
                </c:pt>
              </c:strCache>
            </c:strRef>
          </c:tx>
          <c:spPr>
            <a:solidFill>
              <a:srgbClr val="ff3300"/>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Monate'!$L$10:$L$21</c:f>
              <c:numCache>
                <c:formatCode>General</c:formatCode>
                <c:ptCount val="12"/>
                <c:pt idx="0">
                  <c:v>252.07</c:v>
                </c:pt>
                <c:pt idx="1">
                  <c:v>9194.96</c:v>
                </c:pt>
                <c:pt idx="2">
                  <c:v>379.89</c:v>
                </c:pt>
                <c:pt idx="3">
                  <c:v>117.28</c:v>
                </c:pt>
                <c:pt idx="4">
                  <c:v>16.26</c:v>
                </c:pt>
                <c:pt idx="5">
                  <c:v>16.26</c:v>
                </c:pt>
                <c:pt idx="6">
                  <c:v>16.26</c:v>
                </c:pt>
                <c:pt idx="7">
                  <c:v>16.26</c:v>
                </c:pt>
                <c:pt idx="8">
                  <c:v>16.26</c:v>
                </c:pt>
                <c:pt idx="9">
                  <c:v>16.26</c:v>
                </c:pt>
                <c:pt idx="10">
                  <c:v>16.26</c:v>
                </c:pt>
                <c:pt idx="11">
                  <c:v>16.26</c:v>
                </c:pt>
              </c:numCache>
            </c:numRef>
          </c:val>
        </c:ser>
        <c:ser>
          <c:idx val="2"/>
          <c:order val="2"/>
          <c:tx>
            <c:strRef>
              <c:f>"Einnahmen bzw. Umsatz (real, Brutto)"</c:f>
              <c:strCache>
                <c:ptCount val="1"/>
                <c:pt idx="0">
                  <c:v>Einnahmen bzw. Umsatz (real, Brutto)</c:v>
                </c:pt>
              </c:strCache>
            </c:strRef>
          </c:tx>
          <c:spPr>
            <a:solidFill>
              <a:srgbClr val="9bbb59"/>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Monate'!$M$10:$M$21</c:f>
              <c:numCache>
                <c:formatCode>General</c:formatCode>
                <c:ptCount val="12"/>
                <c:pt idx="0">
                  <c:v>38.8</c:v>
                </c:pt>
                <c:pt idx="1">
                  <c:v>8256.45</c:v>
                </c:pt>
                <c:pt idx="2">
                  <c:v>382.59</c:v>
                </c:pt>
                <c:pt idx="3">
                  <c:v>931.2</c:v>
                </c:pt>
                <c:pt idx="4">
                  <c:v>0</c:v>
                </c:pt>
                <c:pt idx="5">
                  <c:v>0</c:v>
                </c:pt>
                <c:pt idx="6">
                  <c:v>0</c:v>
                </c:pt>
                <c:pt idx="7">
                  <c:v>0</c:v>
                </c:pt>
                <c:pt idx="8">
                  <c:v>0</c:v>
                </c:pt>
                <c:pt idx="9">
                  <c:v>0</c:v>
                </c:pt>
                <c:pt idx="10">
                  <c:v>0</c:v>
                </c:pt>
                <c:pt idx="11">
                  <c:v>0</c:v>
                </c:pt>
              </c:numCache>
            </c:numRef>
          </c:val>
        </c:ser>
        <c:ser>
          <c:idx val="3"/>
          <c:order val="3"/>
          <c:tx>
            <c:strRef>
              <c:f>"Gewinn"</c:f>
              <c:strCache>
                <c:ptCount val="1"/>
                <c:pt idx="0">
                  <c:v>Gewinn</c:v>
                </c:pt>
              </c:strCache>
            </c:strRef>
          </c:tx>
          <c:spPr>
            <a:solidFill>
              <a:srgbClr val="4f81bd"/>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Monate'!$N$10:$N$21</c:f>
              <c:numCache>
                <c:formatCode>General</c:formatCode>
                <c:ptCount val="12"/>
                <c:pt idx="0">
                  <c:v>-213.27</c:v>
                </c:pt>
                <c:pt idx="1">
                  <c:v>-938.510000000002</c:v>
                </c:pt>
                <c:pt idx="2">
                  <c:v>2.69999999999999</c:v>
                </c:pt>
                <c:pt idx="3">
                  <c:v>813.92</c:v>
                </c:pt>
                <c:pt idx="4">
                  <c:v>-16.26</c:v>
                </c:pt>
                <c:pt idx="5">
                  <c:v>-16.26</c:v>
                </c:pt>
                <c:pt idx="6">
                  <c:v>-16.26</c:v>
                </c:pt>
                <c:pt idx="7">
                  <c:v>-16.26</c:v>
                </c:pt>
                <c:pt idx="8">
                  <c:v>-16.26</c:v>
                </c:pt>
                <c:pt idx="9">
                  <c:v>-16.26</c:v>
                </c:pt>
                <c:pt idx="10">
                  <c:v>-16.26</c:v>
                </c:pt>
                <c:pt idx="11">
                  <c:v>-16.26</c:v>
                </c:pt>
              </c:numCache>
            </c:numRef>
          </c:val>
        </c:ser>
        <c:ser>
          <c:idx val="4"/>
          <c:order val="4"/>
          <c:tx>
            <c:strRef>
              <c:f>"Umsatz bzw. Einnahmen (Planung)"</c:f>
              <c:strCache>
                <c:ptCount val="1"/>
                <c:pt idx="0">
                  <c:v>Umsatz bzw. Einnahmen (Planung)</c:v>
                </c:pt>
              </c:strCache>
            </c:strRef>
          </c:tx>
          <c:spPr>
            <a:solidFill>
              <a:srgbClr val="808080"/>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Planung!$C$49:$N$49</c:f>
              <c:numCache>
                <c:formatCode>General</c:formatCode>
                <c:ptCount val="12"/>
                <c:pt idx="0">
                  <c:v>50</c:v>
                </c:pt>
                <c:pt idx="1">
                  <c:v>50</c:v>
                </c:pt>
                <c:pt idx="2">
                  <c:v>10</c:v>
                </c:pt>
                <c:pt idx="3">
                  <c:v>50</c:v>
                </c:pt>
                <c:pt idx="4">
                  <c:v>10</c:v>
                </c:pt>
                <c:pt idx="5">
                  <c:v>50</c:v>
                </c:pt>
                <c:pt idx="6">
                  <c:v>50</c:v>
                </c:pt>
                <c:pt idx="7">
                  <c:v>20</c:v>
                </c:pt>
                <c:pt idx="8">
                  <c:v>25</c:v>
                </c:pt>
                <c:pt idx="9">
                  <c:v>30</c:v>
                </c:pt>
                <c:pt idx="10">
                  <c:v>40</c:v>
                </c:pt>
                <c:pt idx="11">
                  <c:v>6</c:v>
                </c:pt>
              </c:numCache>
            </c:numRef>
          </c:val>
        </c:ser>
        <c:gapWidth val="219"/>
        <c:overlap val="-27"/>
        <c:axId val="83563093"/>
        <c:axId val="25770095"/>
      </c:barChart>
      <c:catAx>
        <c:axId val="83563093"/>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25770095"/>
        <c:crosses val="autoZero"/>
        <c:auto val="1"/>
        <c:lblAlgn val="ctr"/>
        <c:lblOffset val="100"/>
        <c:noMultiLvlLbl val="0"/>
      </c:catAx>
      <c:valAx>
        <c:axId val="25770095"/>
        <c:scaling>
          <c:orientation val="minMax"/>
        </c:scaling>
        <c:delete val="0"/>
        <c:axPos val="l"/>
        <c:majorGridlines>
          <c:spPr>
            <a:ln w="9360">
              <a:solidFill>
                <a:srgbClr val="d9d9d9"/>
              </a:solidFill>
              <a:round/>
            </a:ln>
          </c:spPr>
        </c:majorGridlines>
        <c:numFmt formatCode="#,##0.00&quot; €&quot;"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83563093"/>
        <c:crosses val="autoZero"/>
        <c:crossBetween val="between"/>
      </c:valAx>
      <c:spPr>
        <a:noFill/>
        <a:ln w="0">
          <a:noFill/>
        </a:ln>
      </c:spPr>
    </c:plotArea>
    <c:legend>
      <c:legendPos val="b"/>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und Ausgaben (kummuliert)</a:t>
            </a:r>
          </a:p>
        </c:rich>
      </c:tx>
      <c:overlay val="0"/>
      <c:spPr>
        <a:noFill/>
        <a:ln w="0">
          <a:noFill/>
        </a:ln>
      </c:spPr>
    </c:title>
    <c:autoTitleDeleted val="0"/>
    <c:plotArea>
      <c:layout>
        <c:manualLayout>
          <c:layoutTarget val="inner"/>
          <c:xMode val="edge"/>
          <c:yMode val="edge"/>
          <c:x val="0.204329384232851"/>
          <c:y val="0.133953076582559"/>
          <c:w val="0.764809126810004"/>
          <c:h val="0.557768924302789"/>
        </c:manualLayout>
      </c:layout>
      <c:lineChart>
        <c:grouping val="standard"/>
        <c:varyColors val="0"/>
        <c:ser>
          <c:idx val="0"/>
          <c:order val="0"/>
          <c:tx>
            <c:strRef>
              <c:f>"Einnahmen bzw. Umsatz (Planung)"</c:f>
              <c:strCache>
                <c:ptCount val="1"/>
                <c:pt idx="0">
                  <c:v>Einnahmen bzw. Umsatz (Planung)</c:v>
                </c:pt>
              </c:strCache>
            </c:strRef>
          </c:tx>
          <c:spPr>
            <a:solidFill>
              <a:srgbClr val="808080"/>
            </a:solidFill>
            <a:ln cap="rnd" w="28440">
              <a:solidFill>
                <a:srgbClr val="808080"/>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Planung!$C$54:$N$54</c:f>
              <c:numCache>
                <c:formatCode>General</c:formatCode>
                <c:ptCount val="12"/>
                <c:pt idx="0">
                  <c:v>50</c:v>
                </c:pt>
                <c:pt idx="1">
                  <c:v>100</c:v>
                </c:pt>
                <c:pt idx="2">
                  <c:v>110</c:v>
                </c:pt>
                <c:pt idx="3">
                  <c:v>160</c:v>
                </c:pt>
                <c:pt idx="4">
                  <c:v>170</c:v>
                </c:pt>
                <c:pt idx="5">
                  <c:v>220</c:v>
                </c:pt>
                <c:pt idx="6">
                  <c:v>270</c:v>
                </c:pt>
                <c:pt idx="7">
                  <c:v>290</c:v>
                </c:pt>
                <c:pt idx="8">
                  <c:v>315</c:v>
                </c:pt>
                <c:pt idx="9">
                  <c:v>345</c:v>
                </c:pt>
                <c:pt idx="10">
                  <c:v>385</c:v>
                </c:pt>
                <c:pt idx="11">
                  <c:v>391</c:v>
                </c:pt>
              </c:numCache>
            </c:numRef>
          </c:val>
          <c:smooth val="0"/>
        </c:ser>
        <c:ser>
          <c:idx val="1"/>
          <c:order val="1"/>
          <c:tx>
            <c:strRef>
              <c:f>"Einnahmen bzw. Umsatz (real, Brutto)"</c:f>
              <c:strCache>
                <c:ptCount val="1"/>
                <c:pt idx="0">
                  <c:v>Einnahmen bzw. Umsatz (real, Brutto)</c:v>
                </c:pt>
              </c:strCache>
            </c:strRef>
          </c:tx>
          <c:spPr>
            <a:solidFill>
              <a:srgbClr val="9bbb59"/>
            </a:solidFill>
            <a:ln cap="rnd" w="28440">
              <a:solidFill>
                <a:srgbClr val="9bbb59"/>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Monate'!$M$26:$M$37</c:f>
              <c:numCache>
                <c:formatCode>General</c:formatCode>
                <c:ptCount val="12"/>
                <c:pt idx="0">
                  <c:v>38.8</c:v>
                </c:pt>
                <c:pt idx="1">
                  <c:v>8295.25</c:v>
                </c:pt>
                <c:pt idx="2">
                  <c:v>8677.84</c:v>
                </c:pt>
                <c:pt idx="3">
                  <c:v>9609.04</c:v>
                </c:pt>
                <c:pt idx="4">
                  <c:v>9609.04</c:v>
                </c:pt>
                <c:pt idx="5">
                  <c:v>9609.04</c:v>
                </c:pt>
                <c:pt idx="6">
                  <c:v>9609.04</c:v>
                </c:pt>
                <c:pt idx="7">
                  <c:v>9609.04</c:v>
                </c:pt>
                <c:pt idx="8">
                  <c:v>9609.04</c:v>
                </c:pt>
                <c:pt idx="9">
                  <c:v>9609.04</c:v>
                </c:pt>
                <c:pt idx="10">
                  <c:v>9609.04</c:v>
                </c:pt>
                <c:pt idx="11">
                  <c:v>9609.04</c:v>
                </c:pt>
              </c:numCache>
            </c:numRef>
          </c:val>
          <c:smooth val="0"/>
        </c:ser>
        <c:ser>
          <c:idx val="2"/>
          <c:order val="2"/>
          <c:tx>
            <c:strRef>
              <c:f>"Ausgaben (Planung)"</c:f>
              <c:strCache>
                <c:ptCount val="1"/>
                <c:pt idx="0">
                  <c:v>Ausgaben (Planung)</c:v>
                </c:pt>
              </c:strCache>
            </c:strRef>
          </c:tx>
          <c:spPr>
            <a:solidFill>
              <a:srgbClr val="d9d9d9"/>
            </a:solidFill>
            <a:ln cap="rnd" w="28440">
              <a:solidFill>
                <a:srgbClr val="d9d9d9"/>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Planung!$C$27:$N$27</c:f>
              <c:numCache>
                <c:formatCode>General</c:formatCode>
                <c:ptCount val="12"/>
                <c:pt idx="0">
                  <c:v>40</c:v>
                </c:pt>
                <c:pt idx="1">
                  <c:v>80</c:v>
                </c:pt>
                <c:pt idx="2">
                  <c:v>120</c:v>
                </c:pt>
                <c:pt idx="3">
                  <c:v>160</c:v>
                </c:pt>
                <c:pt idx="4">
                  <c:v>200</c:v>
                </c:pt>
                <c:pt idx="5">
                  <c:v>240</c:v>
                </c:pt>
                <c:pt idx="6">
                  <c:v>280</c:v>
                </c:pt>
                <c:pt idx="7">
                  <c:v>320</c:v>
                </c:pt>
                <c:pt idx="8">
                  <c:v>360</c:v>
                </c:pt>
                <c:pt idx="9">
                  <c:v>400</c:v>
                </c:pt>
                <c:pt idx="10">
                  <c:v>440</c:v>
                </c:pt>
                <c:pt idx="11">
                  <c:v>480</c:v>
                </c:pt>
              </c:numCache>
            </c:numRef>
          </c:val>
          <c:smooth val="0"/>
        </c:ser>
        <c:ser>
          <c:idx val="3"/>
          <c:order val="3"/>
          <c:tx>
            <c:strRef>
              <c:f>"Ausgaben (real, Brutto)"</c:f>
              <c:strCache>
                <c:ptCount val="1"/>
                <c:pt idx="0">
                  <c:v>Ausgaben (real, Brutto)</c:v>
                </c:pt>
              </c:strCache>
            </c:strRef>
          </c:tx>
          <c:spPr>
            <a:solidFill>
              <a:srgbClr val="ff3300"/>
            </a:solidFill>
            <a:ln cap="rnd" w="28440">
              <a:solidFill>
                <a:srgbClr val="ff3300"/>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Monate'!$L$26:$L$37</c:f>
              <c:numCache>
                <c:formatCode>General</c:formatCode>
                <c:ptCount val="12"/>
                <c:pt idx="0">
                  <c:v>252.07</c:v>
                </c:pt>
                <c:pt idx="1">
                  <c:v>9447.03</c:v>
                </c:pt>
                <c:pt idx="2">
                  <c:v>9826.92</c:v>
                </c:pt>
                <c:pt idx="3">
                  <c:v>9944.2</c:v>
                </c:pt>
                <c:pt idx="4">
                  <c:v>9960.46</c:v>
                </c:pt>
                <c:pt idx="5">
                  <c:v>9976.72</c:v>
                </c:pt>
                <c:pt idx="6">
                  <c:v>9992.98</c:v>
                </c:pt>
                <c:pt idx="7">
                  <c:v>10009.24</c:v>
                </c:pt>
                <c:pt idx="8">
                  <c:v>10025.5</c:v>
                </c:pt>
                <c:pt idx="9">
                  <c:v>10041.76</c:v>
                </c:pt>
                <c:pt idx="10">
                  <c:v>10058.02</c:v>
                </c:pt>
                <c:pt idx="11">
                  <c:v>10074.28</c:v>
                </c:pt>
              </c:numCache>
            </c:numRef>
          </c:val>
          <c:smooth val="0"/>
        </c:ser>
        <c:ser>
          <c:idx val="4"/>
          <c:order val="4"/>
          <c:tx>
            <c:strRef>
              <c:f>"Gewinn"</c:f>
              <c:strCache>
                <c:ptCount val="1"/>
                <c:pt idx="0">
                  <c:v>Gewinn</c:v>
                </c:pt>
              </c:strCache>
            </c:strRef>
          </c:tx>
          <c:spPr>
            <a:solidFill>
              <a:srgbClr val="4f81bd"/>
            </a:solidFill>
            <a:ln cap="rnd" w="28440">
              <a:solidFill>
                <a:srgbClr val="4f81bd"/>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Monate'!$N$26:$N$37</c:f>
              <c:numCache>
                <c:formatCode>General</c:formatCode>
                <c:ptCount val="12"/>
                <c:pt idx="0">
                  <c:v>-213.27</c:v>
                </c:pt>
                <c:pt idx="1">
                  <c:v>-1151.78</c:v>
                </c:pt>
                <c:pt idx="2">
                  <c:v>-1149.08</c:v>
                </c:pt>
                <c:pt idx="3">
                  <c:v>-335.160000000002</c:v>
                </c:pt>
                <c:pt idx="4">
                  <c:v>-351.420000000002</c:v>
                </c:pt>
                <c:pt idx="5">
                  <c:v>-367.680000000002</c:v>
                </c:pt>
                <c:pt idx="6">
                  <c:v>-383.940000000002</c:v>
                </c:pt>
                <c:pt idx="7">
                  <c:v>-400.200000000002</c:v>
                </c:pt>
                <c:pt idx="8">
                  <c:v>-416.460000000002</c:v>
                </c:pt>
                <c:pt idx="9">
                  <c:v>-432.720000000002</c:v>
                </c:pt>
                <c:pt idx="10">
                  <c:v>-448.980000000002</c:v>
                </c:pt>
                <c:pt idx="11">
                  <c:v>-465.240000000002</c:v>
                </c:pt>
              </c:numCache>
            </c:numRef>
          </c:val>
          <c:smooth val="0"/>
        </c:ser>
        <c:hiLowLines>
          <c:spPr>
            <a:ln w="0">
              <a:noFill/>
            </a:ln>
          </c:spPr>
        </c:hiLowLines>
        <c:marker val="0"/>
        <c:axId val="75074405"/>
        <c:axId val="45042972"/>
      </c:lineChart>
      <c:catAx>
        <c:axId val="75074405"/>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45042972"/>
        <c:crosses val="autoZero"/>
        <c:auto val="1"/>
        <c:lblAlgn val="ctr"/>
        <c:lblOffset val="100"/>
        <c:noMultiLvlLbl val="0"/>
      </c:catAx>
      <c:valAx>
        <c:axId val="45042972"/>
        <c:scaling>
          <c:orientation val="minMax"/>
        </c:scaling>
        <c:delete val="0"/>
        <c:axPos val="l"/>
        <c:majorGridlines>
          <c:spPr>
            <a:ln w="9360">
              <a:solidFill>
                <a:srgbClr val="d9d9d9"/>
              </a:solidFill>
              <a:round/>
            </a:ln>
          </c:spPr>
        </c:majorGridlines>
        <c:numFmt formatCode="#,##0.00&quot; €&quot;"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75074405"/>
        <c:crosses val="autoZero"/>
        <c:crossBetween val="between"/>
      </c:valAx>
      <c:spPr>
        <a:noFill/>
        <a:ln w="0">
          <a:noFill/>
        </a:ln>
      </c:spPr>
    </c:plotArea>
    <c:legend>
      <c:legendPos val="b"/>
      <c:layout>
        <c:manualLayout>
          <c:xMode val="edge"/>
          <c:yMode val="edge"/>
          <c:x val="0.202304393064533"/>
          <c:y val="0.709309041287872"/>
          <c:w val="0.756600975263376"/>
          <c:h val="0.265710474715251"/>
        </c:manualLayout>
      </c:layout>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und Ausgaben (pro Monat)</a:t>
            </a:r>
          </a:p>
        </c:rich>
      </c:tx>
      <c:overlay val="0"/>
      <c:spPr>
        <a:noFill/>
        <a:ln w="0">
          <a:noFill/>
        </a:ln>
      </c:spPr>
    </c:title>
    <c:autoTitleDeleted val="0"/>
    <c:plotArea>
      <c:layout>
        <c:manualLayout>
          <c:layoutTarget val="inner"/>
          <c:xMode val="edge"/>
          <c:yMode val="edge"/>
          <c:x val="0.204319818112922"/>
          <c:y val="0.13464110566206"/>
          <c:w val="0.764759378552482"/>
          <c:h val="0.569772625947392"/>
        </c:manualLayout>
      </c:layout>
      <c:lineChart>
        <c:grouping val="standard"/>
        <c:varyColors val="0"/>
        <c:ser>
          <c:idx val="0"/>
          <c:order val="0"/>
          <c:tx>
            <c:strRef>
              <c:f>"Einnahmen bzw. Umsatz (real, Brutto)"</c:f>
              <c:strCache>
                <c:ptCount val="1"/>
                <c:pt idx="0">
                  <c:v>Einnahmen bzw. Umsatz (real, Brutto)</c:v>
                </c:pt>
              </c:strCache>
            </c:strRef>
          </c:tx>
          <c:spPr>
            <a:solidFill>
              <a:srgbClr val="9bbb59"/>
            </a:solidFill>
            <a:ln cap="rnd" w="28440">
              <a:solidFill>
                <a:srgbClr val="9bbb59"/>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Monate'!$M$10:$M$21</c:f>
              <c:numCache>
                <c:formatCode>General</c:formatCode>
                <c:ptCount val="12"/>
                <c:pt idx="0">
                  <c:v>38.8</c:v>
                </c:pt>
                <c:pt idx="1">
                  <c:v>8256.45</c:v>
                </c:pt>
                <c:pt idx="2">
                  <c:v>382.59</c:v>
                </c:pt>
                <c:pt idx="3">
                  <c:v>931.2</c:v>
                </c:pt>
                <c:pt idx="4">
                  <c:v>0</c:v>
                </c:pt>
                <c:pt idx="5">
                  <c:v>0</c:v>
                </c:pt>
                <c:pt idx="6">
                  <c:v>0</c:v>
                </c:pt>
                <c:pt idx="7">
                  <c:v>0</c:v>
                </c:pt>
                <c:pt idx="8">
                  <c:v>0</c:v>
                </c:pt>
                <c:pt idx="9">
                  <c:v>0</c:v>
                </c:pt>
                <c:pt idx="10">
                  <c:v>0</c:v>
                </c:pt>
                <c:pt idx="11">
                  <c:v>0</c:v>
                </c:pt>
              </c:numCache>
            </c:numRef>
          </c:val>
          <c:smooth val="0"/>
        </c:ser>
        <c:ser>
          <c:idx val="1"/>
          <c:order val="1"/>
          <c:tx>
            <c:strRef>
              <c:f>"Einnahmen bzw. Umsatz (Planung)"</c:f>
              <c:strCache>
                <c:ptCount val="1"/>
                <c:pt idx="0">
                  <c:v>Einnahmen bzw. Umsatz (Planung)</c:v>
                </c:pt>
              </c:strCache>
            </c:strRef>
          </c:tx>
          <c:spPr>
            <a:solidFill>
              <a:srgbClr val="808080"/>
            </a:solidFill>
            <a:ln cap="rnd" w="28440">
              <a:solidFill>
                <a:srgbClr val="808080"/>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Planung!$C$49:$N$49</c:f>
              <c:numCache>
                <c:formatCode>General</c:formatCode>
                <c:ptCount val="12"/>
                <c:pt idx="0">
                  <c:v>50</c:v>
                </c:pt>
                <c:pt idx="1">
                  <c:v>50</c:v>
                </c:pt>
                <c:pt idx="2">
                  <c:v>10</c:v>
                </c:pt>
                <c:pt idx="3">
                  <c:v>50</c:v>
                </c:pt>
                <c:pt idx="4">
                  <c:v>10</c:v>
                </c:pt>
                <c:pt idx="5">
                  <c:v>50</c:v>
                </c:pt>
                <c:pt idx="6">
                  <c:v>50</c:v>
                </c:pt>
                <c:pt idx="7">
                  <c:v>20</c:v>
                </c:pt>
                <c:pt idx="8">
                  <c:v>25</c:v>
                </c:pt>
                <c:pt idx="9">
                  <c:v>30</c:v>
                </c:pt>
                <c:pt idx="10">
                  <c:v>40</c:v>
                </c:pt>
                <c:pt idx="11">
                  <c:v>6</c:v>
                </c:pt>
              </c:numCache>
            </c:numRef>
          </c:val>
          <c:smooth val="0"/>
        </c:ser>
        <c:ser>
          <c:idx val="2"/>
          <c:order val="2"/>
          <c:tx>
            <c:strRef>
              <c:f>"Ausgaben (real, Brutto)"</c:f>
              <c:strCache>
                <c:ptCount val="1"/>
                <c:pt idx="0">
                  <c:v>Ausgaben (real, Brutto)</c:v>
                </c:pt>
              </c:strCache>
            </c:strRef>
          </c:tx>
          <c:spPr>
            <a:solidFill>
              <a:srgbClr val="ff3300"/>
            </a:solidFill>
            <a:ln cap="rnd" w="28440">
              <a:solidFill>
                <a:srgbClr val="ff3300"/>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Monate'!$L$10:$L$21</c:f>
              <c:numCache>
                <c:formatCode>General</c:formatCode>
                <c:ptCount val="12"/>
                <c:pt idx="0">
                  <c:v>252.07</c:v>
                </c:pt>
                <c:pt idx="1">
                  <c:v>9194.96</c:v>
                </c:pt>
                <c:pt idx="2">
                  <c:v>379.89</c:v>
                </c:pt>
                <c:pt idx="3">
                  <c:v>117.28</c:v>
                </c:pt>
                <c:pt idx="4">
                  <c:v>16.26</c:v>
                </c:pt>
                <c:pt idx="5">
                  <c:v>16.26</c:v>
                </c:pt>
                <c:pt idx="6">
                  <c:v>16.26</c:v>
                </c:pt>
                <c:pt idx="7">
                  <c:v>16.26</c:v>
                </c:pt>
                <c:pt idx="8">
                  <c:v>16.26</c:v>
                </c:pt>
                <c:pt idx="9">
                  <c:v>16.26</c:v>
                </c:pt>
                <c:pt idx="10">
                  <c:v>16.26</c:v>
                </c:pt>
                <c:pt idx="11">
                  <c:v>16.26</c:v>
                </c:pt>
              </c:numCache>
            </c:numRef>
          </c:val>
          <c:smooth val="0"/>
        </c:ser>
        <c:ser>
          <c:idx val="3"/>
          <c:order val="3"/>
          <c:tx>
            <c:strRef>
              <c:f>"Ausgaben (Planung)"</c:f>
              <c:strCache>
                <c:ptCount val="1"/>
                <c:pt idx="0">
                  <c:v>Ausgaben (Planung)</c:v>
                </c:pt>
              </c:strCache>
            </c:strRef>
          </c:tx>
          <c:spPr>
            <a:solidFill>
              <a:srgbClr val="d9d9d9"/>
            </a:solidFill>
            <a:ln cap="rnd" w="28440">
              <a:solidFill>
                <a:srgbClr val="d9d9d9"/>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Planung!$C$22:$N$22</c:f>
              <c:numCache>
                <c:formatCode>General</c:formatCode>
                <c:ptCount val="12"/>
                <c:pt idx="0">
                  <c:v>40</c:v>
                </c:pt>
                <c:pt idx="1">
                  <c:v>40</c:v>
                </c:pt>
                <c:pt idx="2">
                  <c:v>40</c:v>
                </c:pt>
                <c:pt idx="3">
                  <c:v>40</c:v>
                </c:pt>
                <c:pt idx="4">
                  <c:v>40</c:v>
                </c:pt>
                <c:pt idx="5">
                  <c:v>40</c:v>
                </c:pt>
                <c:pt idx="6">
                  <c:v>40</c:v>
                </c:pt>
                <c:pt idx="7">
                  <c:v>40</c:v>
                </c:pt>
                <c:pt idx="8">
                  <c:v>40</c:v>
                </c:pt>
                <c:pt idx="9">
                  <c:v>40</c:v>
                </c:pt>
                <c:pt idx="10">
                  <c:v>40</c:v>
                </c:pt>
                <c:pt idx="11">
                  <c:v>40</c:v>
                </c:pt>
              </c:numCache>
            </c:numRef>
          </c:val>
          <c:smooth val="0"/>
        </c:ser>
        <c:ser>
          <c:idx val="4"/>
          <c:order val="4"/>
          <c:tx>
            <c:strRef>
              <c:f>"Gewinn"</c:f>
              <c:strCache>
                <c:ptCount val="1"/>
                <c:pt idx="0">
                  <c:v>Gewinn</c:v>
                </c:pt>
              </c:strCache>
            </c:strRef>
          </c:tx>
          <c:spPr>
            <a:solidFill>
              <a:srgbClr val="4f81bd"/>
            </a:solidFill>
            <a:ln cap="rnd" w="28440">
              <a:solidFill>
                <a:srgbClr val="4f81bd"/>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Monate'!$N$10:$N$21</c:f>
              <c:numCache>
                <c:formatCode>General</c:formatCode>
                <c:ptCount val="12"/>
                <c:pt idx="0">
                  <c:v>-213.27</c:v>
                </c:pt>
                <c:pt idx="1">
                  <c:v>-938.510000000002</c:v>
                </c:pt>
                <c:pt idx="2">
                  <c:v>2.69999999999999</c:v>
                </c:pt>
                <c:pt idx="3">
                  <c:v>813.92</c:v>
                </c:pt>
                <c:pt idx="4">
                  <c:v>-16.26</c:v>
                </c:pt>
                <c:pt idx="5">
                  <c:v>-16.26</c:v>
                </c:pt>
                <c:pt idx="6">
                  <c:v>-16.26</c:v>
                </c:pt>
                <c:pt idx="7">
                  <c:v>-16.26</c:v>
                </c:pt>
                <c:pt idx="8">
                  <c:v>-16.26</c:v>
                </c:pt>
                <c:pt idx="9">
                  <c:v>-16.26</c:v>
                </c:pt>
                <c:pt idx="10">
                  <c:v>-16.26</c:v>
                </c:pt>
                <c:pt idx="11">
                  <c:v>-16.26</c:v>
                </c:pt>
              </c:numCache>
            </c:numRef>
          </c:val>
          <c:smooth val="0"/>
        </c:ser>
        <c:hiLowLines>
          <c:spPr>
            <a:ln w="0">
              <a:noFill/>
            </a:ln>
          </c:spPr>
        </c:hiLowLines>
        <c:marker val="0"/>
        <c:axId val="18620874"/>
        <c:axId val="80191227"/>
      </c:lineChart>
      <c:catAx>
        <c:axId val="18620874"/>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80191227"/>
        <c:crosses val="autoZero"/>
        <c:auto val="1"/>
        <c:lblAlgn val="ctr"/>
        <c:lblOffset val="100"/>
        <c:noMultiLvlLbl val="0"/>
      </c:catAx>
      <c:valAx>
        <c:axId val="80191227"/>
        <c:scaling>
          <c:orientation val="minMax"/>
        </c:scaling>
        <c:delete val="0"/>
        <c:axPos val="l"/>
        <c:majorGridlines>
          <c:spPr>
            <a:ln w="9360">
              <a:solidFill>
                <a:srgbClr val="d9d9d9"/>
              </a:solidFill>
              <a:round/>
            </a:ln>
          </c:spPr>
        </c:majorGridlines>
        <c:numFmt formatCode="_-* #,##0.00\ [$€-1]_-;\-* #,##0.00\ [$€-1]_-;_-* \-??\ [$€-1]_-"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18620874"/>
        <c:crosses val="autoZero"/>
        <c:crossBetween val="between"/>
      </c:valAx>
      <c:spPr>
        <a:noFill/>
        <a:ln w="0">
          <a:noFill/>
        </a:ln>
      </c:spPr>
    </c:plotArea>
    <c:legend>
      <c:legendPos val="b"/>
      <c:layout>
        <c:manualLayout>
          <c:xMode val="edge"/>
          <c:yMode val="edge"/>
          <c:x val="0.195707135445279"/>
          <c:y val="0.72443204961322"/>
          <c:w val="0.743465380780891"/>
          <c:h val="0.260509765634189"/>
        </c:manualLayout>
      </c:layout>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4.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und Ausgaben (pro Kalenderwoche)</a:t>
            </a:r>
          </a:p>
        </c:rich>
      </c:tx>
      <c:overlay val="0"/>
      <c:spPr>
        <a:noFill/>
        <a:ln w="0">
          <a:noFill/>
        </a:ln>
      </c:spPr>
    </c:title>
    <c:autoTitleDeleted val="0"/>
    <c:plotArea>
      <c:barChart>
        <c:barDir val="col"/>
        <c:grouping val="clustered"/>
        <c:varyColors val="0"/>
        <c:ser>
          <c:idx val="0"/>
          <c:order val="0"/>
          <c:tx>
            <c:strRef>
              <c:f>"Einnahmen bzw. Umsatz (real, Brutto)"</c:f>
              <c:strCache>
                <c:ptCount val="1"/>
                <c:pt idx="0">
                  <c:v>Einnahmen bzw. Umsatz (real, Brutto)</c:v>
                </c:pt>
              </c:strCache>
            </c:strRef>
          </c:tx>
          <c:spPr>
            <a:solidFill>
              <a:srgbClr val="9bbb59"/>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Einnahmen!$M$98:$M$150</c:f>
              <c:strCache>
                <c:ptCount val="53"/>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strCache>
            </c:strRef>
          </c:cat>
          <c:val>
            <c:numRef>
              <c:f>Einnahmen!$P$98:$P$150</c:f>
              <c:numCache>
                <c:formatCode>General</c:formatCode>
                <c:ptCount val="53"/>
                <c:pt idx="0">
                  <c:v>0</c:v>
                </c:pt>
                <c:pt idx="1">
                  <c:v>0</c:v>
                </c:pt>
                <c:pt idx="2">
                  <c:v>0</c:v>
                </c:pt>
                <c:pt idx="3">
                  <c:v>0</c:v>
                </c:pt>
                <c:pt idx="4">
                  <c:v>38.8</c:v>
                </c:pt>
                <c:pt idx="5">
                  <c:v>288.45</c:v>
                </c:pt>
                <c:pt idx="6">
                  <c:v>7338.89</c:v>
                </c:pt>
                <c:pt idx="7">
                  <c:v>311.11</c:v>
                </c:pt>
                <c:pt idx="8">
                  <c:v>318</c:v>
                </c:pt>
                <c:pt idx="9">
                  <c:v>12</c:v>
                </c:pt>
                <c:pt idx="10">
                  <c:v>60</c:v>
                </c:pt>
                <c:pt idx="11">
                  <c:v>0</c:v>
                </c:pt>
                <c:pt idx="12">
                  <c:v>310.59</c:v>
                </c:pt>
                <c:pt idx="13">
                  <c:v>309.82</c:v>
                </c:pt>
                <c:pt idx="14">
                  <c:v>302.02</c:v>
                </c:pt>
                <c:pt idx="15">
                  <c:v>31.36</c:v>
                </c:pt>
                <c:pt idx="16">
                  <c:v>288</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numCache>
            </c:numRef>
          </c:val>
        </c:ser>
        <c:ser>
          <c:idx val="1"/>
          <c:order val="1"/>
          <c:tx>
            <c:strRef>
              <c:f>"Ausgaben (real, Brutto)"</c:f>
              <c:strCache>
                <c:ptCount val="1"/>
                <c:pt idx="0">
                  <c:v>Ausgaben (real, Brutto)</c:v>
                </c:pt>
              </c:strCache>
            </c:strRef>
          </c:tx>
          <c:spPr>
            <a:solidFill>
              <a:srgbClr val="ff0000"/>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Einnahmen!$M$98:$M$150</c:f>
              <c:strCache>
                <c:ptCount val="53"/>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41</c:v>
                </c:pt>
                <c:pt idx="41">
                  <c:v>42</c:v>
                </c:pt>
                <c:pt idx="42">
                  <c:v>43</c:v>
                </c:pt>
                <c:pt idx="43">
                  <c:v>44</c:v>
                </c:pt>
                <c:pt idx="44">
                  <c:v>45</c:v>
                </c:pt>
                <c:pt idx="45">
                  <c:v>46</c:v>
                </c:pt>
                <c:pt idx="46">
                  <c:v>47</c:v>
                </c:pt>
                <c:pt idx="47">
                  <c:v>48</c:v>
                </c:pt>
                <c:pt idx="48">
                  <c:v>49</c:v>
                </c:pt>
                <c:pt idx="49">
                  <c:v>50</c:v>
                </c:pt>
                <c:pt idx="50">
                  <c:v>51</c:v>
                </c:pt>
                <c:pt idx="51">
                  <c:v>52</c:v>
                </c:pt>
                <c:pt idx="52">
                  <c:v>53</c:v>
                </c:pt>
              </c:strCache>
            </c:strRef>
          </c:cat>
          <c:val>
            <c:numRef>
              <c:f>Ausgaben!$R$165:$R$217</c:f>
              <c:numCache>
                <c:formatCode>General</c:formatCode>
                <c:ptCount val="53"/>
                <c:pt idx="0">
                  <c:v>17.73</c:v>
                </c:pt>
                <c:pt idx="1">
                  <c:v>92.99</c:v>
                </c:pt>
                <c:pt idx="2">
                  <c:v>111.69</c:v>
                </c:pt>
                <c:pt idx="3">
                  <c:v>0</c:v>
                </c:pt>
                <c:pt idx="4">
                  <c:v>31.13</c:v>
                </c:pt>
                <c:pt idx="5">
                  <c:v>0</c:v>
                </c:pt>
                <c:pt idx="6">
                  <c:v>9025.87</c:v>
                </c:pt>
                <c:pt idx="7">
                  <c:v>4.61</c:v>
                </c:pt>
                <c:pt idx="8">
                  <c:v>138.39</c:v>
                </c:pt>
                <c:pt idx="9">
                  <c:v>18.38</c:v>
                </c:pt>
                <c:pt idx="10">
                  <c:v>38.92</c:v>
                </c:pt>
                <c:pt idx="11">
                  <c:v>0</c:v>
                </c:pt>
                <c:pt idx="12">
                  <c:v>298.43</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numCache>
            </c:numRef>
          </c:val>
        </c:ser>
        <c:gapWidth val="219"/>
        <c:overlap val="-27"/>
        <c:axId val="15618324"/>
        <c:axId val="61072590"/>
      </c:barChart>
      <c:catAx>
        <c:axId val="15618324"/>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61072590"/>
        <c:crosses val="autoZero"/>
        <c:auto val="1"/>
        <c:lblAlgn val="ctr"/>
        <c:lblOffset val="100"/>
        <c:noMultiLvlLbl val="0"/>
      </c:catAx>
      <c:valAx>
        <c:axId val="61072590"/>
        <c:scaling>
          <c:orientation val="minMax"/>
        </c:scaling>
        <c:delete val="0"/>
        <c:axPos val="l"/>
        <c:majorGridlines>
          <c:spPr>
            <a:ln w="9360">
              <a:solidFill>
                <a:srgbClr val="d9d9d9"/>
              </a:solidFill>
              <a:round/>
            </a:ln>
          </c:spPr>
        </c:majorGridlines>
        <c:numFmt formatCode="_-* #,##0.00\ [$€-1]_-;\-* #,##0.00\ [$€-1]_-;_-* \-??\ [$€-1]_-"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15618324"/>
        <c:crosses val="autoZero"/>
        <c:crossBetween val="between"/>
      </c:valAx>
      <c:spPr>
        <a:noFill/>
        <a:ln w="0">
          <a:noFill/>
        </a:ln>
      </c:spPr>
    </c:plotArea>
    <c:legend>
      <c:legendPos val="b"/>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5.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bzw. Umsatz und Ausgaben Planung (pro Monat)</a:t>
            </a:r>
          </a:p>
        </c:rich>
      </c:tx>
      <c:overlay val="0"/>
      <c:spPr>
        <a:noFill/>
        <a:ln w="0">
          <a:noFill/>
        </a:ln>
      </c:spPr>
    </c:title>
    <c:autoTitleDeleted val="0"/>
    <c:plotArea>
      <c:barChart>
        <c:barDir val="col"/>
        <c:grouping val="clustered"/>
        <c:varyColors val="0"/>
        <c:ser>
          <c:idx val="0"/>
          <c:order val="0"/>
          <c:tx>
            <c:strRef>
              <c:f>Planung!$C$21</c:f>
              <c:strCache>
                <c:ptCount val="1"/>
                <c:pt idx="0">
                  <c:v>Ausgaben (Planung) pro Monat</c:v>
                </c:pt>
              </c:strCache>
            </c:strRef>
          </c:tx>
          <c:spPr>
            <a:solidFill>
              <a:srgbClr val="d9d9d9"/>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Planung!$C$22:$N$22</c:f>
              <c:numCache>
                <c:formatCode>General</c:formatCode>
                <c:ptCount val="12"/>
                <c:pt idx="0">
                  <c:v>40</c:v>
                </c:pt>
                <c:pt idx="1">
                  <c:v>40</c:v>
                </c:pt>
                <c:pt idx="2">
                  <c:v>40</c:v>
                </c:pt>
                <c:pt idx="3">
                  <c:v>40</c:v>
                </c:pt>
                <c:pt idx="4">
                  <c:v>40</c:v>
                </c:pt>
                <c:pt idx="5">
                  <c:v>40</c:v>
                </c:pt>
                <c:pt idx="6">
                  <c:v>40</c:v>
                </c:pt>
                <c:pt idx="7">
                  <c:v>40</c:v>
                </c:pt>
                <c:pt idx="8">
                  <c:v>40</c:v>
                </c:pt>
                <c:pt idx="9">
                  <c:v>40</c:v>
                </c:pt>
                <c:pt idx="10">
                  <c:v>40</c:v>
                </c:pt>
                <c:pt idx="11">
                  <c:v>40</c:v>
                </c:pt>
              </c:numCache>
            </c:numRef>
          </c:val>
        </c:ser>
        <c:ser>
          <c:idx val="1"/>
          <c:order val="1"/>
          <c:tx>
            <c:strRef>
              <c:f>Planung!$C$48</c:f>
              <c:strCache>
                <c:ptCount val="1"/>
                <c:pt idx="0">
                  <c:v>Einnahmen / Umsatz / Erlös (Planung) pro Monat</c:v>
                </c:pt>
              </c:strCache>
            </c:strRef>
          </c:tx>
          <c:spPr>
            <a:solidFill>
              <a:srgbClr val="808080"/>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Planung!$C$49:$N$49</c:f>
              <c:numCache>
                <c:formatCode>General</c:formatCode>
                <c:ptCount val="12"/>
                <c:pt idx="0">
                  <c:v>50</c:v>
                </c:pt>
                <c:pt idx="1">
                  <c:v>50</c:v>
                </c:pt>
                <c:pt idx="2">
                  <c:v>10</c:v>
                </c:pt>
                <c:pt idx="3">
                  <c:v>50</c:v>
                </c:pt>
                <c:pt idx="4">
                  <c:v>10</c:v>
                </c:pt>
                <c:pt idx="5">
                  <c:v>50</c:v>
                </c:pt>
                <c:pt idx="6">
                  <c:v>50</c:v>
                </c:pt>
                <c:pt idx="7">
                  <c:v>20</c:v>
                </c:pt>
                <c:pt idx="8">
                  <c:v>25</c:v>
                </c:pt>
                <c:pt idx="9">
                  <c:v>30</c:v>
                </c:pt>
                <c:pt idx="10">
                  <c:v>40</c:v>
                </c:pt>
                <c:pt idx="11">
                  <c:v>6</c:v>
                </c:pt>
              </c:numCache>
            </c:numRef>
          </c:val>
        </c:ser>
        <c:gapWidth val="219"/>
        <c:overlap val="-27"/>
        <c:axId val="5614295"/>
        <c:axId val="8281922"/>
      </c:barChart>
      <c:catAx>
        <c:axId val="5614295"/>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8281922"/>
        <c:crosses val="autoZero"/>
        <c:auto val="1"/>
        <c:lblAlgn val="ctr"/>
        <c:lblOffset val="100"/>
        <c:noMultiLvlLbl val="0"/>
      </c:catAx>
      <c:valAx>
        <c:axId val="8281922"/>
        <c:scaling>
          <c:orientation val="minMax"/>
        </c:scaling>
        <c:delete val="0"/>
        <c:axPos val="l"/>
        <c:majorGridlines>
          <c:spPr>
            <a:ln w="9360">
              <a:solidFill>
                <a:srgbClr val="d9d9d9"/>
              </a:solidFill>
              <a:round/>
            </a:ln>
          </c:spPr>
        </c:majorGridlines>
        <c:numFmt formatCode="#,##0.00&quot; €&quot;"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5614295"/>
        <c:crosses val="autoZero"/>
        <c:crossBetween val="between"/>
      </c:valAx>
      <c:spPr>
        <a:noFill/>
        <a:ln w="0">
          <a:noFill/>
        </a:ln>
      </c:spPr>
    </c:plotArea>
    <c:legend>
      <c:legendPos val="b"/>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6.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bzw. Umsatz und Ausgaben (kummuliert)</a:t>
            </a:r>
          </a:p>
        </c:rich>
      </c:tx>
      <c:overlay val="0"/>
      <c:spPr>
        <a:noFill/>
        <a:ln w="0">
          <a:noFill/>
        </a:ln>
      </c:spPr>
    </c:title>
    <c:autoTitleDeleted val="0"/>
    <c:plotArea>
      <c:layout>
        <c:manualLayout>
          <c:layoutTarget val="inner"/>
          <c:xMode val="edge"/>
          <c:yMode val="edge"/>
          <c:x val="0.204340227206525"/>
          <c:y val="0.133875977294634"/>
          <c:w val="0.764782988639674"/>
          <c:h val="0.557780871800364"/>
        </c:manualLayout>
      </c:layout>
      <c:lineChart>
        <c:grouping val="standard"/>
        <c:varyColors val="0"/>
        <c:ser>
          <c:idx val="0"/>
          <c:order val="0"/>
          <c:tx>
            <c:strRef>
              <c:f>Planung!$C$26</c:f>
              <c:strCache>
                <c:ptCount val="1"/>
                <c:pt idx="0">
                  <c:v>Kummulierte Ausgaben (Planung)</c:v>
                </c:pt>
              </c:strCache>
            </c:strRef>
          </c:tx>
          <c:spPr>
            <a:solidFill>
              <a:srgbClr val="d9d9d9"/>
            </a:solidFill>
            <a:ln cap="rnd" w="28440">
              <a:solidFill>
                <a:srgbClr val="d9d9d9"/>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Planung!$C$27:$N$27</c:f>
              <c:numCache>
                <c:formatCode>General</c:formatCode>
                <c:ptCount val="12"/>
                <c:pt idx="0">
                  <c:v>40</c:v>
                </c:pt>
                <c:pt idx="1">
                  <c:v>80</c:v>
                </c:pt>
                <c:pt idx="2">
                  <c:v>120</c:v>
                </c:pt>
                <c:pt idx="3">
                  <c:v>160</c:v>
                </c:pt>
                <c:pt idx="4">
                  <c:v>200</c:v>
                </c:pt>
                <c:pt idx="5">
                  <c:v>240</c:v>
                </c:pt>
                <c:pt idx="6">
                  <c:v>280</c:v>
                </c:pt>
                <c:pt idx="7">
                  <c:v>320</c:v>
                </c:pt>
                <c:pt idx="8">
                  <c:v>360</c:v>
                </c:pt>
                <c:pt idx="9">
                  <c:v>400</c:v>
                </c:pt>
                <c:pt idx="10">
                  <c:v>440</c:v>
                </c:pt>
                <c:pt idx="11">
                  <c:v>480</c:v>
                </c:pt>
              </c:numCache>
            </c:numRef>
          </c:val>
          <c:smooth val="0"/>
        </c:ser>
        <c:ser>
          <c:idx val="1"/>
          <c:order val="1"/>
          <c:tx>
            <c:strRef>
              <c:f>Planung!$C$53</c:f>
              <c:strCache>
                <c:ptCount val="1"/>
                <c:pt idx="0">
                  <c:v>Kummulierte Einnahmen / Umsatz / Erlös (Planung)</c:v>
                </c:pt>
              </c:strCache>
            </c:strRef>
          </c:tx>
          <c:spPr>
            <a:solidFill>
              <a:srgbClr val="808080"/>
            </a:solidFill>
            <a:ln cap="rnd" w="28440">
              <a:solidFill>
                <a:srgbClr val="808080"/>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Planung!$C$54:$N$54</c:f>
              <c:numCache>
                <c:formatCode>General</c:formatCode>
                <c:ptCount val="12"/>
                <c:pt idx="0">
                  <c:v>50</c:v>
                </c:pt>
                <c:pt idx="1">
                  <c:v>100</c:v>
                </c:pt>
                <c:pt idx="2">
                  <c:v>110</c:v>
                </c:pt>
                <c:pt idx="3">
                  <c:v>160</c:v>
                </c:pt>
                <c:pt idx="4">
                  <c:v>170</c:v>
                </c:pt>
                <c:pt idx="5">
                  <c:v>220</c:v>
                </c:pt>
                <c:pt idx="6">
                  <c:v>270</c:v>
                </c:pt>
                <c:pt idx="7">
                  <c:v>290</c:v>
                </c:pt>
                <c:pt idx="8">
                  <c:v>315</c:v>
                </c:pt>
                <c:pt idx="9">
                  <c:v>345</c:v>
                </c:pt>
                <c:pt idx="10">
                  <c:v>385</c:v>
                </c:pt>
                <c:pt idx="11">
                  <c:v>391</c:v>
                </c:pt>
              </c:numCache>
            </c:numRef>
          </c:val>
          <c:smooth val="0"/>
        </c:ser>
        <c:hiLowLines>
          <c:spPr>
            <a:ln w="0">
              <a:noFill/>
            </a:ln>
          </c:spPr>
        </c:hiLowLines>
        <c:marker val="0"/>
        <c:axId val="6734628"/>
        <c:axId val="46856175"/>
      </c:lineChart>
      <c:catAx>
        <c:axId val="6734628"/>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46856175"/>
        <c:crosses val="autoZero"/>
        <c:auto val="1"/>
        <c:lblAlgn val="ctr"/>
        <c:lblOffset val="100"/>
        <c:noMultiLvlLbl val="0"/>
      </c:catAx>
      <c:valAx>
        <c:axId val="46856175"/>
        <c:scaling>
          <c:orientation val="minMax"/>
        </c:scaling>
        <c:delete val="0"/>
        <c:axPos val="l"/>
        <c:majorGridlines>
          <c:spPr>
            <a:ln w="9360">
              <a:solidFill>
                <a:srgbClr val="d9d9d9"/>
              </a:solidFill>
              <a:round/>
            </a:ln>
          </c:spPr>
        </c:majorGridlines>
        <c:numFmt formatCode="#,##0.00&quot; €&quot;"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6734628"/>
        <c:crosses val="autoZero"/>
        <c:crossBetween val="between"/>
      </c:valAx>
      <c:spPr>
        <a:noFill/>
        <a:ln w="0">
          <a:noFill/>
        </a:ln>
      </c:spPr>
    </c:plotArea>
    <c:legend>
      <c:legendPos val="b"/>
      <c:layout>
        <c:manualLayout>
          <c:xMode val="edge"/>
          <c:yMode val="edge"/>
          <c:x val="0.184923887461911"/>
          <c:y val="0.81235355439725"/>
          <c:w val="0.760295236872271"/>
          <c:h val="0.130831984030165"/>
        </c:manualLayout>
      </c:layout>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7.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und Ausgaben (pro Monat)</a:t>
            </a:r>
          </a:p>
        </c:rich>
      </c:tx>
      <c:overlay val="0"/>
      <c:spPr>
        <a:noFill/>
        <a:ln w="0">
          <a:noFill/>
        </a:ln>
      </c:spPr>
    </c:title>
    <c:autoTitleDeleted val="0"/>
    <c:plotArea>
      <c:layout>
        <c:manualLayout>
          <c:layoutTarget val="inner"/>
          <c:xMode val="edge"/>
          <c:yMode val="edge"/>
          <c:x val="0.204319818112922"/>
          <c:y val="0.134600842605596"/>
          <c:w val="0.764759378552482"/>
          <c:h val="0.672572107594253"/>
        </c:manualLayout>
      </c:layout>
      <c:lineChart>
        <c:grouping val="standard"/>
        <c:varyColors val="0"/>
        <c:ser>
          <c:idx val="0"/>
          <c:order val="0"/>
          <c:tx>
            <c:strRef>
              <c:f>"Ausgaben (Planung)"</c:f>
              <c:strCache>
                <c:ptCount val="1"/>
                <c:pt idx="0">
                  <c:v>Ausgaben (Planung)</c:v>
                </c:pt>
              </c:strCache>
            </c:strRef>
          </c:tx>
          <c:spPr>
            <a:solidFill>
              <a:srgbClr val="d9d9d9"/>
            </a:solidFill>
            <a:ln cap="rnd" w="28440">
              <a:solidFill>
                <a:srgbClr val="d9d9d9"/>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Planung!$C$22:$N$22</c:f>
              <c:numCache>
                <c:formatCode>General</c:formatCode>
                <c:ptCount val="12"/>
                <c:pt idx="0">
                  <c:v>40</c:v>
                </c:pt>
                <c:pt idx="1">
                  <c:v>40</c:v>
                </c:pt>
                <c:pt idx="2">
                  <c:v>40</c:v>
                </c:pt>
                <c:pt idx="3">
                  <c:v>40</c:v>
                </c:pt>
                <c:pt idx="4">
                  <c:v>40</c:v>
                </c:pt>
                <c:pt idx="5">
                  <c:v>40</c:v>
                </c:pt>
                <c:pt idx="6">
                  <c:v>40</c:v>
                </c:pt>
                <c:pt idx="7">
                  <c:v>40</c:v>
                </c:pt>
                <c:pt idx="8">
                  <c:v>40</c:v>
                </c:pt>
                <c:pt idx="9">
                  <c:v>40</c:v>
                </c:pt>
                <c:pt idx="10">
                  <c:v>40</c:v>
                </c:pt>
                <c:pt idx="11">
                  <c:v>40</c:v>
                </c:pt>
              </c:numCache>
            </c:numRef>
          </c:val>
          <c:smooth val="0"/>
        </c:ser>
        <c:ser>
          <c:idx val="1"/>
          <c:order val="1"/>
          <c:tx>
            <c:strRef>
              <c:f>"Umsatz bzw. Einnahmen (Planung)"</c:f>
              <c:strCache>
                <c:ptCount val="1"/>
                <c:pt idx="0">
                  <c:v>Umsatz bzw. Einnahmen (Planung)</c:v>
                </c:pt>
              </c:strCache>
            </c:strRef>
          </c:tx>
          <c:spPr>
            <a:solidFill>
              <a:srgbClr val="808080"/>
            </a:solidFill>
            <a:ln cap="rnd" w="28440">
              <a:solidFill>
                <a:srgbClr val="808080"/>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Planung!$C$49:$N$49</c:f>
              <c:numCache>
                <c:formatCode>General</c:formatCode>
                <c:ptCount val="12"/>
                <c:pt idx="0">
                  <c:v>50</c:v>
                </c:pt>
                <c:pt idx="1">
                  <c:v>50</c:v>
                </c:pt>
                <c:pt idx="2">
                  <c:v>10</c:v>
                </c:pt>
                <c:pt idx="3">
                  <c:v>50</c:v>
                </c:pt>
                <c:pt idx="4">
                  <c:v>10</c:v>
                </c:pt>
                <c:pt idx="5">
                  <c:v>50</c:v>
                </c:pt>
                <c:pt idx="6">
                  <c:v>50</c:v>
                </c:pt>
                <c:pt idx="7">
                  <c:v>20</c:v>
                </c:pt>
                <c:pt idx="8">
                  <c:v>25</c:v>
                </c:pt>
                <c:pt idx="9">
                  <c:v>30</c:v>
                </c:pt>
                <c:pt idx="10">
                  <c:v>40</c:v>
                </c:pt>
                <c:pt idx="11">
                  <c:v>6</c:v>
                </c:pt>
              </c:numCache>
            </c:numRef>
          </c:val>
          <c:smooth val="0"/>
        </c:ser>
        <c:hiLowLines>
          <c:spPr>
            <a:ln w="0">
              <a:noFill/>
            </a:ln>
          </c:spPr>
        </c:hiLowLines>
        <c:marker val="0"/>
        <c:axId val="50493929"/>
        <c:axId val="21731830"/>
      </c:lineChart>
      <c:catAx>
        <c:axId val="50493929"/>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21731830"/>
        <c:crosses val="autoZero"/>
        <c:auto val="1"/>
        <c:lblAlgn val="ctr"/>
        <c:lblOffset val="100"/>
        <c:noMultiLvlLbl val="0"/>
      </c:catAx>
      <c:valAx>
        <c:axId val="21731830"/>
        <c:scaling>
          <c:orientation val="minMax"/>
        </c:scaling>
        <c:delete val="0"/>
        <c:axPos val="l"/>
        <c:majorGridlines>
          <c:spPr>
            <a:ln w="9360">
              <a:solidFill>
                <a:srgbClr val="d9d9d9"/>
              </a:solidFill>
              <a:round/>
            </a:ln>
          </c:spPr>
        </c:majorGridlines>
        <c:numFmt formatCode="#,##0.00&quot; €&quot;"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50493929"/>
        <c:crosses val="autoZero"/>
        <c:crossBetween val="between"/>
      </c:valAx>
      <c:spPr>
        <a:noFill/>
        <a:ln w="0">
          <a:noFill/>
        </a:ln>
      </c:spPr>
    </c:plotArea>
    <c:legend>
      <c:legendPos val="b"/>
      <c:layout>
        <c:manualLayout>
          <c:xMode val="edge"/>
          <c:yMode val="edge"/>
          <c:x val="0.13353394779141"/>
          <c:y val="0.873649531713676"/>
          <c:w val="0.823371177440029"/>
          <c:h val="0.103493332285465"/>
        </c:manualLayout>
      </c:layout>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8.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bzw. Umsatz und Ausgaben Planung (pro Monat)</a:t>
            </a:r>
          </a:p>
        </c:rich>
      </c:tx>
      <c:overlay val="0"/>
      <c:spPr>
        <a:noFill/>
        <a:ln w="0">
          <a:noFill/>
        </a:ln>
      </c:spPr>
    </c:title>
    <c:autoTitleDeleted val="0"/>
    <c:plotArea>
      <c:barChart>
        <c:barDir val="col"/>
        <c:grouping val="clustered"/>
        <c:varyColors val="0"/>
        <c:ser>
          <c:idx val="0"/>
          <c:order val="0"/>
          <c:tx>
            <c:strRef>
              <c:f>Planung!$C$21</c:f>
              <c:strCache>
                <c:ptCount val="1"/>
                <c:pt idx="0">
                  <c:v>Ausgaben (Planung) pro Monat</c:v>
                </c:pt>
              </c:strCache>
            </c:strRef>
          </c:tx>
          <c:spPr>
            <a:solidFill>
              <a:srgbClr val="d9d9d9"/>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Planung!$C$22:$N$22</c:f>
              <c:numCache>
                <c:formatCode>General</c:formatCode>
                <c:ptCount val="12"/>
                <c:pt idx="0">
                  <c:v>40</c:v>
                </c:pt>
                <c:pt idx="1">
                  <c:v>40</c:v>
                </c:pt>
                <c:pt idx="2">
                  <c:v>40</c:v>
                </c:pt>
                <c:pt idx="3">
                  <c:v>40</c:v>
                </c:pt>
                <c:pt idx="4">
                  <c:v>40</c:v>
                </c:pt>
                <c:pt idx="5">
                  <c:v>40</c:v>
                </c:pt>
                <c:pt idx="6">
                  <c:v>40</c:v>
                </c:pt>
                <c:pt idx="7">
                  <c:v>40</c:v>
                </c:pt>
                <c:pt idx="8">
                  <c:v>40</c:v>
                </c:pt>
                <c:pt idx="9">
                  <c:v>40</c:v>
                </c:pt>
                <c:pt idx="10">
                  <c:v>40</c:v>
                </c:pt>
                <c:pt idx="11">
                  <c:v>40</c:v>
                </c:pt>
              </c:numCache>
            </c:numRef>
          </c:val>
        </c:ser>
        <c:ser>
          <c:idx val="1"/>
          <c:order val="1"/>
          <c:tx>
            <c:strRef>
              <c:f>Planung!$C$48</c:f>
              <c:strCache>
                <c:ptCount val="1"/>
                <c:pt idx="0">
                  <c:v>Einnahmen / Umsatz / Erlös (Planung) pro Monat</c:v>
                </c:pt>
              </c:strCache>
            </c:strRef>
          </c:tx>
          <c:spPr>
            <a:solidFill>
              <a:srgbClr val="808080"/>
            </a:solidFill>
            <a:ln w="0">
              <a:noFill/>
            </a:ln>
          </c:spPr>
          <c:invertIfNegative val="0"/>
          <c:dLbls>
            <c:txPr>
              <a:bodyPr wrap="square"/>
              <a:lstStyle/>
              <a:p>
                <a:pPr>
                  <a:defRPr b="0" sz="11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Planung!$C$49:$N$49</c:f>
              <c:numCache>
                <c:formatCode>General</c:formatCode>
                <c:ptCount val="12"/>
                <c:pt idx="0">
                  <c:v>50</c:v>
                </c:pt>
                <c:pt idx="1">
                  <c:v>50</c:v>
                </c:pt>
                <c:pt idx="2">
                  <c:v>10</c:v>
                </c:pt>
                <c:pt idx="3">
                  <c:v>50</c:v>
                </c:pt>
                <c:pt idx="4">
                  <c:v>10</c:v>
                </c:pt>
                <c:pt idx="5">
                  <c:v>50</c:v>
                </c:pt>
                <c:pt idx="6">
                  <c:v>50</c:v>
                </c:pt>
                <c:pt idx="7">
                  <c:v>20</c:v>
                </c:pt>
                <c:pt idx="8">
                  <c:v>25</c:v>
                </c:pt>
                <c:pt idx="9">
                  <c:v>30</c:v>
                </c:pt>
                <c:pt idx="10">
                  <c:v>40</c:v>
                </c:pt>
                <c:pt idx="11">
                  <c:v>6</c:v>
                </c:pt>
              </c:numCache>
            </c:numRef>
          </c:val>
        </c:ser>
        <c:gapWidth val="219"/>
        <c:overlap val="-27"/>
        <c:axId val="83770767"/>
        <c:axId val="92981229"/>
      </c:barChart>
      <c:catAx>
        <c:axId val="83770767"/>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92981229"/>
        <c:crosses val="autoZero"/>
        <c:auto val="1"/>
        <c:lblAlgn val="ctr"/>
        <c:lblOffset val="100"/>
        <c:noMultiLvlLbl val="0"/>
      </c:catAx>
      <c:valAx>
        <c:axId val="92981229"/>
        <c:scaling>
          <c:orientation val="minMax"/>
        </c:scaling>
        <c:delete val="0"/>
        <c:axPos val="l"/>
        <c:majorGridlines>
          <c:spPr>
            <a:ln w="9360">
              <a:solidFill>
                <a:srgbClr val="d9d9d9"/>
              </a:solidFill>
              <a:round/>
            </a:ln>
          </c:spPr>
        </c:majorGridlines>
        <c:numFmt formatCode="#,##0.00&quot; €&quot;"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83770767"/>
        <c:crosses val="autoZero"/>
        <c:crossBetween val="between"/>
      </c:valAx>
      <c:spPr>
        <a:noFill/>
        <a:ln w="0">
          <a:noFill/>
        </a:ln>
      </c:spPr>
    </c:plotArea>
    <c:legend>
      <c:legendPos val="b"/>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9.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bzw. Umsatz und Ausgaben (kummuliert)</a:t>
            </a:r>
          </a:p>
        </c:rich>
      </c:tx>
      <c:overlay val="0"/>
      <c:spPr>
        <a:noFill/>
        <a:ln w="0">
          <a:noFill/>
        </a:ln>
      </c:spPr>
    </c:title>
    <c:autoTitleDeleted val="0"/>
    <c:plotArea>
      <c:layout>
        <c:manualLayout>
          <c:layoutTarget val="inner"/>
          <c:xMode val="edge"/>
          <c:yMode val="edge"/>
          <c:x val="0.204362416107383"/>
          <c:y val="0.133972310969116"/>
          <c:w val="0.764832214765101"/>
          <c:h val="0.557720979765708"/>
        </c:manualLayout>
      </c:layout>
      <c:lineChart>
        <c:grouping val="standard"/>
        <c:varyColors val="0"/>
        <c:ser>
          <c:idx val="0"/>
          <c:order val="0"/>
          <c:tx>
            <c:strRef>
              <c:f>Planung!$C$26</c:f>
              <c:strCache>
                <c:ptCount val="1"/>
                <c:pt idx="0">
                  <c:v>Kummulierte Ausgaben (Planung)</c:v>
                </c:pt>
              </c:strCache>
            </c:strRef>
          </c:tx>
          <c:spPr>
            <a:solidFill>
              <a:srgbClr val="d9d9d9"/>
            </a:solidFill>
            <a:ln cap="rnd" w="28440">
              <a:solidFill>
                <a:srgbClr val="d9d9d9"/>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Planung!$C$27:$N$27</c:f>
              <c:numCache>
                <c:formatCode>General</c:formatCode>
                <c:ptCount val="12"/>
                <c:pt idx="0">
                  <c:v>40</c:v>
                </c:pt>
                <c:pt idx="1">
                  <c:v>80</c:v>
                </c:pt>
                <c:pt idx="2">
                  <c:v>120</c:v>
                </c:pt>
                <c:pt idx="3">
                  <c:v>160</c:v>
                </c:pt>
                <c:pt idx="4">
                  <c:v>200</c:v>
                </c:pt>
                <c:pt idx="5">
                  <c:v>240</c:v>
                </c:pt>
                <c:pt idx="6">
                  <c:v>280</c:v>
                </c:pt>
                <c:pt idx="7">
                  <c:v>320</c:v>
                </c:pt>
                <c:pt idx="8">
                  <c:v>360</c:v>
                </c:pt>
                <c:pt idx="9">
                  <c:v>400</c:v>
                </c:pt>
                <c:pt idx="10">
                  <c:v>440</c:v>
                </c:pt>
                <c:pt idx="11">
                  <c:v>480</c:v>
                </c:pt>
              </c:numCache>
            </c:numRef>
          </c:val>
          <c:smooth val="0"/>
        </c:ser>
        <c:ser>
          <c:idx val="1"/>
          <c:order val="1"/>
          <c:tx>
            <c:strRef>
              <c:f>Planung!$C$53</c:f>
              <c:strCache>
                <c:ptCount val="1"/>
                <c:pt idx="0">
                  <c:v>Kummulierte Einnahmen / Umsatz / Erlös (Planung)</c:v>
                </c:pt>
              </c:strCache>
            </c:strRef>
          </c:tx>
          <c:spPr>
            <a:solidFill>
              <a:srgbClr val="808080"/>
            </a:solidFill>
            <a:ln cap="rnd" w="28440">
              <a:solidFill>
                <a:srgbClr val="808080"/>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Planung!$C$54:$N$54</c:f>
              <c:numCache>
                <c:formatCode>General</c:formatCode>
                <c:ptCount val="12"/>
                <c:pt idx="0">
                  <c:v>50</c:v>
                </c:pt>
                <c:pt idx="1">
                  <c:v>100</c:v>
                </c:pt>
                <c:pt idx="2">
                  <c:v>110</c:v>
                </c:pt>
                <c:pt idx="3">
                  <c:v>160</c:v>
                </c:pt>
                <c:pt idx="4">
                  <c:v>170</c:v>
                </c:pt>
                <c:pt idx="5">
                  <c:v>220</c:v>
                </c:pt>
                <c:pt idx="6">
                  <c:v>270</c:v>
                </c:pt>
                <c:pt idx="7">
                  <c:v>290</c:v>
                </c:pt>
                <c:pt idx="8">
                  <c:v>315</c:v>
                </c:pt>
                <c:pt idx="9">
                  <c:v>345</c:v>
                </c:pt>
                <c:pt idx="10">
                  <c:v>385</c:v>
                </c:pt>
                <c:pt idx="11">
                  <c:v>391</c:v>
                </c:pt>
              </c:numCache>
            </c:numRef>
          </c:val>
          <c:smooth val="0"/>
        </c:ser>
        <c:hiLowLines>
          <c:spPr>
            <a:ln w="0">
              <a:noFill/>
            </a:ln>
          </c:spPr>
        </c:hiLowLines>
        <c:marker val="0"/>
        <c:axId val="73171127"/>
        <c:axId val="18377571"/>
      </c:lineChart>
      <c:catAx>
        <c:axId val="73171127"/>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18377571"/>
        <c:crosses val="autoZero"/>
        <c:auto val="1"/>
        <c:lblAlgn val="ctr"/>
        <c:lblOffset val="100"/>
        <c:noMultiLvlLbl val="0"/>
      </c:catAx>
      <c:valAx>
        <c:axId val="18377571"/>
        <c:scaling>
          <c:orientation val="minMax"/>
        </c:scaling>
        <c:delete val="0"/>
        <c:axPos val="l"/>
        <c:majorGridlines>
          <c:spPr>
            <a:ln w="9360">
              <a:solidFill>
                <a:srgbClr val="d9d9d9"/>
              </a:solidFill>
              <a:round/>
            </a:ln>
          </c:spPr>
        </c:majorGridlines>
        <c:numFmt formatCode="#,##0.00&quot; €&quot;"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73171127"/>
        <c:crosses val="autoZero"/>
        <c:crossBetween val="between"/>
      </c:valAx>
      <c:spPr>
        <a:noFill/>
        <a:ln w="0">
          <a:noFill/>
        </a:ln>
      </c:spPr>
    </c:plotArea>
    <c:legend>
      <c:legendPos val="b"/>
      <c:layout>
        <c:manualLayout>
          <c:xMode val="edge"/>
          <c:yMode val="edge"/>
          <c:x val="0.184923887461911"/>
          <c:y val="0.81235355439725"/>
          <c:w val="0.760295236872271"/>
          <c:h val="0.130831984030165"/>
        </c:manualLayout>
      </c:layout>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10.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de-DE" sz="1320" spc="-1" strike="noStrike">
                <a:solidFill>
                  <a:srgbClr val="595959"/>
                </a:solidFill>
                <a:latin typeface="Arial"/>
              </a:defRPr>
            </a:pPr>
            <a:r>
              <a:rPr b="0" lang="de-DE" sz="1320" spc="-1" strike="noStrike">
                <a:solidFill>
                  <a:srgbClr val="595959"/>
                </a:solidFill>
                <a:latin typeface="Arial"/>
              </a:rPr>
              <a:t>Einnahmen und Ausgaben (pro Monat)</a:t>
            </a:r>
          </a:p>
        </c:rich>
      </c:tx>
      <c:overlay val="0"/>
      <c:spPr>
        <a:noFill/>
        <a:ln w="0">
          <a:noFill/>
        </a:ln>
      </c:spPr>
    </c:title>
    <c:autoTitleDeleted val="0"/>
    <c:plotArea>
      <c:layout>
        <c:manualLayout>
          <c:layoutTarget val="inner"/>
          <c:xMode val="edge"/>
          <c:yMode val="edge"/>
          <c:x val="0.204369372513436"/>
          <c:y val="0.134679411448824"/>
          <c:w val="0.764779786417254"/>
          <c:h val="0.672645258296638"/>
        </c:manualLayout>
      </c:layout>
      <c:lineChart>
        <c:grouping val="standard"/>
        <c:varyColors val="0"/>
        <c:ser>
          <c:idx val="0"/>
          <c:order val="0"/>
          <c:tx>
            <c:strRef>
              <c:f>"Ausgaben (Planung)"</c:f>
              <c:strCache>
                <c:ptCount val="1"/>
                <c:pt idx="0">
                  <c:v>Ausgaben (Planung)</c:v>
                </c:pt>
              </c:strCache>
            </c:strRef>
          </c:tx>
          <c:spPr>
            <a:solidFill>
              <a:srgbClr val="d9d9d9"/>
            </a:solidFill>
            <a:ln cap="rnd" w="28440">
              <a:solidFill>
                <a:srgbClr val="d9d9d9"/>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Planung!$C$22:$N$22</c:f>
              <c:numCache>
                <c:formatCode>General</c:formatCode>
                <c:ptCount val="12"/>
                <c:pt idx="0">
                  <c:v>40</c:v>
                </c:pt>
                <c:pt idx="1">
                  <c:v>40</c:v>
                </c:pt>
                <c:pt idx="2">
                  <c:v>40</c:v>
                </c:pt>
                <c:pt idx="3">
                  <c:v>40</c:v>
                </c:pt>
                <c:pt idx="4">
                  <c:v>40</c:v>
                </c:pt>
                <c:pt idx="5">
                  <c:v>40</c:v>
                </c:pt>
                <c:pt idx="6">
                  <c:v>40</c:v>
                </c:pt>
                <c:pt idx="7">
                  <c:v>40</c:v>
                </c:pt>
                <c:pt idx="8">
                  <c:v>40</c:v>
                </c:pt>
                <c:pt idx="9">
                  <c:v>40</c:v>
                </c:pt>
                <c:pt idx="10">
                  <c:v>40</c:v>
                </c:pt>
                <c:pt idx="11">
                  <c:v>40</c:v>
                </c:pt>
              </c:numCache>
            </c:numRef>
          </c:val>
          <c:smooth val="0"/>
        </c:ser>
        <c:ser>
          <c:idx val="1"/>
          <c:order val="1"/>
          <c:tx>
            <c:strRef>
              <c:f>"Umsatz bzw. Einnahmen (Planung)"</c:f>
              <c:strCache>
                <c:ptCount val="1"/>
                <c:pt idx="0">
                  <c:v>Umsatz bzw. Einnahmen (Planung)</c:v>
                </c:pt>
              </c:strCache>
            </c:strRef>
          </c:tx>
          <c:spPr>
            <a:solidFill>
              <a:srgbClr val="808080"/>
            </a:solidFill>
            <a:ln cap="rnd" w="28440">
              <a:solidFill>
                <a:srgbClr val="808080"/>
              </a:solidFill>
              <a:round/>
            </a:ln>
          </c:spPr>
          <c:marker>
            <c:symbol val="none"/>
          </c:marker>
          <c:dLbls>
            <c:txPr>
              <a:bodyPr wrap="square"/>
              <a:lstStyle/>
              <a:p>
                <a:pPr>
                  <a:defRPr b="0" sz="11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Planung!$C$49:$N$49</c:f>
              <c:numCache>
                <c:formatCode>General</c:formatCode>
                <c:ptCount val="12"/>
                <c:pt idx="0">
                  <c:v>50</c:v>
                </c:pt>
                <c:pt idx="1">
                  <c:v>50</c:v>
                </c:pt>
                <c:pt idx="2">
                  <c:v>10</c:v>
                </c:pt>
                <c:pt idx="3">
                  <c:v>50</c:v>
                </c:pt>
                <c:pt idx="4">
                  <c:v>10</c:v>
                </c:pt>
                <c:pt idx="5">
                  <c:v>50</c:v>
                </c:pt>
                <c:pt idx="6">
                  <c:v>50</c:v>
                </c:pt>
                <c:pt idx="7">
                  <c:v>20</c:v>
                </c:pt>
                <c:pt idx="8">
                  <c:v>25</c:v>
                </c:pt>
                <c:pt idx="9">
                  <c:v>30</c:v>
                </c:pt>
                <c:pt idx="10">
                  <c:v>40</c:v>
                </c:pt>
                <c:pt idx="11">
                  <c:v>6</c:v>
                </c:pt>
              </c:numCache>
            </c:numRef>
          </c:val>
          <c:smooth val="0"/>
        </c:ser>
        <c:hiLowLines>
          <c:spPr>
            <a:ln w="0">
              <a:noFill/>
            </a:ln>
          </c:spPr>
        </c:hiLowLines>
        <c:marker val="0"/>
        <c:axId val="36925692"/>
        <c:axId val="72509143"/>
      </c:lineChart>
      <c:catAx>
        <c:axId val="36925692"/>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100" spc="-1" strike="noStrike">
                <a:solidFill>
                  <a:srgbClr val="595959"/>
                </a:solidFill>
                <a:latin typeface="Arial"/>
              </a:defRPr>
            </a:pPr>
          </a:p>
        </c:txPr>
        <c:crossAx val="72509143"/>
        <c:crosses val="autoZero"/>
        <c:auto val="1"/>
        <c:lblAlgn val="ctr"/>
        <c:lblOffset val="100"/>
        <c:noMultiLvlLbl val="0"/>
      </c:catAx>
      <c:valAx>
        <c:axId val="72509143"/>
        <c:scaling>
          <c:orientation val="minMax"/>
        </c:scaling>
        <c:delete val="0"/>
        <c:axPos val="l"/>
        <c:majorGridlines>
          <c:spPr>
            <a:ln w="9360">
              <a:solidFill>
                <a:srgbClr val="d9d9d9"/>
              </a:solidFill>
              <a:round/>
            </a:ln>
          </c:spPr>
        </c:majorGridlines>
        <c:numFmt formatCode="#,##0.00&quot; €&quot;" sourceLinked="0"/>
        <c:majorTickMark val="none"/>
        <c:minorTickMark val="none"/>
        <c:tickLblPos val="nextTo"/>
        <c:spPr>
          <a:ln w="9360">
            <a:noFill/>
          </a:ln>
        </c:spPr>
        <c:txPr>
          <a:bodyPr/>
          <a:lstStyle/>
          <a:p>
            <a:pPr>
              <a:defRPr b="0" sz="1100" spc="-1" strike="noStrike">
                <a:solidFill>
                  <a:srgbClr val="595959"/>
                </a:solidFill>
                <a:latin typeface="Arial"/>
              </a:defRPr>
            </a:pPr>
          </a:p>
        </c:txPr>
        <c:crossAx val="36925692"/>
        <c:crosses val="autoZero"/>
        <c:crossBetween val="between"/>
      </c:valAx>
      <c:spPr>
        <a:noFill/>
        <a:ln w="0">
          <a:noFill/>
        </a:ln>
      </c:spPr>
    </c:plotArea>
    <c:legend>
      <c:legendPos val="b"/>
      <c:layout>
        <c:manualLayout>
          <c:xMode val="edge"/>
          <c:yMode val="edge"/>
          <c:x val="0.13353394779141"/>
          <c:y val="0.873649531713676"/>
          <c:w val="0.823371177440029"/>
          <c:h val="0.103493332285465"/>
        </c:manualLayout>
      </c:layout>
      <c:overlay val="0"/>
      <c:spPr>
        <a:noFill/>
        <a:ln w="0">
          <a:noFill/>
        </a:ln>
      </c:spPr>
      <c:txPr>
        <a:bodyPr/>
        <a:lstStyle/>
        <a:p>
          <a:pPr>
            <a:defRPr b="0" sz="11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1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lang="de-DE" sz="1440" spc="-1" strike="noStrike">
                <a:solidFill>
                  <a:srgbClr val="595959"/>
                </a:solidFill>
                <a:latin typeface="Arial"/>
              </a:defRPr>
            </a:pPr>
            <a:r>
              <a:rPr b="1" lang="de-DE" sz="1440" spc="-1" strike="noStrike">
                <a:solidFill>
                  <a:srgbClr val="595959"/>
                </a:solidFill>
                <a:latin typeface="Arial"/>
              </a:rPr>
              <a:t>Einnahmen, Ausgaben und Planung (pro Monat)</a:t>
            </a:r>
          </a:p>
        </c:rich>
      </c:tx>
      <c:overlay val="0"/>
      <c:spPr>
        <a:noFill/>
        <a:ln w="0">
          <a:noFill/>
        </a:ln>
      </c:spPr>
    </c:title>
    <c:autoTitleDeleted val="0"/>
    <c:plotArea>
      <c:barChart>
        <c:barDir val="col"/>
        <c:grouping val="clustered"/>
        <c:varyColors val="0"/>
        <c:ser>
          <c:idx val="0"/>
          <c:order val="0"/>
          <c:tx>
            <c:strRef>
              <c:f>"Ausgaben (Planung)"</c:f>
              <c:strCache>
                <c:ptCount val="1"/>
                <c:pt idx="0">
                  <c:v>Ausgaben (Planung)</c:v>
                </c:pt>
              </c:strCache>
            </c:strRef>
          </c:tx>
          <c:spPr>
            <a:solidFill>
              <a:srgbClr val="d9d9d9"/>
            </a:solidFill>
            <a:ln w="0">
              <a:noFill/>
            </a:ln>
          </c:spPr>
          <c:invertIfNegative val="0"/>
          <c:dLbls>
            <c:txPr>
              <a:bodyPr wrap="square"/>
              <a:lstStyle/>
              <a:p>
                <a:pPr>
                  <a:defRPr b="0" sz="12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Planung!$C$22:$N$22</c:f>
              <c:numCache>
                <c:formatCode>General</c:formatCode>
                <c:ptCount val="12"/>
                <c:pt idx="0">
                  <c:v>40</c:v>
                </c:pt>
                <c:pt idx="1">
                  <c:v>40</c:v>
                </c:pt>
                <c:pt idx="2">
                  <c:v>40</c:v>
                </c:pt>
                <c:pt idx="3">
                  <c:v>40</c:v>
                </c:pt>
                <c:pt idx="4">
                  <c:v>40</c:v>
                </c:pt>
                <c:pt idx="5">
                  <c:v>40</c:v>
                </c:pt>
                <c:pt idx="6">
                  <c:v>40</c:v>
                </c:pt>
                <c:pt idx="7">
                  <c:v>40</c:v>
                </c:pt>
                <c:pt idx="8">
                  <c:v>40</c:v>
                </c:pt>
                <c:pt idx="9">
                  <c:v>40</c:v>
                </c:pt>
                <c:pt idx="10">
                  <c:v>40</c:v>
                </c:pt>
                <c:pt idx="11">
                  <c:v>40</c:v>
                </c:pt>
              </c:numCache>
            </c:numRef>
          </c:val>
        </c:ser>
        <c:ser>
          <c:idx val="1"/>
          <c:order val="1"/>
          <c:tx>
            <c:strRef>
              <c:f>"Ausgaben (real, Brutto)"</c:f>
              <c:strCache>
                <c:ptCount val="1"/>
                <c:pt idx="0">
                  <c:v>Ausgaben (real, Brutto)</c:v>
                </c:pt>
              </c:strCache>
            </c:strRef>
          </c:tx>
          <c:spPr>
            <a:solidFill>
              <a:srgbClr val="ff3300"/>
            </a:solidFill>
            <a:ln w="0">
              <a:noFill/>
            </a:ln>
          </c:spPr>
          <c:invertIfNegative val="0"/>
          <c:dLbls>
            <c:txPr>
              <a:bodyPr wrap="square"/>
              <a:lstStyle/>
              <a:p>
                <a:pPr>
                  <a:defRPr b="0" sz="12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Monate'!$L$10:$L$21</c:f>
              <c:numCache>
                <c:formatCode>General</c:formatCode>
                <c:ptCount val="12"/>
                <c:pt idx="0">
                  <c:v>252.07</c:v>
                </c:pt>
                <c:pt idx="1">
                  <c:v>9194.96</c:v>
                </c:pt>
                <c:pt idx="2">
                  <c:v>379.89</c:v>
                </c:pt>
                <c:pt idx="3">
                  <c:v>117.28</c:v>
                </c:pt>
                <c:pt idx="4">
                  <c:v>16.26</c:v>
                </c:pt>
                <c:pt idx="5">
                  <c:v>16.26</c:v>
                </c:pt>
                <c:pt idx="6">
                  <c:v>16.26</c:v>
                </c:pt>
                <c:pt idx="7">
                  <c:v>16.26</c:v>
                </c:pt>
                <c:pt idx="8">
                  <c:v>16.26</c:v>
                </c:pt>
                <c:pt idx="9">
                  <c:v>16.26</c:v>
                </c:pt>
                <c:pt idx="10">
                  <c:v>16.26</c:v>
                </c:pt>
                <c:pt idx="11">
                  <c:v>16.26</c:v>
                </c:pt>
              </c:numCache>
            </c:numRef>
          </c:val>
        </c:ser>
        <c:ser>
          <c:idx val="2"/>
          <c:order val="2"/>
          <c:tx>
            <c:strRef>
              <c:f>"Einnahmen (real, Brutto)"</c:f>
              <c:strCache>
                <c:ptCount val="1"/>
                <c:pt idx="0">
                  <c:v>Einnahmen (real, Brutto)</c:v>
                </c:pt>
              </c:strCache>
            </c:strRef>
          </c:tx>
          <c:spPr>
            <a:solidFill>
              <a:srgbClr val="9bbb59"/>
            </a:solidFill>
            <a:ln w="0">
              <a:noFill/>
            </a:ln>
          </c:spPr>
          <c:invertIfNegative val="0"/>
          <c:dLbls>
            <c:txPr>
              <a:bodyPr wrap="square"/>
              <a:lstStyle/>
              <a:p>
                <a:pPr>
                  <a:defRPr b="0" sz="12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Monate'!$M$10:$M$21</c:f>
              <c:numCache>
                <c:formatCode>General</c:formatCode>
                <c:ptCount val="12"/>
                <c:pt idx="0">
                  <c:v>38.8</c:v>
                </c:pt>
                <c:pt idx="1">
                  <c:v>8256.45</c:v>
                </c:pt>
                <c:pt idx="2">
                  <c:v>382.59</c:v>
                </c:pt>
                <c:pt idx="3">
                  <c:v>931.2</c:v>
                </c:pt>
                <c:pt idx="4">
                  <c:v>0</c:v>
                </c:pt>
                <c:pt idx="5">
                  <c:v>0</c:v>
                </c:pt>
                <c:pt idx="6">
                  <c:v>0</c:v>
                </c:pt>
                <c:pt idx="7">
                  <c:v>0</c:v>
                </c:pt>
                <c:pt idx="8">
                  <c:v>0</c:v>
                </c:pt>
                <c:pt idx="9">
                  <c:v>0</c:v>
                </c:pt>
                <c:pt idx="10">
                  <c:v>0</c:v>
                </c:pt>
                <c:pt idx="11">
                  <c:v>0</c:v>
                </c:pt>
              </c:numCache>
            </c:numRef>
          </c:val>
        </c:ser>
        <c:ser>
          <c:idx val="3"/>
          <c:order val="3"/>
          <c:tx>
            <c:strRef>
              <c:f>"Gewinn"</c:f>
              <c:strCache>
                <c:ptCount val="1"/>
                <c:pt idx="0">
                  <c:v>Gewinn</c:v>
                </c:pt>
              </c:strCache>
            </c:strRef>
          </c:tx>
          <c:spPr>
            <a:solidFill>
              <a:srgbClr val="4f81bd"/>
            </a:solidFill>
            <a:ln w="0">
              <a:noFill/>
            </a:ln>
          </c:spPr>
          <c:invertIfNegative val="0"/>
          <c:dLbls>
            <c:txPr>
              <a:bodyPr wrap="square"/>
              <a:lstStyle/>
              <a:p>
                <a:pPr>
                  <a:defRPr b="0" sz="1200" spc="-1" strike="noStrike">
                    <a:solidFill>
                      <a:srgbClr val="000000"/>
                    </a:solidFill>
                    <a:latin typeface="Arial"/>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Monate'!$N$10:$N$21</c:f>
              <c:numCache>
                <c:formatCode>General</c:formatCode>
                <c:ptCount val="12"/>
                <c:pt idx="0">
                  <c:v>-213.27</c:v>
                </c:pt>
                <c:pt idx="1">
                  <c:v>-938.510000000002</c:v>
                </c:pt>
                <c:pt idx="2">
                  <c:v>2.69999999999999</c:v>
                </c:pt>
                <c:pt idx="3">
                  <c:v>813.92</c:v>
                </c:pt>
                <c:pt idx="4">
                  <c:v>-16.26</c:v>
                </c:pt>
                <c:pt idx="5">
                  <c:v>-16.26</c:v>
                </c:pt>
                <c:pt idx="6">
                  <c:v>-16.26</c:v>
                </c:pt>
                <c:pt idx="7">
                  <c:v>-16.26</c:v>
                </c:pt>
                <c:pt idx="8">
                  <c:v>-16.26</c:v>
                </c:pt>
                <c:pt idx="9">
                  <c:v>-16.26</c:v>
                </c:pt>
                <c:pt idx="10">
                  <c:v>-16.26</c:v>
                </c:pt>
                <c:pt idx="11">
                  <c:v>-16.26</c:v>
                </c:pt>
              </c:numCache>
            </c:numRef>
          </c:val>
        </c:ser>
        <c:gapWidth val="219"/>
        <c:overlap val="-27"/>
        <c:axId val="2745607"/>
        <c:axId val="27935894"/>
      </c:barChart>
      <c:catAx>
        <c:axId val="2745607"/>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200" spc="-1" strike="noStrike">
                <a:solidFill>
                  <a:srgbClr val="595959"/>
                </a:solidFill>
                <a:latin typeface="Arial"/>
              </a:defRPr>
            </a:pPr>
          </a:p>
        </c:txPr>
        <c:crossAx val="27935894"/>
        <c:crosses val="autoZero"/>
        <c:auto val="1"/>
        <c:lblAlgn val="ctr"/>
        <c:lblOffset val="100"/>
        <c:noMultiLvlLbl val="0"/>
      </c:catAx>
      <c:valAx>
        <c:axId val="27935894"/>
        <c:scaling>
          <c:orientation val="minMax"/>
        </c:scaling>
        <c:delete val="0"/>
        <c:axPos val="l"/>
        <c:majorGridlines>
          <c:spPr>
            <a:ln w="9360">
              <a:solidFill>
                <a:srgbClr val="d9d9d9"/>
              </a:solidFill>
              <a:round/>
            </a:ln>
          </c:spPr>
        </c:majorGridlines>
        <c:numFmt formatCode="#,##0.00&quot; €&quot;" sourceLinked="0"/>
        <c:majorTickMark val="none"/>
        <c:minorTickMark val="none"/>
        <c:tickLblPos val="nextTo"/>
        <c:spPr>
          <a:ln w="9360">
            <a:noFill/>
          </a:ln>
        </c:spPr>
        <c:txPr>
          <a:bodyPr/>
          <a:lstStyle/>
          <a:p>
            <a:pPr>
              <a:defRPr b="0" sz="1200" spc="-1" strike="noStrike">
                <a:solidFill>
                  <a:srgbClr val="595959"/>
                </a:solidFill>
                <a:latin typeface="Arial"/>
              </a:defRPr>
            </a:pPr>
          </a:p>
        </c:txPr>
        <c:crossAx val="2745607"/>
        <c:crosses val="autoZero"/>
        <c:crossBetween val="between"/>
      </c:valAx>
      <c:spPr>
        <a:noFill/>
        <a:ln w="0">
          <a:noFill/>
        </a:ln>
      </c:spPr>
    </c:plotArea>
    <c:legend>
      <c:legendPos val="b"/>
      <c:overlay val="0"/>
      <c:spPr>
        <a:noFill/>
        <a:ln w="0">
          <a:noFill/>
        </a:ln>
      </c:spPr>
      <c:txPr>
        <a:bodyPr/>
        <a:lstStyle/>
        <a:p>
          <a:pPr>
            <a:defRPr b="0" sz="12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1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lang="de-DE" sz="1440" spc="-1" strike="noStrike">
                <a:solidFill>
                  <a:srgbClr val="595959"/>
                </a:solidFill>
                <a:latin typeface="Arial"/>
              </a:defRPr>
            </a:pPr>
            <a:r>
              <a:rPr b="1" lang="de-DE" sz="1440" spc="-1" strike="noStrike">
                <a:solidFill>
                  <a:srgbClr val="595959"/>
                </a:solidFill>
                <a:latin typeface="Arial"/>
              </a:rPr>
              <a:t>Einnahmen und Ausgaben (kummuliert)</a:t>
            </a:r>
          </a:p>
        </c:rich>
      </c:tx>
      <c:overlay val="0"/>
      <c:spPr>
        <a:noFill/>
        <a:ln w="0">
          <a:noFill/>
        </a:ln>
      </c:spPr>
    </c:title>
    <c:autoTitleDeleted val="0"/>
    <c:plotArea>
      <c:layout>
        <c:manualLayout>
          <c:layoutTarget val="inner"/>
          <c:xMode val="edge"/>
          <c:yMode val="edge"/>
          <c:x val="0.204324663115011"/>
          <c:y val="0.133972310969116"/>
          <c:w val="0.764911730909851"/>
          <c:h val="0.557720979765708"/>
        </c:manualLayout>
      </c:layout>
      <c:lineChart>
        <c:grouping val="standard"/>
        <c:varyColors val="0"/>
        <c:ser>
          <c:idx val="0"/>
          <c:order val="0"/>
          <c:tx>
            <c:strRef>
              <c:f>"Einnahmen (real, Brutto)"</c:f>
              <c:strCache>
                <c:ptCount val="1"/>
                <c:pt idx="0">
                  <c:v>Einnahmen (real, Brutto)</c:v>
                </c:pt>
              </c:strCache>
            </c:strRef>
          </c:tx>
          <c:spPr>
            <a:solidFill>
              <a:srgbClr val="9bbb59"/>
            </a:solidFill>
            <a:ln cap="rnd" w="28440">
              <a:solidFill>
                <a:srgbClr val="9bbb59"/>
              </a:solidFill>
              <a:round/>
            </a:ln>
          </c:spPr>
          <c:marker>
            <c:symbol val="none"/>
          </c:marker>
          <c:dLbls>
            <c:txPr>
              <a:bodyPr wrap="square"/>
              <a:lstStyle/>
              <a:p>
                <a:pPr>
                  <a:defRPr b="0" sz="12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Monate'!$M$26:$M$37</c:f>
              <c:numCache>
                <c:formatCode>General</c:formatCode>
                <c:ptCount val="12"/>
                <c:pt idx="0">
                  <c:v>38.8</c:v>
                </c:pt>
                <c:pt idx="1">
                  <c:v>8295.25</c:v>
                </c:pt>
                <c:pt idx="2">
                  <c:v>8677.84</c:v>
                </c:pt>
                <c:pt idx="3">
                  <c:v>9609.04</c:v>
                </c:pt>
                <c:pt idx="4">
                  <c:v>9609.04</c:v>
                </c:pt>
                <c:pt idx="5">
                  <c:v>9609.04</c:v>
                </c:pt>
                <c:pt idx="6">
                  <c:v>9609.04</c:v>
                </c:pt>
                <c:pt idx="7">
                  <c:v>9609.04</c:v>
                </c:pt>
                <c:pt idx="8">
                  <c:v>9609.04</c:v>
                </c:pt>
                <c:pt idx="9">
                  <c:v>9609.04</c:v>
                </c:pt>
                <c:pt idx="10">
                  <c:v>9609.04</c:v>
                </c:pt>
                <c:pt idx="11">
                  <c:v>9609.04</c:v>
                </c:pt>
              </c:numCache>
            </c:numRef>
          </c:val>
          <c:smooth val="0"/>
        </c:ser>
        <c:ser>
          <c:idx val="1"/>
          <c:order val="1"/>
          <c:tx>
            <c:strRef>
              <c:f>"Ausgaben (Planung)"</c:f>
              <c:strCache>
                <c:ptCount val="1"/>
                <c:pt idx="0">
                  <c:v>Ausgaben (Planung)</c:v>
                </c:pt>
              </c:strCache>
            </c:strRef>
          </c:tx>
          <c:spPr>
            <a:solidFill>
              <a:srgbClr val="d9d9d9"/>
            </a:solidFill>
            <a:ln cap="rnd" w="28440">
              <a:solidFill>
                <a:srgbClr val="d9d9d9"/>
              </a:solidFill>
              <a:round/>
            </a:ln>
          </c:spPr>
          <c:marker>
            <c:symbol val="none"/>
          </c:marker>
          <c:dLbls>
            <c:txPr>
              <a:bodyPr wrap="square"/>
              <a:lstStyle/>
              <a:p>
                <a:pPr>
                  <a:defRPr b="0" sz="12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Planung!$C$27:$N$27</c:f>
              <c:numCache>
                <c:formatCode>General</c:formatCode>
                <c:ptCount val="12"/>
                <c:pt idx="0">
                  <c:v>40</c:v>
                </c:pt>
                <c:pt idx="1">
                  <c:v>80</c:v>
                </c:pt>
                <c:pt idx="2">
                  <c:v>120</c:v>
                </c:pt>
                <c:pt idx="3">
                  <c:v>160</c:v>
                </c:pt>
                <c:pt idx="4">
                  <c:v>200</c:v>
                </c:pt>
                <c:pt idx="5">
                  <c:v>240</c:v>
                </c:pt>
                <c:pt idx="6">
                  <c:v>280</c:v>
                </c:pt>
                <c:pt idx="7">
                  <c:v>320</c:v>
                </c:pt>
                <c:pt idx="8">
                  <c:v>360</c:v>
                </c:pt>
                <c:pt idx="9">
                  <c:v>400</c:v>
                </c:pt>
                <c:pt idx="10">
                  <c:v>440</c:v>
                </c:pt>
                <c:pt idx="11">
                  <c:v>480</c:v>
                </c:pt>
              </c:numCache>
            </c:numRef>
          </c:val>
          <c:smooth val="0"/>
        </c:ser>
        <c:ser>
          <c:idx val="2"/>
          <c:order val="2"/>
          <c:tx>
            <c:strRef>
              <c:f>"Ausgaben (real, Brutto)"</c:f>
              <c:strCache>
                <c:ptCount val="1"/>
                <c:pt idx="0">
                  <c:v>Ausgaben (real, Brutto)</c:v>
                </c:pt>
              </c:strCache>
            </c:strRef>
          </c:tx>
          <c:spPr>
            <a:solidFill>
              <a:srgbClr val="ff3300"/>
            </a:solidFill>
            <a:ln cap="rnd" w="28440">
              <a:solidFill>
                <a:srgbClr val="ff3300"/>
              </a:solidFill>
              <a:round/>
            </a:ln>
          </c:spPr>
          <c:marker>
            <c:symbol val="none"/>
          </c:marker>
          <c:dLbls>
            <c:txPr>
              <a:bodyPr wrap="square"/>
              <a:lstStyle/>
              <a:p>
                <a:pPr>
                  <a:defRPr b="0" sz="12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Monate'!$L$26:$L$37</c:f>
              <c:numCache>
                <c:formatCode>General</c:formatCode>
                <c:ptCount val="12"/>
                <c:pt idx="0">
                  <c:v>252.07</c:v>
                </c:pt>
                <c:pt idx="1">
                  <c:v>9447.03</c:v>
                </c:pt>
                <c:pt idx="2">
                  <c:v>9826.92</c:v>
                </c:pt>
                <c:pt idx="3">
                  <c:v>9944.2</c:v>
                </c:pt>
                <c:pt idx="4">
                  <c:v>9960.46</c:v>
                </c:pt>
                <c:pt idx="5">
                  <c:v>9976.72</c:v>
                </c:pt>
                <c:pt idx="6">
                  <c:v>9992.98</c:v>
                </c:pt>
                <c:pt idx="7">
                  <c:v>10009.24</c:v>
                </c:pt>
                <c:pt idx="8">
                  <c:v>10025.5</c:v>
                </c:pt>
                <c:pt idx="9">
                  <c:v>10041.76</c:v>
                </c:pt>
                <c:pt idx="10">
                  <c:v>10058.02</c:v>
                </c:pt>
                <c:pt idx="11">
                  <c:v>10074.28</c:v>
                </c:pt>
              </c:numCache>
            </c:numRef>
          </c:val>
          <c:smooth val="0"/>
        </c:ser>
        <c:ser>
          <c:idx val="3"/>
          <c:order val="3"/>
          <c:tx>
            <c:strRef>
              <c:f>"Gewinn"</c:f>
              <c:strCache>
                <c:ptCount val="1"/>
                <c:pt idx="0">
                  <c:v>Gewinn</c:v>
                </c:pt>
              </c:strCache>
            </c:strRef>
          </c:tx>
          <c:spPr>
            <a:solidFill>
              <a:srgbClr val="4f81bd"/>
            </a:solidFill>
            <a:ln cap="rnd" w="28440">
              <a:solidFill>
                <a:srgbClr val="4f81bd"/>
              </a:solidFill>
              <a:round/>
            </a:ln>
          </c:spPr>
          <c:marker>
            <c:symbol val="none"/>
          </c:marker>
          <c:dLbls>
            <c:txPr>
              <a:bodyPr wrap="square"/>
              <a:lstStyle/>
              <a:p>
                <a:pPr>
                  <a:defRPr b="0" sz="12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Monate'!$N$26:$N$37</c:f>
              <c:numCache>
                <c:formatCode>General</c:formatCode>
                <c:ptCount val="12"/>
                <c:pt idx="0">
                  <c:v>-213.27</c:v>
                </c:pt>
                <c:pt idx="1">
                  <c:v>-1151.78</c:v>
                </c:pt>
                <c:pt idx="2">
                  <c:v>-1149.08</c:v>
                </c:pt>
                <c:pt idx="3">
                  <c:v>-335.160000000002</c:v>
                </c:pt>
                <c:pt idx="4">
                  <c:v>-351.420000000002</c:v>
                </c:pt>
                <c:pt idx="5">
                  <c:v>-367.680000000002</c:v>
                </c:pt>
                <c:pt idx="6">
                  <c:v>-383.940000000002</c:v>
                </c:pt>
                <c:pt idx="7">
                  <c:v>-400.200000000002</c:v>
                </c:pt>
                <c:pt idx="8">
                  <c:v>-416.460000000002</c:v>
                </c:pt>
                <c:pt idx="9">
                  <c:v>-432.720000000002</c:v>
                </c:pt>
                <c:pt idx="10">
                  <c:v>-448.980000000002</c:v>
                </c:pt>
                <c:pt idx="11">
                  <c:v>-465.240000000002</c:v>
                </c:pt>
              </c:numCache>
            </c:numRef>
          </c:val>
          <c:smooth val="0"/>
        </c:ser>
        <c:hiLowLines>
          <c:spPr>
            <a:ln w="0">
              <a:noFill/>
            </a:ln>
          </c:spPr>
        </c:hiLowLines>
        <c:marker val="0"/>
        <c:axId val="89573598"/>
        <c:axId val="91361247"/>
      </c:lineChart>
      <c:catAx>
        <c:axId val="89573598"/>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200" spc="-1" strike="noStrike">
                <a:solidFill>
                  <a:srgbClr val="595959"/>
                </a:solidFill>
                <a:latin typeface="Arial"/>
              </a:defRPr>
            </a:pPr>
          </a:p>
        </c:txPr>
        <c:crossAx val="91361247"/>
        <c:crosses val="autoZero"/>
        <c:auto val="1"/>
        <c:lblAlgn val="ctr"/>
        <c:lblOffset val="100"/>
        <c:noMultiLvlLbl val="0"/>
      </c:catAx>
      <c:valAx>
        <c:axId val="91361247"/>
        <c:scaling>
          <c:orientation val="minMax"/>
        </c:scaling>
        <c:delete val="0"/>
        <c:axPos val="l"/>
        <c:majorGridlines>
          <c:spPr>
            <a:ln w="9360">
              <a:solidFill>
                <a:srgbClr val="d9d9d9"/>
              </a:solidFill>
              <a:round/>
            </a:ln>
          </c:spPr>
        </c:majorGridlines>
        <c:numFmt formatCode="_-* #,##0.00\ [$€-1]_-;\-* #,##0.00\ [$€-1]_-;_-* \-??\ [$€-1]_-" sourceLinked="0"/>
        <c:majorTickMark val="none"/>
        <c:minorTickMark val="none"/>
        <c:tickLblPos val="nextTo"/>
        <c:spPr>
          <a:ln w="9360">
            <a:noFill/>
          </a:ln>
        </c:spPr>
        <c:txPr>
          <a:bodyPr/>
          <a:lstStyle/>
          <a:p>
            <a:pPr>
              <a:defRPr b="0" sz="1200" spc="-1" strike="noStrike">
                <a:solidFill>
                  <a:srgbClr val="595959"/>
                </a:solidFill>
                <a:latin typeface="Arial"/>
              </a:defRPr>
            </a:pPr>
          </a:p>
        </c:txPr>
        <c:crossAx val="89573598"/>
        <c:crosses val="autoZero"/>
        <c:crossBetween val="between"/>
      </c:valAx>
      <c:spPr>
        <a:noFill/>
        <a:ln w="0">
          <a:noFill/>
        </a:ln>
      </c:spPr>
    </c:plotArea>
    <c:legend>
      <c:legendPos val="b"/>
      <c:layout>
        <c:manualLayout>
          <c:xMode val="edge"/>
          <c:yMode val="edge"/>
          <c:x val="0.192372703412074"/>
          <c:y val="0.771039102685891"/>
          <c:w val="0.691193500309949"/>
          <c:h val="0.13916173154412"/>
        </c:manualLayout>
      </c:layout>
      <c:overlay val="0"/>
      <c:spPr>
        <a:noFill/>
        <a:ln w="0">
          <a:noFill/>
        </a:ln>
      </c:spPr>
      <c:txPr>
        <a:bodyPr/>
        <a:lstStyle/>
        <a:p>
          <a:pPr>
            <a:defRPr b="0" sz="12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1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lang="de-DE" sz="1440" spc="-1" strike="noStrike">
                <a:solidFill>
                  <a:srgbClr val="595959"/>
                </a:solidFill>
                <a:latin typeface="Arial"/>
              </a:defRPr>
            </a:pPr>
            <a:r>
              <a:rPr b="1" lang="de-DE" sz="1440" spc="-1" strike="noStrike">
                <a:solidFill>
                  <a:srgbClr val="595959"/>
                </a:solidFill>
                <a:latin typeface="Arial"/>
              </a:rPr>
              <a:t>Einnahmen und Ausgaben (pro Monat)</a:t>
            </a:r>
          </a:p>
        </c:rich>
      </c:tx>
      <c:overlay val="0"/>
      <c:spPr>
        <a:noFill/>
        <a:ln w="0">
          <a:noFill/>
        </a:ln>
      </c:spPr>
    </c:title>
    <c:autoTitleDeleted val="0"/>
    <c:plotArea>
      <c:layout>
        <c:manualLayout>
          <c:layoutTarget val="inner"/>
          <c:xMode val="edge"/>
          <c:yMode val="edge"/>
          <c:x val="0.204336640940831"/>
          <c:y val="0.134688289806234"/>
          <c:w val="0.764853607742252"/>
          <c:h val="0.569713563605729"/>
        </c:manualLayout>
      </c:layout>
      <c:lineChart>
        <c:grouping val="standard"/>
        <c:varyColors val="0"/>
        <c:ser>
          <c:idx val="0"/>
          <c:order val="0"/>
          <c:tx>
            <c:strRef>
              <c:f>"Einnahmen (real, Brutto)"</c:f>
              <c:strCache>
                <c:ptCount val="1"/>
                <c:pt idx="0">
                  <c:v>Einnahmen (real, Brutto)</c:v>
                </c:pt>
              </c:strCache>
            </c:strRef>
          </c:tx>
          <c:spPr>
            <a:solidFill>
              <a:srgbClr val="9bbb59"/>
            </a:solidFill>
            <a:ln cap="rnd" w="28440">
              <a:solidFill>
                <a:srgbClr val="9bbb59"/>
              </a:solidFill>
              <a:round/>
            </a:ln>
          </c:spPr>
          <c:marker>
            <c:symbol val="none"/>
          </c:marker>
          <c:dLbls>
            <c:txPr>
              <a:bodyPr wrap="square"/>
              <a:lstStyle/>
              <a:p>
                <a:pPr>
                  <a:defRPr b="0" sz="12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Monate'!$M$10:$M$21</c:f>
              <c:numCache>
                <c:formatCode>General</c:formatCode>
                <c:ptCount val="12"/>
                <c:pt idx="0">
                  <c:v>38.8</c:v>
                </c:pt>
                <c:pt idx="1">
                  <c:v>8256.45</c:v>
                </c:pt>
                <c:pt idx="2">
                  <c:v>382.59</c:v>
                </c:pt>
                <c:pt idx="3">
                  <c:v>931.2</c:v>
                </c:pt>
                <c:pt idx="4">
                  <c:v>0</c:v>
                </c:pt>
                <c:pt idx="5">
                  <c:v>0</c:v>
                </c:pt>
                <c:pt idx="6">
                  <c:v>0</c:v>
                </c:pt>
                <c:pt idx="7">
                  <c:v>0</c:v>
                </c:pt>
                <c:pt idx="8">
                  <c:v>0</c:v>
                </c:pt>
                <c:pt idx="9">
                  <c:v>0</c:v>
                </c:pt>
                <c:pt idx="10">
                  <c:v>0</c:v>
                </c:pt>
                <c:pt idx="11">
                  <c:v>0</c:v>
                </c:pt>
              </c:numCache>
            </c:numRef>
          </c:val>
          <c:smooth val="0"/>
        </c:ser>
        <c:ser>
          <c:idx val="1"/>
          <c:order val="1"/>
          <c:tx>
            <c:strRef>
              <c:f>"Ausgaben (Planung)"</c:f>
              <c:strCache>
                <c:ptCount val="1"/>
                <c:pt idx="0">
                  <c:v>Ausgaben (Planung)</c:v>
                </c:pt>
              </c:strCache>
            </c:strRef>
          </c:tx>
          <c:spPr>
            <a:solidFill>
              <a:srgbClr val="d9d9d9"/>
            </a:solidFill>
            <a:ln cap="rnd" w="28440">
              <a:solidFill>
                <a:srgbClr val="d9d9d9"/>
              </a:solidFill>
              <a:round/>
            </a:ln>
          </c:spPr>
          <c:marker>
            <c:symbol val="none"/>
          </c:marker>
          <c:dLbls>
            <c:txPr>
              <a:bodyPr wrap="square"/>
              <a:lstStyle/>
              <a:p>
                <a:pPr>
                  <a:defRPr b="0" sz="12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Planung!$C$22:$N$22</c:f>
              <c:numCache>
                <c:formatCode>General</c:formatCode>
                <c:ptCount val="12"/>
                <c:pt idx="0">
                  <c:v>40</c:v>
                </c:pt>
                <c:pt idx="1">
                  <c:v>40</c:v>
                </c:pt>
                <c:pt idx="2">
                  <c:v>40</c:v>
                </c:pt>
                <c:pt idx="3">
                  <c:v>40</c:v>
                </c:pt>
                <c:pt idx="4">
                  <c:v>40</c:v>
                </c:pt>
                <c:pt idx="5">
                  <c:v>40</c:v>
                </c:pt>
                <c:pt idx="6">
                  <c:v>40</c:v>
                </c:pt>
                <c:pt idx="7">
                  <c:v>40</c:v>
                </c:pt>
                <c:pt idx="8">
                  <c:v>40</c:v>
                </c:pt>
                <c:pt idx="9">
                  <c:v>40</c:v>
                </c:pt>
                <c:pt idx="10">
                  <c:v>40</c:v>
                </c:pt>
                <c:pt idx="11">
                  <c:v>40</c:v>
                </c:pt>
              </c:numCache>
            </c:numRef>
          </c:val>
          <c:smooth val="0"/>
        </c:ser>
        <c:ser>
          <c:idx val="2"/>
          <c:order val="2"/>
          <c:tx>
            <c:strRef>
              <c:f>"Ausgaben (real, Brutto)"</c:f>
              <c:strCache>
                <c:ptCount val="1"/>
                <c:pt idx="0">
                  <c:v>Ausgaben (real, Brutto)</c:v>
                </c:pt>
              </c:strCache>
            </c:strRef>
          </c:tx>
          <c:spPr>
            <a:solidFill>
              <a:srgbClr val="ff3300"/>
            </a:solidFill>
            <a:ln cap="rnd" w="28440">
              <a:solidFill>
                <a:srgbClr val="ff3300"/>
              </a:solidFill>
              <a:round/>
            </a:ln>
          </c:spPr>
          <c:marker>
            <c:symbol val="none"/>
          </c:marker>
          <c:dLbls>
            <c:txPr>
              <a:bodyPr wrap="square"/>
              <a:lstStyle/>
              <a:p>
                <a:pPr>
                  <a:defRPr b="0" sz="12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Monate'!$L$10:$L$21</c:f>
              <c:numCache>
                <c:formatCode>General</c:formatCode>
                <c:ptCount val="12"/>
                <c:pt idx="0">
                  <c:v>252.07</c:v>
                </c:pt>
                <c:pt idx="1">
                  <c:v>9194.96</c:v>
                </c:pt>
                <c:pt idx="2">
                  <c:v>379.89</c:v>
                </c:pt>
                <c:pt idx="3">
                  <c:v>117.28</c:v>
                </c:pt>
                <c:pt idx="4">
                  <c:v>16.26</c:v>
                </c:pt>
                <c:pt idx="5">
                  <c:v>16.26</c:v>
                </c:pt>
                <c:pt idx="6">
                  <c:v>16.26</c:v>
                </c:pt>
                <c:pt idx="7">
                  <c:v>16.26</c:v>
                </c:pt>
                <c:pt idx="8">
                  <c:v>16.26</c:v>
                </c:pt>
                <c:pt idx="9">
                  <c:v>16.26</c:v>
                </c:pt>
                <c:pt idx="10">
                  <c:v>16.26</c:v>
                </c:pt>
                <c:pt idx="11">
                  <c:v>16.26</c:v>
                </c:pt>
              </c:numCache>
            </c:numRef>
          </c:val>
          <c:smooth val="0"/>
        </c:ser>
        <c:ser>
          <c:idx val="3"/>
          <c:order val="3"/>
          <c:tx>
            <c:strRef>
              <c:f>"Gewinn"</c:f>
              <c:strCache>
                <c:ptCount val="1"/>
                <c:pt idx="0">
                  <c:v>Gewinn</c:v>
                </c:pt>
              </c:strCache>
            </c:strRef>
          </c:tx>
          <c:spPr>
            <a:solidFill>
              <a:srgbClr val="4f81bd"/>
            </a:solidFill>
            <a:ln cap="rnd" w="28440">
              <a:solidFill>
                <a:srgbClr val="4f81bd"/>
              </a:solidFill>
              <a:round/>
            </a:ln>
          </c:spPr>
          <c:marker>
            <c:symbol val="none"/>
          </c:marker>
          <c:dLbls>
            <c:txPr>
              <a:bodyPr wrap="square"/>
              <a:lstStyle/>
              <a:p>
                <a:pPr>
                  <a:defRPr b="0" sz="1200" spc="-1" strike="noStrike">
                    <a:solidFill>
                      <a:srgbClr val="000000"/>
                    </a:solidFill>
                    <a:latin typeface="Arial"/>
                  </a:defRPr>
                </a:pPr>
              </a:p>
            </c:txPr>
            <c:dLblPos val="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val>
            <c:numRef>
              <c:f>'Statistik Monate'!$N$10:$N$21</c:f>
              <c:numCache>
                <c:formatCode>General</c:formatCode>
                <c:ptCount val="12"/>
                <c:pt idx="0">
                  <c:v>-213.27</c:v>
                </c:pt>
                <c:pt idx="1">
                  <c:v>-938.510000000002</c:v>
                </c:pt>
                <c:pt idx="2">
                  <c:v>2.69999999999999</c:v>
                </c:pt>
                <c:pt idx="3">
                  <c:v>813.92</c:v>
                </c:pt>
                <c:pt idx="4">
                  <c:v>-16.26</c:v>
                </c:pt>
                <c:pt idx="5">
                  <c:v>-16.26</c:v>
                </c:pt>
                <c:pt idx="6">
                  <c:v>-16.26</c:v>
                </c:pt>
                <c:pt idx="7">
                  <c:v>-16.26</c:v>
                </c:pt>
                <c:pt idx="8">
                  <c:v>-16.26</c:v>
                </c:pt>
                <c:pt idx="9">
                  <c:v>-16.26</c:v>
                </c:pt>
                <c:pt idx="10">
                  <c:v>-16.26</c:v>
                </c:pt>
                <c:pt idx="11">
                  <c:v>-16.26</c:v>
                </c:pt>
              </c:numCache>
            </c:numRef>
          </c:val>
          <c:smooth val="0"/>
        </c:ser>
        <c:hiLowLines>
          <c:spPr>
            <a:ln w="0">
              <a:noFill/>
            </a:ln>
          </c:spPr>
        </c:hiLowLines>
        <c:marker val="0"/>
        <c:axId val="21462492"/>
        <c:axId val="65898576"/>
      </c:lineChart>
      <c:catAx>
        <c:axId val="21462492"/>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1200" spc="-1" strike="noStrike">
                <a:solidFill>
                  <a:srgbClr val="595959"/>
                </a:solidFill>
                <a:latin typeface="Arial"/>
              </a:defRPr>
            </a:pPr>
          </a:p>
        </c:txPr>
        <c:crossAx val="65898576"/>
        <c:crosses val="autoZero"/>
        <c:auto val="1"/>
        <c:lblAlgn val="ctr"/>
        <c:lblOffset val="100"/>
        <c:noMultiLvlLbl val="0"/>
      </c:catAx>
      <c:valAx>
        <c:axId val="65898576"/>
        <c:scaling>
          <c:orientation val="minMax"/>
        </c:scaling>
        <c:delete val="0"/>
        <c:axPos val="l"/>
        <c:majorGridlines>
          <c:spPr>
            <a:ln w="9360">
              <a:solidFill>
                <a:srgbClr val="d9d9d9"/>
              </a:solidFill>
              <a:round/>
            </a:ln>
          </c:spPr>
        </c:majorGridlines>
        <c:numFmt formatCode="_-* #,##0.00\ [$€-1]_-;\-* #,##0.00\ [$€-1]_-;_-* \-??\ [$€-1]_-" sourceLinked="0"/>
        <c:majorTickMark val="none"/>
        <c:minorTickMark val="none"/>
        <c:tickLblPos val="nextTo"/>
        <c:spPr>
          <a:ln w="9360">
            <a:noFill/>
          </a:ln>
        </c:spPr>
        <c:txPr>
          <a:bodyPr/>
          <a:lstStyle/>
          <a:p>
            <a:pPr>
              <a:defRPr b="0" sz="1200" spc="-1" strike="noStrike">
                <a:solidFill>
                  <a:srgbClr val="595959"/>
                </a:solidFill>
                <a:latin typeface="Arial"/>
              </a:defRPr>
            </a:pPr>
          </a:p>
        </c:txPr>
        <c:crossAx val="21462492"/>
        <c:crosses val="autoZero"/>
        <c:crossBetween val="between"/>
      </c:valAx>
      <c:spPr>
        <a:noFill/>
        <a:ln w="0">
          <a:noFill/>
        </a:ln>
      </c:spPr>
    </c:plotArea>
    <c:legend>
      <c:legendPos val="b"/>
      <c:layout>
        <c:manualLayout>
          <c:xMode val="edge"/>
          <c:yMode val="edge"/>
          <c:x val="0.190539151356081"/>
          <c:y val="0.784180373679705"/>
          <c:w val="0.699394225613991"/>
          <c:h val="0.137611183003239"/>
        </c:manualLayout>
      </c:layout>
      <c:overlay val="0"/>
      <c:spPr>
        <a:noFill/>
        <a:ln w="0">
          <a:noFill/>
        </a:ln>
      </c:spPr>
      <c:txPr>
        <a:bodyPr/>
        <a:lstStyle/>
        <a:p>
          <a:pPr>
            <a:defRPr b="0" sz="1200" spc="-1" strike="noStrike">
              <a:solidFill>
                <a:srgbClr val="595959"/>
              </a:solidFill>
              <a:latin typeface="Arial"/>
            </a:defRPr>
          </a:pPr>
        </a:p>
      </c:txPr>
    </c:legend>
    <c:plotVisOnly val="1"/>
    <c:dispBlanksAs val="gap"/>
  </c:chart>
  <c:spPr>
    <a:solidFill>
      <a:srgbClr val="ffffff"/>
    </a:solidFill>
    <a:ln w="9360">
      <a:solidFill>
        <a:srgbClr val="d9d9d9"/>
      </a:solidFill>
      <a:round/>
    </a:ln>
  </c:spPr>
</c:chartSpace>
</file>

<file path=xl/charts/chart14.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0" lang="en-US" sz="1400" spc="-1" strike="noStrike">
                <a:solidFill>
                  <a:srgbClr val="595959"/>
                </a:solidFill>
                <a:latin typeface="Calibri"/>
              </a:defRPr>
            </a:pPr>
            <a:r>
              <a:rPr b="0" lang="en-US" sz="1400" spc="-1" strike="noStrike">
                <a:solidFill>
                  <a:srgbClr val="595959"/>
                </a:solidFill>
                <a:latin typeface="Calibri"/>
              </a:rPr>
              <a:t>Gewerbestatistik pro Monat (in Euro)</a:t>
            </a:r>
          </a:p>
        </c:rich>
      </c:tx>
      <c:overlay val="0"/>
      <c:spPr>
        <a:noFill/>
        <a:ln w="0">
          <a:noFill/>
        </a:ln>
      </c:spPr>
    </c:title>
    <c:autoTitleDeleted val="0"/>
    <c:plotArea>
      <c:barChart>
        <c:barDir val="col"/>
        <c:grouping val="clustered"/>
        <c:varyColors val="0"/>
        <c:ser>
          <c:idx val="0"/>
          <c:order val="0"/>
          <c:tx>
            <c:strRef>
              <c:f>'Statistik Jahre'!$G$6</c:f>
              <c:strCache>
                <c:ptCount val="1"/>
                <c:pt idx="0">
                  <c:v>Gewinn</c:v>
                </c:pt>
              </c:strCache>
            </c:strRef>
          </c:tx>
          <c:spPr>
            <a:solidFill>
              <a:srgbClr val="4f81bd"/>
            </a:solidFill>
            <a:ln w="0">
              <a:noFill/>
            </a:ln>
          </c:spPr>
          <c:invertIfNegative val="0"/>
          <c:dLbls>
            <c:txPr>
              <a:bodyPr wrap="square"/>
              <a:lstStyle/>
              <a:p>
                <a:pPr>
                  <a:defRPr b="0" sz="1000" spc="-1" strike="noStrike">
                    <a:solidFill>
                      <a:srgbClr val="000000"/>
                    </a:solidFill>
                    <a:latin typeface="Calibri"/>
                  </a:defRPr>
                </a:pPr>
              </a:p>
            </c:txPr>
            <c:dLblPos val="outEnd"/>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'Statistik Jahre'!$A$8:$A$23</c:f>
              <c:strCache>
                <c:ptCount val="16"/>
                <c:pt idx="0">
                  <c:v>2022</c:v>
                </c:pt>
                <c:pt idx="1">
                  <c:v>2023</c:v>
                </c:pt>
                <c:pt idx="2">
                  <c:v>2024</c:v>
                </c:pt>
                <c:pt idx="3">
                  <c:v>2025</c:v>
                </c:pt>
                <c:pt idx="4">
                  <c:v>2026</c:v>
                </c:pt>
                <c:pt idx="5">
                  <c:v>2027</c:v>
                </c:pt>
                <c:pt idx="6">
                  <c:v>2028</c:v>
                </c:pt>
                <c:pt idx="7">
                  <c:v>2029</c:v>
                </c:pt>
                <c:pt idx="8">
                  <c:v>2030</c:v>
                </c:pt>
                <c:pt idx="9">
                  <c:v>2031</c:v>
                </c:pt>
                <c:pt idx="10">
                  <c:v>2032</c:v>
                </c:pt>
                <c:pt idx="11">
                  <c:v>2033</c:v>
                </c:pt>
                <c:pt idx="12">
                  <c:v>2034</c:v>
                </c:pt>
                <c:pt idx="13">
                  <c:v>2035</c:v>
                </c:pt>
                <c:pt idx="14">
                  <c:v>2036</c:v>
                </c:pt>
                <c:pt idx="15">
                  <c:v>2037</c:v>
                </c:pt>
              </c:strCache>
            </c:strRef>
          </c:cat>
          <c:val>
            <c:numRef>
              <c:f>'Statistik Jahre'!$G$8:$G$23</c:f>
              <c:numCache>
                <c:formatCode>General</c:formatCode>
                <c:ptCount val="16"/>
                <c:pt idx="0">
                  <c:v>-166.666666666667</c:v>
                </c:pt>
                <c:pt idx="1">
                  <c:v>41.6666666666667</c:v>
                </c:pt>
                <c:pt idx="2">
                  <c:v>83.3333333333333</c:v>
                </c:pt>
                <c:pt idx="3">
                  <c:v>166.666666666667</c:v>
                </c:pt>
                <c:pt idx="4">
                  <c:v>0</c:v>
                </c:pt>
                <c:pt idx="5">
                  <c:v>0</c:v>
                </c:pt>
                <c:pt idx="6">
                  <c:v>0</c:v>
                </c:pt>
                <c:pt idx="7">
                  <c:v>0</c:v>
                </c:pt>
                <c:pt idx="8">
                  <c:v>0</c:v>
                </c:pt>
                <c:pt idx="9">
                  <c:v>0</c:v>
                </c:pt>
                <c:pt idx="10">
                  <c:v>0</c:v>
                </c:pt>
                <c:pt idx="11">
                  <c:v>0</c:v>
                </c:pt>
                <c:pt idx="12">
                  <c:v>0</c:v>
                </c:pt>
                <c:pt idx="13">
                  <c:v>0</c:v>
                </c:pt>
                <c:pt idx="14">
                  <c:v>0</c:v>
                </c:pt>
                <c:pt idx="15">
                  <c:v>0</c:v>
                </c:pt>
              </c:numCache>
            </c:numRef>
          </c:val>
        </c:ser>
        <c:gapWidth val="219"/>
        <c:overlap val="-27"/>
        <c:axId val="43295753"/>
        <c:axId val="80401927"/>
      </c:barChart>
      <c:catAx>
        <c:axId val="43295753"/>
        <c:scaling>
          <c:orientation val="minMax"/>
        </c:scaling>
        <c:delete val="0"/>
        <c:axPos val="b"/>
        <c:numFmt formatCode="General" sourceLinked="0"/>
        <c:majorTickMark val="none"/>
        <c:minorTickMark val="none"/>
        <c:tickLblPos val="nextTo"/>
        <c:spPr>
          <a:ln w="9360">
            <a:solidFill>
              <a:srgbClr val="d9d9d9"/>
            </a:solidFill>
            <a:round/>
          </a:ln>
        </c:spPr>
        <c:txPr>
          <a:bodyPr/>
          <a:lstStyle/>
          <a:p>
            <a:pPr>
              <a:defRPr b="0" sz="900" spc="-1" strike="noStrike">
                <a:solidFill>
                  <a:srgbClr val="595959"/>
                </a:solidFill>
                <a:latin typeface="Calibri"/>
              </a:defRPr>
            </a:pPr>
          </a:p>
        </c:txPr>
        <c:crossAx val="80401927"/>
        <c:crosses val="autoZero"/>
        <c:auto val="1"/>
        <c:lblAlgn val="ctr"/>
        <c:lblOffset val="100"/>
        <c:noMultiLvlLbl val="0"/>
      </c:catAx>
      <c:valAx>
        <c:axId val="80401927"/>
        <c:scaling>
          <c:orientation val="minMax"/>
        </c:scaling>
        <c:delete val="0"/>
        <c:axPos val="l"/>
        <c:majorGridlines>
          <c:spPr>
            <a:ln w="9360">
              <a:solidFill>
                <a:srgbClr val="d9d9d9"/>
              </a:solidFill>
              <a:round/>
            </a:ln>
          </c:spPr>
        </c:majorGridlines>
        <c:numFmt formatCode="_-* #,##0.00\ [$€-1]_-;\-* #,##0.00\ [$€-1]_-;_-* \-??\ [$€-1]_-" sourceLinked="0"/>
        <c:majorTickMark val="none"/>
        <c:minorTickMark val="none"/>
        <c:tickLblPos val="nextTo"/>
        <c:spPr>
          <a:ln w="9360">
            <a:noFill/>
          </a:ln>
        </c:spPr>
        <c:txPr>
          <a:bodyPr/>
          <a:lstStyle/>
          <a:p>
            <a:pPr>
              <a:defRPr b="0" sz="900" spc="-1" strike="noStrike">
                <a:solidFill>
                  <a:srgbClr val="595959"/>
                </a:solidFill>
                <a:latin typeface="Calibri"/>
              </a:defRPr>
            </a:pPr>
          </a:p>
        </c:txPr>
        <c:crossAx val="43295753"/>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Relationship Id="rId4" Type="http://schemas.openxmlformats.org/officeDocument/2006/relationships/chart" Target="../charts/chart4.xml"/><Relationship Id="rId5" Type="http://schemas.openxmlformats.org/officeDocument/2006/relationships/chart" Target="../charts/chart5.xml"/><Relationship Id="rId6" Type="http://schemas.openxmlformats.org/officeDocument/2006/relationships/chart" Target="../charts/chart6.xml"/><Relationship Id="rId7" Type="http://schemas.openxmlformats.org/officeDocument/2006/relationships/chart" Target="../charts/chart7.xml"/>
</Relationships>
</file>

<file path=xl/drawings/_rels/drawing2.xml.rels><?xml version="1.0" encoding="UTF-8"?>
<Relationships xmlns="http://schemas.openxmlformats.org/package/2006/relationships"><Relationship Id="rId1" Type="http://schemas.openxmlformats.org/officeDocument/2006/relationships/chart" Target="../charts/chart8.xml"/><Relationship Id="rId2" Type="http://schemas.openxmlformats.org/officeDocument/2006/relationships/chart" Target="../charts/chart9.xml"/><Relationship Id="rId3" Type="http://schemas.openxmlformats.org/officeDocument/2006/relationships/chart" Target="../charts/chart10.xml"/>
</Relationships>
</file>

<file path=xl/drawings/_rels/drawing3.xml.rels><?xml version="1.0" encoding="UTF-8"?>
<Relationships xmlns="http://schemas.openxmlformats.org/package/2006/relationships"><Relationship Id="rId1" Type="http://schemas.openxmlformats.org/officeDocument/2006/relationships/chart" Target="../charts/chart11.xml"/><Relationship Id="rId2" Type="http://schemas.openxmlformats.org/officeDocument/2006/relationships/chart" Target="../charts/chart12.xml"/><Relationship Id="rId3" Type="http://schemas.openxmlformats.org/officeDocument/2006/relationships/chart" Target="../charts/chart13.xml"/>
</Relationships>
</file>

<file path=xl/drawings/_rels/drawing4.xml.rels><?xml version="1.0" encoding="UTF-8"?>
<Relationships xmlns="http://schemas.openxmlformats.org/package/2006/relationships"><Relationship Id="rId1" Type="http://schemas.openxmlformats.org/officeDocument/2006/relationships/image" Target="../media/image1.png"/>
</Relationships>
</file>

<file path=xl/drawings/_rels/drawing5.xml.rels><?xml version="1.0" encoding="UTF-8"?>
<Relationships xmlns="http://schemas.openxmlformats.org/package/2006/relationships"><Relationship Id="rId1" Type="http://schemas.openxmlformats.org/officeDocument/2006/relationships/image" Target="../media/image1.png"/>
</Relationships>
</file>

<file path=xl/drawings/_rels/drawing6.xml.rels><?xml version="1.0" encoding="UTF-8"?>
<Relationships xmlns="http://schemas.openxmlformats.org/package/2006/relationships"><Relationship Id="rId1" Type="http://schemas.openxmlformats.org/officeDocument/2006/relationships/chart" Target="../charts/chart14.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285840</xdr:colOff>
      <xdr:row>38</xdr:row>
      <xdr:rowOff>0</xdr:rowOff>
    </xdr:from>
    <xdr:to>
      <xdr:col>13</xdr:col>
      <xdr:colOff>560520</xdr:colOff>
      <xdr:row>54</xdr:row>
      <xdr:rowOff>77760</xdr:rowOff>
    </xdr:to>
    <xdr:graphicFrame>
      <xdr:nvGraphicFramePr>
        <xdr:cNvPr id="0" name="Diagramm 4"/>
        <xdr:cNvGraphicFramePr/>
      </xdr:nvGraphicFramePr>
      <xdr:xfrm>
        <a:off x="285840" y="8686800"/>
        <a:ext cx="9825840" cy="373536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266760</xdr:colOff>
      <xdr:row>54</xdr:row>
      <xdr:rowOff>162000</xdr:rowOff>
    </xdr:from>
    <xdr:to>
      <xdr:col>7</xdr:col>
      <xdr:colOff>46080</xdr:colOff>
      <xdr:row>72</xdr:row>
      <xdr:rowOff>113040</xdr:rowOff>
    </xdr:to>
    <xdr:graphicFrame>
      <xdr:nvGraphicFramePr>
        <xdr:cNvPr id="1" name="Diagramm 5"/>
        <xdr:cNvGraphicFramePr/>
      </xdr:nvGraphicFramePr>
      <xdr:xfrm>
        <a:off x="266760" y="12506400"/>
        <a:ext cx="4922280" cy="40658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7</xdr:col>
      <xdr:colOff>209520</xdr:colOff>
      <xdr:row>54</xdr:row>
      <xdr:rowOff>171360</xdr:rowOff>
    </xdr:from>
    <xdr:to>
      <xdr:col>13</xdr:col>
      <xdr:colOff>551160</xdr:colOff>
      <xdr:row>72</xdr:row>
      <xdr:rowOff>93600</xdr:rowOff>
    </xdr:to>
    <xdr:graphicFrame>
      <xdr:nvGraphicFramePr>
        <xdr:cNvPr id="2" name="Diagramm 6"/>
        <xdr:cNvGraphicFramePr/>
      </xdr:nvGraphicFramePr>
      <xdr:xfrm>
        <a:off x="5352480" y="12515760"/>
        <a:ext cx="4749840" cy="403704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0</xdr:col>
      <xdr:colOff>285840</xdr:colOff>
      <xdr:row>73</xdr:row>
      <xdr:rowOff>66600</xdr:rowOff>
    </xdr:from>
    <xdr:to>
      <xdr:col>13</xdr:col>
      <xdr:colOff>560520</xdr:colOff>
      <xdr:row>89</xdr:row>
      <xdr:rowOff>144360</xdr:rowOff>
    </xdr:to>
    <xdr:graphicFrame>
      <xdr:nvGraphicFramePr>
        <xdr:cNvPr id="3" name="Diagramm 7"/>
        <xdr:cNvGraphicFramePr/>
      </xdr:nvGraphicFramePr>
      <xdr:xfrm>
        <a:off x="285840" y="16754400"/>
        <a:ext cx="9825840" cy="373536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0</xdr:col>
      <xdr:colOff>152280</xdr:colOff>
      <xdr:row>2</xdr:row>
      <xdr:rowOff>76320</xdr:rowOff>
    </xdr:from>
    <xdr:to>
      <xdr:col>13</xdr:col>
      <xdr:colOff>420840</xdr:colOff>
      <xdr:row>15</xdr:row>
      <xdr:rowOff>212400</xdr:rowOff>
    </xdr:to>
    <xdr:graphicFrame>
      <xdr:nvGraphicFramePr>
        <xdr:cNvPr id="4" name="Diagramm 8"/>
        <xdr:cNvGraphicFramePr/>
      </xdr:nvGraphicFramePr>
      <xdr:xfrm>
        <a:off x="152280" y="533520"/>
        <a:ext cx="9819720" cy="310788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oneCell">
    <xdr:from>
      <xdr:col>0</xdr:col>
      <xdr:colOff>162000</xdr:colOff>
      <xdr:row>16</xdr:row>
      <xdr:rowOff>190440</xdr:rowOff>
    </xdr:from>
    <xdr:to>
      <xdr:col>6</xdr:col>
      <xdr:colOff>696960</xdr:colOff>
      <xdr:row>31</xdr:row>
      <xdr:rowOff>122400</xdr:rowOff>
    </xdr:to>
    <xdr:graphicFrame>
      <xdr:nvGraphicFramePr>
        <xdr:cNvPr id="5" name="Diagramm 9"/>
        <xdr:cNvGraphicFramePr/>
      </xdr:nvGraphicFramePr>
      <xdr:xfrm>
        <a:off x="162000" y="3848040"/>
        <a:ext cx="4943160" cy="336096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7</xdr:col>
      <xdr:colOff>66600</xdr:colOff>
      <xdr:row>16</xdr:row>
      <xdr:rowOff>200160</xdr:rowOff>
    </xdr:from>
    <xdr:to>
      <xdr:col>13</xdr:col>
      <xdr:colOff>408240</xdr:colOff>
      <xdr:row>31</xdr:row>
      <xdr:rowOff>103320</xdr:rowOff>
    </xdr:to>
    <xdr:graphicFrame>
      <xdr:nvGraphicFramePr>
        <xdr:cNvPr id="6" name="Diagramm 10"/>
        <xdr:cNvGraphicFramePr/>
      </xdr:nvGraphicFramePr>
      <xdr:xfrm>
        <a:off x="5209560" y="3857760"/>
        <a:ext cx="4749840" cy="333216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666720</xdr:colOff>
      <xdr:row>56</xdr:row>
      <xdr:rowOff>0</xdr:rowOff>
    </xdr:from>
    <xdr:to>
      <xdr:col>11</xdr:col>
      <xdr:colOff>427320</xdr:colOff>
      <xdr:row>73</xdr:row>
      <xdr:rowOff>49320</xdr:rowOff>
    </xdr:to>
    <xdr:graphicFrame>
      <xdr:nvGraphicFramePr>
        <xdr:cNvPr id="7" name="Diagramm 7"/>
        <xdr:cNvGraphicFramePr/>
      </xdr:nvGraphicFramePr>
      <xdr:xfrm>
        <a:off x="666720" y="10468080"/>
        <a:ext cx="10675080" cy="312588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638280</xdr:colOff>
      <xdr:row>74</xdr:row>
      <xdr:rowOff>0</xdr:rowOff>
    </xdr:from>
    <xdr:to>
      <xdr:col>5</xdr:col>
      <xdr:colOff>474840</xdr:colOff>
      <xdr:row>92</xdr:row>
      <xdr:rowOff>122400</xdr:rowOff>
    </xdr:to>
    <xdr:graphicFrame>
      <xdr:nvGraphicFramePr>
        <xdr:cNvPr id="8" name="Diagramm 8"/>
        <xdr:cNvGraphicFramePr/>
      </xdr:nvGraphicFramePr>
      <xdr:xfrm>
        <a:off x="638280" y="13725360"/>
        <a:ext cx="5363640" cy="33800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5</xdr:col>
      <xdr:colOff>619200</xdr:colOff>
      <xdr:row>74</xdr:row>
      <xdr:rowOff>9360</xdr:rowOff>
    </xdr:from>
    <xdr:to>
      <xdr:col>11</xdr:col>
      <xdr:colOff>389160</xdr:colOff>
      <xdr:row>92</xdr:row>
      <xdr:rowOff>103320</xdr:rowOff>
    </xdr:to>
    <xdr:graphicFrame>
      <xdr:nvGraphicFramePr>
        <xdr:cNvPr id="9" name="Diagramm 9"/>
        <xdr:cNvGraphicFramePr/>
      </xdr:nvGraphicFramePr>
      <xdr:xfrm>
        <a:off x="6146280" y="13734720"/>
        <a:ext cx="5157360" cy="335160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85680</xdr:colOff>
      <xdr:row>22</xdr:row>
      <xdr:rowOff>158760</xdr:rowOff>
    </xdr:from>
    <xdr:to>
      <xdr:col>10</xdr:col>
      <xdr:colOff>608040</xdr:colOff>
      <xdr:row>42</xdr:row>
      <xdr:rowOff>46080</xdr:rowOff>
    </xdr:to>
    <xdr:graphicFrame>
      <xdr:nvGraphicFramePr>
        <xdr:cNvPr id="10" name="Diagramm 1"/>
        <xdr:cNvGraphicFramePr/>
      </xdr:nvGraphicFramePr>
      <xdr:xfrm>
        <a:off x="85680" y="3844800"/>
        <a:ext cx="9888480" cy="312588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85680</xdr:colOff>
      <xdr:row>43</xdr:row>
      <xdr:rowOff>76320</xdr:rowOff>
    </xdr:from>
    <xdr:to>
      <xdr:col>7</xdr:col>
      <xdr:colOff>484200</xdr:colOff>
      <xdr:row>64</xdr:row>
      <xdr:rowOff>55800</xdr:rowOff>
    </xdr:to>
    <xdr:graphicFrame>
      <xdr:nvGraphicFramePr>
        <xdr:cNvPr id="11" name="Diagramm 2"/>
        <xdr:cNvGraphicFramePr/>
      </xdr:nvGraphicFramePr>
      <xdr:xfrm>
        <a:off x="85680" y="7162920"/>
        <a:ext cx="6892200" cy="33800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7</xdr:col>
      <xdr:colOff>638280</xdr:colOff>
      <xdr:row>43</xdr:row>
      <xdr:rowOff>76320</xdr:rowOff>
    </xdr:from>
    <xdr:to>
      <xdr:col>13</xdr:col>
      <xdr:colOff>770040</xdr:colOff>
      <xdr:row>64</xdr:row>
      <xdr:rowOff>93960</xdr:rowOff>
    </xdr:to>
    <xdr:graphicFrame>
      <xdr:nvGraphicFramePr>
        <xdr:cNvPr id="12" name="Diagramm 3"/>
        <xdr:cNvGraphicFramePr/>
      </xdr:nvGraphicFramePr>
      <xdr:xfrm>
        <a:off x="7131960" y="7162920"/>
        <a:ext cx="5877000" cy="341820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dr:twoCellAnchor editAs="oneCell">
    <xdr:from>
      <xdr:col>2</xdr:col>
      <xdr:colOff>0</xdr:colOff>
      <xdr:row>26</xdr:row>
      <xdr:rowOff>0</xdr:rowOff>
    </xdr:from>
    <xdr:to>
      <xdr:col>2</xdr:col>
      <xdr:colOff>17640</xdr:colOff>
      <xdr:row>27</xdr:row>
      <xdr:rowOff>17640</xdr:rowOff>
    </xdr:to>
    <xdr:pic>
      <xdr:nvPicPr>
        <xdr:cNvPr id="13" name="Picture 1" descr="fill"/>
        <xdr:cNvPicPr/>
      </xdr:nvPicPr>
      <xdr:blipFill>
        <a:blip r:embed="rId1"/>
        <a:stretch/>
      </xdr:blipFill>
      <xdr:spPr>
        <a:xfrm>
          <a:off x="1656000" y="5114880"/>
          <a:ext cx="17640" cy="18900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dr:twoCellAnchor editAs="oneCell">
    <xdr:from>
      <xdr:col>2</xdr:col>
      <xdr:colOff>0</xdr:colOff>
      <xdr:row>46</xdr:row>
      <xdr:rowOff>0</xdr:rowOff>
    </xdr:from>
    <xdr:to>
      <xdr:col>2</xdr:col>
      <xdr:colOff>17640</xdr:colOff>
      <xdr:row>46</xdr:row>
      <xdr:rowOff>150840</xdr:rowOff>
    </xdr:to>
    <xdr:pic>
      <xdr:nvPicPr>
        <xdr:cNvPr id="14" name="Picture 1" descr="fill"/>
        <xdr:cNvPicPr/>
      </xdr:nvPicPr>
      <xdr:blipFill>
        <a:blip r:embed="rId1"/>
        <a:stretch/>
      </xdr:blipFill>
      <xdr:spPr>
        <a:xfrm>
          <a:off x="3741480" y="8305920"/>
          <a:ext cx="17640" cy="15084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266760</xdr:colOff>
      <xdr:row>25</xdr:row>
      <xdr:rowOff>119160</xdr:rowOff>
    </xdr:from>
    <xdr:to>
      <xdr:col>7</xdr:col>
      <xdr:colOff>2732400</xdr:colOff>
      <xdr:row>42</xdr:row>
      <xdr:rowOff>151200</xdr:rowOff>
    </xdr:to>
    <xdr:graphicFrame>
      <xdr:nvGraphicFramePr>
        <xdr:cNvPr id="15" name="Diagramm 1"/>
        <xdr:cNvGraphicFramePr/>
      </xdr:nvGraphicFramePr>
      <xdr:xfrm>
        <a:off x="266760" y="4272120"/>
        <a:ext cx="8800920" cy="278460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xmlns:r="http://schemas.openxmlformats.org/officeDocument/2006/relationships" name="Larissa">
  <a:themeElements>
    <a:clrScheme name="Larissa">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mailto:info@klicktipps.de?subject=KLICKTIPPS:%20Freundliche%20Anfrage" TargetMode="External"/><Relationship Id="rId2" Type="http://schemas.openxmlformats.org/officeDocument/2006/relationships/hyperlink" Target="http://www.klicktipps.de/" TargetMode="External"/><Relationship Id="rId3" Type="http://schemas.openxmlformats.org/officeDocument/2006/relationships/hyperlink" Target="https://www.klicktipps.de/download.php" TargetMode="External"/><Relationship Id="rId4" Type="http://schemas.openxmlformats.org/officeDocument/2006/relationships/hyperlink" Target="https://www.klicktipps.de/download.php" TargetMode="External"/><Relationship Id="rId5" Type="http://schemas.openxmlformats.org/officeDocument/2006/relationships/hyperlink" Target="http://www.klicktipps.de/gewerbe_abschreibung.php" TargetMode="External"/><Relationship Id="rId6" Type="http://schemas.openxmlformats.org/officeDocument/2006/relationships/hyperlink" Target="https://www.klicktipps.de/impressum.php" TargetMode="External"/><Relationship Id="rId7" Type="http://schemas.openxmlformats.org/officeDocument/2006/relationships/hyperlink" Target="mailto:info@klicktipps.de?subject=KLICKTIPPS:%20Anmerkung%20zur%20E&#220;R-Tabelle" TargetMode="External"/><Relationship Id="rId8" Type="http://schemas.openxmlformats.org/officeDocument/2006/relationships/hyperlink" Target="mailto:info@klicktipps.de?subject=KLICKTIPPS:%20Excel%20Online%20Coaching" TargetMode="External"/>
</Relationships>
</file>

<file path=xl/worksheets/_rels/sheet2.xml.rels><?xml version="1.0" encoding="UTF-8"?>
<Relationships xmlns="http://schemas.openxmlformats.org/package/2006/relationships"><Relationship Id="rId1" Type="http://schemas.openxmlformats.org/officeDocument/2006/relationships/drawing" Target="../drawings/drawing1.xml"/>
</Relationships>
</file>

<file path=xl/worksheets/_rels/sheet3.xml.rels><?xml version="1.0" encoding="UTF-8"?>
<Relationships xmlns="http://schemas.openxmlformats.org/package/2006/relationships"><Relationship Id="rId1" Type="http://schemas.openxmlformats.org/officeDocument/2006/relationships/drawing" Target="../drawings/drawing2.xml"/>
</Relationships>
</file>

<file path=xl/worksheets/_rels/sheet4.xml.rels><?xml version="1.0" encoding="UTF-8"?>
<Relationships xmlns="http://schemas.openxmlformats.org/package/2006/relationships"><Relationship Id="rId1" Type="http://schemas.openxmlformats.org/officeDocument/2006/relationships/drawing" Target="../drawings/drawing3.xml"/>
</Relationships>
</file>

<file path=xl/worksheets/_rels/sheet5.xml.rels><?xml version="1.0" encoding="UTF-8"?>
<Relationships xmlns="http://schemas.openxmlformats.org/package/2006/relationships"><Relationship Id="rId1" Type="http://schemas.openxmlformats.org/officeDocument/2006/relationships/comments" Target="../comments5.xml"/><Relationship Id="rId2" Type="http://schemas.openxmlformats.org/officeDocument/2006/relationships/hyperlink" Target="https://www.bmf-steuerrechner.de/" TargetMode="External"/><Relationship Id="rId3" Type="http://schemas.openxmlformats.org/officeDocument/2006/relationships/vmlDrawing" Target="../drawings/vmlDrawing1.vml"/>
</Relationships>
</file>

<file path=xl/worksheets/_rels/sheet6.xml.rels><?xml version="1.0" encoding="UTF-8"?>
<Relationships xmlns="http://schemas.openxmlformats.org/package/2006/relationships"><Relationship Id="rId1" Type="http://schemas.openxmlformats.org/officeDocument/2006/relationships/hyperlink" Target="http://www.online-excel.de/excel/singsel.php?f=26" TargetMode="External"/>
</Relationships>
</file>

<file path=xl/worksheets/_rels/sheet7.xml.rels><?xml version="1.0" encoding="UTF-8"?>
<Relationships xmlns="http://schemas.openxmlformats.org/package/2006/relationships"><Relationship Id="rId1" Type="http://schemas.openxmlformats.org/officeDocument/2006/relationships/comments" Target="../comments7.xml"/><Relationship Id="rId2" Type="http://schemas.openxmlformats.org/officeDocument/2006/relationships/hyperlink" Target="http://www.online-excel.de/excel/singsel.php?f=26" TargetMode="External"/><Relationship Id="rId3" Type="http://schemas.openxmlformats.org/officeDocument/2006/relationships/vmlDrawing" Target="../drawings/vmlDrawing2.vml"/>
</Relationships>
</file>

<file path=xl/worksheets/_rels/sheet8.xml.rels><?xml version="1.0" encoding="UTF-8"?>
<Relationships xmlns="http://schemas.openxmlformats.org/package/2006/relationships"><Relationship Id="rId1" Type="http://schemas.openxmlformats.org/officeDocument/2006/relationships/drawing" Target="../drawings/drawing4.xml"/>
</Relationships>
</file>

<file path=xl/worksheets/_rels/sheet9.xml.rels><?xml version="1.0" encoding="UTF-8"?>
<Relationships xmlns="http://schemas.openxmlformats.org/package/2006/relationships"><Relationship Id="rId1" Type="http://schemas.openxmlformats.org/officeDocument/2006/relationships/comments" Target="../comments9.xml"/><Relationship Id="rId2" Type="http://schemas.openxmlformats.org/officeDocument/2006/relationships/hyperlink" Target="http://www.klicktipps.de/gewerbe_faq.php" TargetMode="External"/><Relationship Id="rId3" Type="http://schemas.openxmlformats.org/officeDocument/2006/relationships/drawing" Target="../drawings/drawing5.xml"/><Relationship Id="rId4" Type="http://schemas.openxmlformats.org/officeDocument/2006/relationships/vmlDrawing" Target="../drawings/vmlDrawing3.vml"/>
</Relationships>
</file>

<file path=xl/worksheets/_rels/sheet10.xml.rels><?xml version="1.0" encoding="UTF-8"?>
<Relationships xmlns="http://schemas.openxmlformats.org/package/2006/relationships"><Relationship Id="rId1" Type="http://schemas.openxmlformats.org/officeDocument/2006/relationships/comments" Target="../comments10.xml"/><Relationship Id="rId2" Type="http://schemas.openxmlformats.org/officeDocument/2006/relationships/hyperlink" Target="http://bundesrecht.juris.de/estg/__4.html" TargetMode="External"/><Relationship Id="rId3" Type="http://schemas.openxmlformats.org/officeDocument/2006/relationships/hyperlink" Target="https://www.klicktipps.de/einkommensteuer-werbungskosten.php" TargetMode="External"/><Relationship Id="rId4" Type="http://schemas.openxmlformats.org/officeDocument/2006/relationships/hyperlink" Target="https://www.klicktipps.de/einkommensteuer-werbungskosten.php" TargetMode="External"/><Relationship Id="rId5" Type="http://schemas.openxmlformats.org/officeDocument/2006/relationships/vmlDrawing" Target="../drawings/vmlDrawing4.vml"/>
</Relationships>
</file>

<file path=xl/worksheets/_rels/sheet11.xml.rels><?xml version="1.0" encoding="UTF-8"?>
<Relationships xmlns="http://schemas.openxmlformats.org/package/2006/relationships"><Relationship Id="rId1" Type="http://schemas.openxmlformats.org/officeDocument/2006/relationships/comments" Target="../comments11.xml"/><Relationship Id="rId2" Type="http://schemas.openxmlformats.org/officeDocument/2006/relationships/hyperlink" Target="http://www.klicktipps.de/gewerbe-abschreibung.php" TargetMode="External"/><Relationship Id="rId3" Type="http://schemas.openxmlformats.org/officeDocument/2006/relationships/vmlDrawing" Target="../drawings/vmlDrawing5.vml"/>
</Relationships>
</file>

<file path=xl/worksheets/_rels/sheet12.xml.rels><?xml version="1.0" encoding="UTF-8"?>
<Relationships xmlns="http://schemas.openxmlformats.org/package/2006/relationships"><Relationship Id="rId1" Type="http://schemas.openxmlformats.org/officeDocument/2006/relationships/hyperlink" Target="http://www.klicktipps.de/gewerbe-abschreibung.php" TargetMode="External"/>
</Relationships>
</file>

<file path=xl/worksheets/_rels/sheet13.xml.rels><?xml version="1.0" encoding="UTF-8"?>
<Relationships xmlns="http://schemas.openxmlformats.org/package/2006/relationships"><Relationship Id="rId1" Type="http://schemas.openxmlformats.org/officeDocument/2006/relationships/hyperlink" Target="http://www.klicktipps.de/gewerbe-abschreibung.php" TargetMode="External"/>
</Relationships>
</file>

<file path=xl/worksheets/_rels/sheet14.xml.rels><?xml version="1.0" encoding="UTF-8"?>
<Relationships xmlns="http://schemas.openxmlformats.org/package/2006/relationships"><Relationship Id="rId1" Type="http://schemas.openxmlformats.org/officeDocument/2006/relationships/hyperlink" Target="https://de.wikipedia.org/wiki/Grenzsteuersatz" TargetMode="External"/><Relationship Id="rId2" Type="http://schemas.openxmlformats.org/officeDocument/2006/relationships/drawing" Target="../drawings/drawing6.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170"/>
  <sheetViews>
    <sheetView showFormulas="false" showGridLines="true" showRowColHeaders="true" showZeros="true" rightToLeft="false" tabSelected="false" showOutlineSymbols="true" defaultGridColor="true" view="normal" topLeftCell="A28" colorId="64" zoomScale="75" zoomScaleNormal="75" zoomScalePageLayoutView="100" workbookViewId="0">
      <selection pane="topLeft" activeCell="A4" activeCellId="0" sqref="A1:A5"/>
    </sheetView>
  </sheetViews>
  <sheetFormatPr defaultColWidth="12.57421875" defaultRowHeight="14.25" zeroHeight="false" outlineLevelRow="0" outlineLevelCol="0"/>
  <cols>
    <col collapsed="false" customWidth="true" hidden="false" outlineLevel="0" max="1" min="1" style="1" width="104"/>
    <col collapsed="false" customWidth="false" hidden="false" outlineLevel="0" max="16384" min="2" style="2" width="12.57"/>
  </cols>
  <sheetData>
    <row r="1" customFormat="false" ht="14.25" hidden="false" customHeight="false" outlineLevel="0" collapsed="false">
      <c r="A1" s="3" t="s">
        <v>0</v>
      </c>
    </row>
    <row r="2" customFormat="false" ht="15" hidden="false" customHeight="false" outlineLevel="0" collapsed="false">
      <c r="A2" s="4" t="s">
        <v>1</v>
      </c>
    </row>
    <row r="3" customFormat="false" ht="14.25" hidden="false" customHeight="false" outlineLevel="0" collapsed="false">
      <c r="A3" s="5" t="s">
        <v>2</v>
      </c>
    </row>
    <row r="4" customFormat="false" ht="14.25" hidden="false" customHeight="false" outlineLevel="0" collapsed="false">
      <c r="A4" s="5" t="s">
        <v>3</v>
      </c>
    </row>
    <row r="5" customFormat="false" ht="14.25" hidden="false" customHeight="false" outlineLevel="0" collapsed="false">
      <c r="A5" s="6" t="s">
        <v>4</v>
      </c>
    </row>
    <row r="6" customFormat="false" ht="14.25" hidden="false" customHeight="false" outlineLevel="0" collapsed="false">
      <c r="A6" s="6" t="s">
        <v>5</v>
      </c>
    </row>
    <row r="7" s="8" customFormat="true" ht="15.75" hidden="false" customHeight="false" outlineLevel="0" collapsed="false">
      <c r="A7" s="7" t="s">
        <v>6</v>
      </c>
    </row>
    <row r="8" customFormat="false" ht="15" hidden="false" customHeight="false" outlineLevel="0" collapsed="false">
      <c r="A8" s="9" t="s">
        <v>7</v>
      </c>
    </row>
    <row r="9" customFormat="false" ht="28.5" hidden="false" customHeight="false" outlineLevel="0" collapsed="false">
      <c r="A9" s="10" t="s">
        <v>8</v>
      </c>
    </row>
    <row r="10" customFormat="false" ht="14.25" hidden="false" customHeight="false" outlineLevel="0" collapsed="false">
      <c r="A10" s="10"/>
    </row>
    <row r="11" customFormat="false" ht="29.25" hidden="false" customHeight="false" outlineLevel="0" collapsed="false">
      <c r="A11" s="10" t="s">
        <v>9</v>
      </c>
    </row>
    <row r="12" customFormat="false" ht="14.25" hidden="false" customHeight="false" outlineLevel="0" collapsed="false">
      <c r="A12" s="11" t="s">
        <v>10</v>
      </c>
    </row>
    <row r="13" customFormat="false" ht="14.25" hidden="false" customHeight="false" outlineLevel="0" collapsed="false">
      <c r="A13" s="10"/>
    </row>
    <row r="14" customFormat="false" ht="57" hidden="false" customHeight="false" outlineLevel="0" collapsed="false">
      <c r="A14" s="12" t="s">
        <v>11</v>
      </c>
    </row>
    <row r="15" customFormat="false" ht="14.25" hidden="false" customHeight="false" outlineLevel="0" collapsed="false">
      <c r="A15" s="13"/>
    </row>
    <row r="16" customFormat="false" ht="15" hidden="false" customHeight="false" outlineLevel="0" collapsed="false">
      <c r="A16" s="14" t="s">
        <v>12</v>
      </c>
    </row>
    <row r="17" customFormat="false" ht="14.25" hidden="false" customHeight="false" outlineLevel="0" collapsed="false">
      <c r="A17" s="15" t="s">
        <v>13</v>
      </c>
    </row>
    <row r="18" customFormat="false" ht="14.25" hidden="false" customHeight="false" outlineLevel="0" collapsed="false">
      <c r="A18" s="15" t="s">
        <v>14</v>
      </c>
    </row>
    <row r="19" customFormat="false" ht="14.25" hidden="false" customHeight="false" outlineLevel="0" collapsed="false">
      <c r="A19" s="15" t="s">
        <v>15</v>
      </c>
    </row>
    <row r="20" customFormat="false" ht="14.25" hidden="false" customHeight="false" outlineLevel="0" collapsed="false">
      <c r="A20" s="15" t="s">
        <v>16</v>
      </c>
    </row>
    <row r="21" customFormat="false" ht="14.25" hidden="false" customHeight="false" outlineLevel="0" collapsed="false">
      <c r="A21" s="15" t="s">
        <v>17</v>
      </c>
    </row>
    <row r="22" customFormat="false" ht="14.25" hidden="false" customHeight="false" outlineLevel="0" collapsed="false">
      <c r="A22" s="15" t="s">
        <v>18</v>
      </c>
    </row>
    <row r="23" customFormat="false" ht="14.25" hidden="false" customHeight="false" outlineLevel="0" collapsed="false">
      <c r="A23" s="15" t="s">
        <v>19</v>
      </c>
    </row>
    <row r="24" customFormat="false" ht="14.25" hidden="false" customHeight="false" outlineLevel="0" collapsed="false">
      <c r="A24" s="16"/>
    </row>
    <row r="25" customFormat="false" ht="15" hidden="false" customHeight="false" outlineLevel="0" collapsed="false">
      <c r="A25" s="14" t="s">
        <v>13</v>
      </c>
    </row>
    <row r="26" customFormat="false" ht="15" hidden="false" customHeight="false" outlineLevel="0" collapsed="false">
      <c r="A26" s="17" t="s">
        <v>20</v>
      </c>
    </row>
    <row r="27" customFormat="false" ht="29.25" hidden="false" customHeight="false" outlineLevel="0" collapsed="false">
      <c r="A27" s="10" t="s">
        <v>21</v>
      </c>
    </row>
    <row r="28" customFormat="false" ht="14.25" hidden="false" customHeight="false" outlineLevel="0" collapsed="false">
      <c r="A28" s="10" t="s">
        <v>22</v>
      </c>
    </row>
    <row r="29" customFormat="false" ht="28.5" hidden="false" customHeight="false" outlineLevel="0" collapsed="false">
      <c r="A29" s="18" t="s">
        <v>23</v>
      </c>
    </row>
    <row r="30" customFormat="false" ht="42.75" hidden="false" customHeight="false" outlineLevel="0" collapsed="false">
      <c r="A30" s="18" t="s">
        <v>24</v>
      </c>
    </row>
    <row r="31" customFormat="false" ht="15" hidden="false" customHeight="false" outlineLevel="0" collapsed="false">
      <c r="A31" s="19" t="s">
        <v>25</v>
      </c>
    </row>
    <row r="32" customFormat="false" ht="28.5" hidden="false" customHeight="false" outlineLevel="0" collapsed="false">
      <c r="A32" s="18" t="s">
        <v>26</v>
      </c>
    </row>
    <row r="33" customFormat="false" ht="14.25" hidden="false" customHeight="false" outlineLevel="0" collapsed="false">
      <c r="A33" s="20" t="s">
        <v>10</v>
      </c>
    </row>
    <row r="34" customFormat="false" ht="14.25" hidden="false" customHeight="false" outlineLevel="0" collapsed="false">
      <c r="A34" s="18"/>
    </row>
    <row r="35" customFormat="false" ht="15" hidden="false" customHeight="false" outlineLevel="0" collapsed="false">
      <c r="A35" s="19" t="s">
        <v>27</v>
      </c>
    </row>
    <row r="36" customFormat="false" ht="42.75" hidden="false" customHeight="false" outlineLevel="0" collapsed="false">
      <c r="A36" s="18" t="s">
        <v>28</v>
      </c>
    </row>
    <row r="37" customFormat="false" ht="14.25" hidden="false" customHeight="false" outlineLevel="0" collapsed="false">
      <c r="A37" s="10"/>
    </row>
    <row r="38" customFormat="false" ht="14.25" hidden="false" customHeight="false" outlineLevel="0" collapsed="false">
      <c r="A38" s="11" t="s">
        <v>29</v>
      </c>
    </row>
    <row r="39" customFormat="false" ht="74.25" hidden="false" customHeight="false" outlineLevel="0" collapsed="false">
      <c r="A39" s="18" t="s">
        <v>30</v>
      </c>
    </row>
    <row r="40" customFormat="false" ht="14.25" hidden="false" customHeight="false" outlineLevel="0" collapsed="false">
      <c r="A40" s="10"/>
    </row>
    <row r="41" customFormat="false" ht="14.25" hidden="false" customHeight="false" outlineLevel="0" collapsed="false">
      <c r="A41" s="11" t="s">
        <v>31</v>
      </c>
    </row>
    <row r="42" customFormat="false" ht="14.25" hidden="false" customHeight="false" outlineLevel="0" collapsed="false">
      <c r="A42" s="10" t="s">
        <v>32</v>
      </c>
    </row>
    <row r="43" customFormat="false" ht="14.25" hidden="false" customHeight="false" outlineLevel="0" collapsed="false">
      <c r="A43" s="10"/>
    </row>
    <row r="44" customFormat="false" ht="15" hidden="false" customHeight="false" outlineLevel="0" collapsed="false">
      <c r="A44" s="21" t="s">
        <v>33</v>
      </c>
    </row>
    <row r="45" customFormat="false" ht="58.5" hidden="false" customHeight="false" outlineLevel="0" collapsed="false">
      <c r="A45" s="18" t="s">
        <v>34</v>
      </c>
    </row>
    <row r="46" customFormat="false" ht="15" hidden="false" customHeight="false" outlineLevel="0" collapsed="false">
      <c r="A46" s="21" t="s">
        <v>35</v>
      </c>
    </row>
    <row r="47" customFormat="false" ht="28.5" hidden="false" customHeight="false" outlineLevel="0" collapsed="false">
      <c r="A47" s="22" t="s">
        <v>36</v>
      </c>
    </row>
    <row r="48" customFormat="false" ht="14.25" hidden="false" customHeight="false" outlineLevel="0" collapsed="false">
      <c r="A48" s="10"/>
    </row>
    <row r="49" customFormat="false" ht="15" hidden="false" customHeight="false" outlineLevel="0" collapsed="false">
      <c r="A49" s="23" t="s">
        <v>37</v>
      </c>
    </row>
    <row r="50" customFormat="false" ht="14.25" hidden="false" customHeight="false" outlineLevel="0" collapsed="false">
      <c r="A50" s="24" t="s">
        <v>38</v>
      </c>
    </row>
    <row r="51" customFormat="false" ht="14.25" hidden="false" customHeight="false" outlineLevel="0" collapsed="false">
      <c r="A51" s="25"/>
    </row>
    <row r="52" customFormat="false" ht="15" hidden="false" customHeight="false" outlineLevel="0" collapsed="false">
      <c r="A52" s="23" t="s">
        <v>39</v>
      </c>
    </row>
    <row r="53" customFormat="false" ht="14.25" hidden="false" customHeight="false" outlineLevel="0" collapsed="false">
      <c r="A53" s="24" t="s">
        <v>40</v>
      </c>
    </row>
    <row r="54" customFormat="false" ht="14.25" hidden="false" customHeight="false" outlineLevel="0" collapsed="false">
      <c r="A54" s="26"/>
    </row>
    <row r="55" customFormat="false" ht="15" hidden="false" customHeight="false" outlineLevel="0" collapsed="false">
      <c r="A55" s="21" t="s">
        <v>41</v>
      </c>
    </row>
    <row r="56" customFormat="false" ht="14.25" hidden="false" customHeight="false" outlineLevel="0" collapsed="false">
      <c r="A56" s="27" t="s">
        <v>42</v>
      </c>
    </row>
    <row r="57" customFormat="false" ht="14.25" hidden="false" customHeight="false" outlineLevel="0" collapsed="false">
      <c r="A57" s="27" t="s">
        <v>43</v>
      </c>
    </row>
    <row r="58" customFormat="false" ht="14.25" hidden="false" customHeight="false" outlineLevel="0" collapsed="false">
      <c r="A58" s="27"/>
    </row>
    <row r="59" customFormat="false" ht="14.25" hidden="false" customHeight="false" outlineLevel="0" collapsed="false">
      <c r="A59" s="27" t="s">
        <v>44</v>
      </c>
    </row>
    <row r="60" customFormat="false" ht="42.75" hidden="false" customHeight="false" outlineLevel="0" collapsed="false">
      <c r="A60" s="28" t="s">
        <v>45</v>
      </c>
    </row>
    <row r="61" customFormat="false" ht="14.25" hidden="false" customHeight="false" outlineLevel="0" collapsed="false">
      <c r="A61" s="27"/>
    </row>
    <row r="62" customFormat="false" ht="14.25" hidden="false" customHeight="false" outlineLevel="0" collapsed="false">
      <c r="A62" s="27" t="s">
        <v>46</v>
      </c>
    </row>
    <row r="63" customFormat="false" ht="42.75" hidden="false" customHeight="false" outlineLevel="0" collapsed="false">
      <c r="A63" s="28" t="s">
        <v>47</v>
      </c>
    </row>
    <row r="64" customFormat="false" ht="14.25" hidden="false" customHeight="false" outlineLevel="0" collapsed="false">
      <c r="A64" s="27"/>
    </row>
    <row r="65" customFormat="false" ht="43.5" hidden="false" customHeight="false" outlineLevel="0" collapsed="false">
      <c r="A65" s="29" t="s">
        <v>48</v>
      </c>
    </row>
    <row r="66" customFormat="false" ht="15" hidden="false" customHeight="false" outlineLevel="0" collapsed="false">
      <c r="A66" s="29" t="s">
        <v>49</v>
      </c>
    </row>
    <row r="67" customFormat="false" ht="14.25" hidden="false" customHeight="false" outlineLevel="0" collapsed="false">
      <c r="A67" s="10"/>
    </row>
    <row r="68" customFormat="false" ht="15" hidden="false" customHeight="false" outlineLevel="0" collapsed="false">
      <c r="A68" s="30" t="s">
        <v>14</v>
      </c>
    </row>
    <row r="69" customFormat="false" ht="14.25" hidden="false" customHeight="false" outlineLevel="0" collapsed="false">
      <c r="A69" s="26" t="s">
        <v>50</v>
      </c>
    </row>
    <row r="70" customFormat="false" ht="14.25" hidden="false" customHeight="false" outlineLevel="0" collapsed="false">
      <c r="A70" s="11" t="s">
        <v>51</v>
      </c>
    </row>
    <row r="71" customFormat="false" ht="14.25" hidden="false" customHeight="false" outlineLevel="0" collapsed="false">
      <c r="A71" s="11" t="s">
        <v>52</v>
      </c>
    </row>
    <row r="72" customFormat="false" ht="14.25" hidden="false" customHeight="false" outlineLevel="0" collapsed="false">
      <c r="A72" s="11" t="s">
        <v>53</v>
      </c>
    </row>
    <row r="73" customFormat="false" ht="14.25" hidden="false" customHeight="false" outlineLevel="0" collapsed="false">
      <c r="A73" s="11" t="s">
        <v>54</v>
      </c>
    </row>
    <row r="74" customFormat="false" ht="14.25" hidden="false" customHeight="false" outlineLevel="0" collapsed="false">
      <c r="A74" s="11" t="s">
        <v>55</v>
      </c>
    </row>
    <row r="75" customFormat="false" ht="14.25" hidden="false" customHeight="false" outlineLevel="0" collapsed="false">
      <c r="A75" s="11" t="s">
        <v>56</v>
      </c>
    </row>
    <row r="76" customFormat="false" ht="14.25" hidden="false" customHeight="false" outlineLevel="0" collapsed="false">
      <c r="A76" s="11" t="s">
        <v>57</v>
      </c>
    </row>
    <row r="77" customFormat="false" ht="14.25" hidden="false" customHeight="false" outlineLevel="0" collapsed="false">
      <c r="A77" s="11" t="s">
        <v>58</v>
      </c>
    </row>
    <row r="78" customFormat="false" ht="14.25" hidden="false" customHeight="false" outlineLevel="0" collapsed="false">
      <c r="A78" s="11" t="s">
        <v>59</v>
      </c>
    </row>
    <row r="79" customFormat="false" ht="14.25" hidden="false" customHeight="false" outlineLevel="0" collapsed="false">
      <c r="A79" s="11" t="s">
        <v>60</v>
      </c>
    </row>
    <row r="80" customFormat="false" ht="14.25" hidden="false" customHeight="false" outlineLevel="0" collapsed="false">
      <c r="A80" s="11" t="s">
        <v>61</v>
      </c>
    </row>
    <row r="81" customFormat="false" ht="14.25" hidden="false" customHeight="false" outlineLevel="0" collapsed="false">
      <c r="A81" s="11" t="s">
        <v>62</v>
      </c>
    </row>
    <row r="82" customFormat="false" ht="28.5" hidden="false" customHeight="false" outlineLevel="0" collapsed="false">
      <c r="A82" s="11" t="s">
        <v>63</v>
      </c>
    </row>
    <row r="83" customFormat="false" ht="14.25" hidden="false" customHeight="false" outlineLevel="0" collapsed="false">
      <c r="A83" s="26"/>
    </row>
    <row r="84" customFormat="false" ht="15" hidden="false" customHeight="false" outlineLevel="0" collapsed="false">
      <c r="A84" s="31" t="s">
        <v>15</v>
      </c>
    </row>
    <row r="85" customFormat="false" ht="42.75" hidden="false" customHeight="false" outlineLevel="0" collapsed="false">
      <c r="A85" s="32" t="s">
        <v>64</v>
      </c>
    </row>
    <row r="86" customFormat="false" ht="14.25" hidden="false" customHeight="false" outlineLevel="0" collapsed="false">
      <c r="A86" s="10"/>
    </row>
    <row r="87" customFormat="false" ht="15" hidden="false" customHeight="false" outlineLevel="0" collapsed="false">
      <c r="A87" s="31" t="s">
        <v>16</v>
      </c>
    </row>
    <row r="88" customFormat="false" ht="28.5" hidden="false" customHeight="false" outlineLevel="0" collapsed="false">
      <c r="A88" s="26" t="s">
        <v>65</v>
      </c>
    </row>
    <row r="89" customFormat="false" ht="14.25" hidden="false" customHeight="false" outlineLevel="0" collapsed="false">
      <c r="A89" s="26"/>
    </row>
    <row r="90" customFormat="false" ht="15" hidden="false" customHeight="false" outlineLevel="0" collapsed="false">
      <c r="A90" s="31" t="s">
        <v>17</v>
      </c>
    </row>
    <row r="91" customFormat="false" ht="14.25" hidden="false" customHeight="false" outlineLevel="0" collapsed="false">
      <c r="A91" s="10" t="s">
        <v>66</v>
      </c>
    </row>
    <row r="92" customFormat="false" ht="14.25" hidden="false" customHeight="false" outlineLevel="0" collapsed="false">
      <c r="A92" s="11" t="s">
        <v>67</v>
      </c>
    </row>
    <row r="93" customFormat="false" ht="14.25" hidden="false" customHeight="false" outlineLevel="0" collapsed="false">
      <c r="A93" s="26"/>
    </row>
    <row r="94" customFormat="false" ht="15" hidden="false" customHeight="false" outlineLevel="0" collapsed="false">
      <c r="A94" s="31" t="s">
        <v>18</v>
      </c>
    </row>
    <row r="95" customFormat="false" ht="15" hidden="false" customHeight="false" outlineLevel="0" collapsed="false">
      <c r="A95" s="33" t="s">
        <v>27</v>
      </c>
    </row>
    <row r="96" customFormat="false" ht="42.75" hidden="false" customHeight="false" outlineLevel="0" collapsed="false">
      <c r="A96" s="34" t="s">
        <v>68</v>
      </c>
    </row>
    <row r="97" customFormat="false" ht="85.5" hidden="false" customHeight="false" outlineLevel="0" collapsed="false">
      <c r="A97" s="34" t="s">
        <v>69</v>
      </c>
    </row>
    <row r="98" customFormat="false" ht="14.25" hidden="false" customHeight="false" outlineLevel="0" collapsed="false">
      <c r="A98" s="35" t="s">
        <v>4</v>
      </c>
    </row>
    <row r="99" customFormat="false" ht="14.25" hidden="false" customHeight="false" outlineLevel="0" collapsed="false">
      <c r="A99" s="24"/>
    </row>
    <row r="100" customFormat="false" ht="15" hidden="false" customHeight="false" outlineLevel="0" collapsed="false">
      <c r="A100" s="23" t="s">
        <v>70</v>
      </c>
    </row>
    <row r="101" customFormat="false" ht="28.5" hidden="false" customHeight="false" outlineLevel="0" collapsed="false">
      <c r="A101" s="34" t="s">
        <v>71</v>
      </c>
    </row>
    <row r="102" customFormat="false" ht="14.25" hidden="false" customHeight="false" outlineLevel="0" collapsed="false">
      <c r="A102" s="36" t="s">
        <v>4</v>
      </c>
    </row>
    <row r="103" customFormat="false" ht="14.25" hidden="false" customHeight="false" outlineLevel="0" collapsed="false">
      <c r="A103" s="26"/>
    </row>
    <row r="104" customFormat="false" ht="15" hidden="false" customHeight="false" outlineLevel="0" collapsed="false">
      <c r="A104" s="31" t="s">
        <v>19</v>
      </c>
    </row>
    <row r="105" customFormat="false" ht="28.5" hidden="false" customHeight="false" outlineLevel="0" collapsed="false">
      <c r="A105" s="37" t="s">
        <v>72</v>
      </c>
    </row>
    <row r="106" customFormat="false" ht="28.5" hidden="false" customHeight="false" outlineLevel="0" collapsed="false">
      <c r="A106" s="38" t="s">
        <v>73</v>
      </c>
    </row>
    <row r="107" customFormat="false" ht="28.5" hidden="false" customHeight="false" outlineLevel="0" collapsed="false">
      <c r="A107" s="39" t="s">
        <v>74</v>
      </c>
    </row>
    <row r="108" customFormat="false" ht="28.5" hidden="false" customHeight="false" outlineLevel="0" collapsed="false">
      <c r="A108" s="39" t="s">
        <v>75</v>
      </c>
    </row>
    <row r="109" customFormat="false" ht="114" hidden="false" customHeight="false" outlineLevel="0" collapsed="false">
      <c r="A109" s="40" t="s">
        <v>76</v>
      </c>
    </row>
    <row r="110" customFormat="false" ht="99.75" hidden="false" customHeight="false" outlineLevel="0" collapsed="false">
      <c r="A110" s="40" t="s">
        <v>77</v>
      </c>
    </row>
    <row r="111" customFormat="false" ht="28.5" hidden="false" customHeight="false" outlineLevel="0" collapsed="false">
      <c r="A111" s="40" t="s">
        <v>78</v>
      </c>
    </row>
    <row r="112" customFormat="false" ht="28.5" hidden="false" customHeight="false" outlineLevel="0" collapsed="false">
      <c r="A112" s="40" t="s">
        <v>79</v>
      </c>
    </row>
    <row r="113" customFormat="false" ht="28.5" hidden="false" customHeight="false" outlineLevel="0" collapsed="false">
      <c r="A113" s="40" t="s">
        <v>80</v>
      </c>
    </row>
    <row r="114" customFormat="false" ht="28.5" hidden="false" customHeight="false" outlineLevel="0" collapsed="false">
      <c r="A114" s="41" t="s">
        <v>81</v>
      </c>
    </row>
    <row r="115" customFormat="false" ht="28.5" hidden="false" customHeight="false" outlineLevel="0" collapsed="false">
      <c r="A115" s="41" t="s">
        <v>82</v>
      </c>
    </row>
    <row r="116" customFormat="false" ht="42.75" hidden="false" customHeight="false" outlineLevel="0" collapsed="false">
      <c r="A116" s="41" t="s">
        <v>83</v>
      </c>
    </row>
    <row r="117" customFormat="false" ht="28.5" hidden="false" customHeight="false" outlineLevel="0" collapsed="false">
      <c r="A117" s="41" t="s">
        <v>84</v>
      </c>
    </row>
    <row r="118" customFormat="false" ht="42.75" hidden="false" customHeight="false" outlineLevel="0" collapsed="false">
      <c r="A118" s="41" t="s">
        <v>85</v>
      </c>
    </row>
    <row r="119" customFormat="false" ht="114" hidden="false" customHeight="false" outlineLevel="0" collapsed="false">
      <c r="A119" s="41" t="s">
        <v>86</v>
      </c>
    </row>
    <row r="120" customFormat="false" ht="28.5" hidden="false" customHeight="false" outlineLevel="0" collapsed="false">
      <c r="A120" s="41" t="s">
        <v>87</v>
      </c>
    </row>
    <row r="121" customFormat="false" ht="28.5" hidden="false" customHeight="false" outlineLevel="0" collapsed="false">
      <c r="A121" s="41" t="s">
        <v>88</v>
      </c>
    </row>
    <row r="122" customFormat="false" ht="14.25" hidden="false" customHeight="false" outlineLevel="0" collapsed="false">
      <c r="A122" s="42" t="s">
        <v>89</v>
      </c>
    </row>
    <row r="123" customFormat="false" ht="14.25" hidden="false" customHeight="false" outlineLevel="0" collapsed="false">
      <c r="A123" s="42" t="s">
        <v>90</v>
      </c>
    </row>
    <row r="124" customFormat="false" ht="14.25" hidden="false" customHeight="false" outlineLevel="0" collapsed="false">
      <c r="A124" s="42" t="s">
        <v>91</v>
      </c>
    </row>
    <row r="125" customFormat="false" ht="14.25" hidden="false" customHeight="false" outlineLevel="0" collapsed="false">
      <c r="A125" s="42" t="s">
        <v>92</v>
      </c>
    </row>
    <row r="126" customFormat="false" ht="14.25" hidden="false" customHeight="false" outlineLevel="0" collapsed="false">
      <c r="A126" s="42" t="s">
        <v>93</v>
      </c>
    </row>
    <row r="127" customFormat="false" ht="42.75" hidden="false" customHeight="false" outlineLevel="0" collapsed="false">
      <c r="A127" s="42" t="s">
        <v>94</v>
      </c>
    </row>
    <row r="128" customFormat="false" ht="14.25" hidden="false" customHeight="false" outlineLevel="0" collapsed="false">
      <c r="A128" s="42" t="s">
        <v>95</v>
      </c>
    </row>
    <row r="129" customFormat="false" ht="14.25" hidden="false" customHeight="false" outlineLevel="0" collapsed="false">
      <c r="A129" s="42" t="s">
        <v>96</v>
      </c>
    </row>
    <row r="130" customFormat="false" ht="14.25" hidden="false" customHeight="false" outlineLevel="0" collapsed="false">
      <c r="A130" s="42" t="s">
        <v>97</v>
      </c>
    </row>
    <row r="131" customFormat="false" ht="28.5" hidden="false" customHeight="false" outlineLevel="0" collapsed="false">
      <c r="A131" s="42" t="s">
        <v>98</v>
      </c>
    </row>
    <row r="132" customFormat="false" ht="14.25" hidden="false" customHeight="false" outlineLevel="0" collapsed="false">
      <c r="A132" s="42" t="s">
        <v>99</v>
      </c>
    </row>
    <row r="133" customFormat="false" ht="28.5" hidden="false" customHeight="false" outlineLevel="0" collapsed="false">
      <c r="A133" s="42" t="s">
        <v>100</v>
      </c>
    </row>
    <row r="134" customFormat="false" ht="14.25" hidden="false" customHeight="false" outlineLevel="0" collapsed="false">
      <c r="A134" s="42" t="s">
        <v>101</v>
      </c>
    </row>
    <row r="135" customFormat="false" ht="14.25" hidden="false" customHeight="false" outlineLevel="0" collapsed="false">
      <c r="A135" s="42" t="s">
        <v>102</v>
      </c>
    </row>
    <row r="136" customFormat="false" ht="14.25" hidden="false" customHeight="false" outlineLevel="0" collapsed="false">
      <c r="A136" s="42" t="s">
        <v>103</v>
      </c>
    </row>
    <row r="137" customFormat="false" ht="14.25" hidden="false" customHeight="false" outlineLevel="0" collapsed="false">
      <c r="A137" s="42" t="s">
        <v>104</v>
      </c>
    </row>
    <row r="138" customFormat="false" ht="28.5" hidden="false" customHeight="false" outlineLevel="0" collapsed="false">
      <c r="A138" s="42" t="s">
        <v>105</v>
      </c>
    </row>
    <row r="139" customFormat="false" ht="14.25" hidden="false" customHeight="false" outlineLevel="0" collapsed="false">
      <c r="A139" s="42" t="s">
        <v>106</v>
      </c>
    </row>
    <row r="140" customFormat="false" ht="14.25" hidden="false" customHeight="false" outlineLevel="0" collapsed="false">
      <c r="A140" s="42" t="s">
        <v>107</v>
      </c>
    </row>
    <row r="141" customFormat="false" ht="14.25" hidden="false" customHeight="false" outlineLevel="0" collapsed="false">
      <c r="A141" s="42" t="s">
        <v>108</v>
      </c>
    </row>
    <row r="142" customFormat="false" ht="14.25" hidden="false" customHeight="false" outlineLevel="0" collapsed="false">
      <c r="A142" s="42" t="s">
        <v>109</v>
      </c>
    </row>
    <row r="143" customFormat="false" ht="42.75" hidden="false" customHeight="false" outlineLevel="0" collapsed="false">
      <c r="A143" s="42" t="s">
        <v>110</v>
      </c>
    </row>
    <row r="144" customFormat="false" ht="28.5" hidden="false" customHeight="false" outlineLevel="0" collapsed="false">
      <c r="A144" s="42" t="s">
        <v>111</v>
      </c>
    </row>
    <row r="145" customFormat="false" ht="42.75" hidden="false" customHeight="false" outlineLevel="0" collapsed="false">
      <c r="A145" s="42" t="s">
        <v>112</v>
      </c>
    </row>
    <row r="146" customFormat="false" ht="28.5" hidden="false" customHeight="false" outlineLevel="0" collapsed="false">
      <c r="A146" s="42" t="s">
        <v>113</v>
      </c>
    </row>
    <row r="147" customFormat="false" ht="42.75" hidden="false" customHeight="false" outlineLevel="0" collapsed="false">
      <c r="A147" s="42" t="s">
        <v>114</v>
      </c>
    </row>
    <row r="148" customFormat="false" ht="57" hidden="false" customHeight="false" outlineLevel="0" collapsed="false">
      <c r="A148" s="42" t="s">
        <v>115</v>
      </c>
    </row>
    <row r="149" customFormat="false" ht="28.5" hidden="false" customHeight="false" outlineLevel="0" collapsed="false">
      <c r="A149" s="42" t="s">
        <v>116</v>
      </c>
    </row>
    <row r="150" customFormat="false" ht="57" hidden="false" customHeight="false" outlineLevel="0" collapsed="false">
      <c r="A150" s="42" t="s">
        <v>117</v>
      </c>
    </row>
    <row r="151" customFormat="false" ht="14.25" hidden="false" customHeight="false" outlineLevel="0" collapsed="false">
      <c r="A151" s="42" t="s">
        <v>118</v>
      </c>
    </row>
    <row r="152" customFormat="false" ht="28.5" hidden="false" customHeight="false" outlineLevel="0" collapsed="false">
      <c r="A152" s="42" t="s">
        <v>119</v>
      </c>
    </row>
    <row r="153" customFormat="false" ht="42.75" hidden="false" customHeight="false" outlineLevel="0" collapsed="false">
      <c r="A153" s="42" t="s">
        <v>120</v>
      </c>
    </row>
    <row r="154" customFormat="false" ht="42.75" hidden="false" customHeight="false" outlineLevel="0" collapsed="false">
      <c r="A154" s="42" t="s">
        <v>121</v>
      </c>
    </row>
    <row r="155" customFormat="false" ht="42.75" hidden="false" customHeight="false" outlineLevel="0" collapsed="false">
      <c r="A155" s="42" t="s">
        <v>122</v>
      </c>
    </row>
    <row r="156" customFormat="false" ht="57" hidden="false" customHeight="false" outlineLevel="0" collapsed="false">
      <c r="A156" s="42" t="s">
        <v>123</v>
      </c>
    </row>
    <row r="157" customFormat="false" ht="42.75" hidden="false" customHeight="false" outlineLevel="0" collapsed="false">
      <c r="A157" s="42" t="s">
        <v>124</v>
      </c>
    </row>
    <row r="158" customFormat="false" ht="28.5" hidden="false" customHeight="false" outlineLevel="0" collapsed="false">
      <c r="A158" s="42" t="s">
        <v>125</v>
      </c>
    </row>
    <row r="159" customFormat="false" ht="42.75" hidden="false" customHeight="false" outlineLevel="0" collapsed="false">
      <c r="A159" s="42" t="s">
        <v>126</v>
      </c>
    </row>
    <row r="160" customFormat="false" ht="14.25" hidden="false" customHeight="false" outlineLevel="0" collapsed="false">
      <c r="A160" s="42" t="s">
        <v>127</v>
      </c>
    </row>
    <row r="161" customFormat="false" ht="14.25" hidden="false" customHeight="false" outlineLevel="0" collapsed="false">
      <c r="A161" s="42" t="s">
        <v>128</v>
      </c>
    </row>
    <row r="162" customFormat="false" ht="14.25" hidden="false" customHeight="false" outlineLevel="0" collapsed="false">
      <c r="A162" s="42" t="s">
        <v>129</v>
      </c>
    </row>
    <row r="163" customFormat="false" ht="14.25" hidden="false" customHeight="false" outlineLevel="0" collapsed="false">
      <c r="A163" s="42" t="s">
        <v>130</v>
      </c>
    </row>
    <row r="164" customFormat="false" ht="42.75" hidden="false" customHeight="false" outlineLevel="0" collapsed="false">
      <c r="A164" s="42" t="s">
        <v>131</v>
      </c>
    </row>
    <row r="165" customFormat="false" ht="14.25" hidden="false" customHeight="false" outlineLevel="0" collapsed="false">
      <c r="A165" s="42" t="s">
        <v>132</v>
      </c>
    </row>
    <row r="166" customFormat="false" ht="14.25" hidden="false" customHeight="false" outlineLevel="0" collapsed="false">
      <c r="A166" s="42" t="s">
        <v>133</v>
      </c>
    </row>
    <row r="167" customFormat="false" ht="14.25" hidden="false" customHeight="false" outlineLevel="0" collapsed="false">
      <c r="A167" s="43" t="s">
        <v>134</v>
      </c>
    </row>
    <row r="168" customFormat="false" ht="14.25" hidden="false" customHeight="false" outlineLevel="0" collapsed="false">
      <c r="A168" s="43" t="s">
        <v>135</v>
      </c>
    </row>
    <row r="169" customFormat="false" ht="28.5" hidden="false" customHeight="false" outlineLevel="0" collapsed="false">
      <c r="A169" s="43" t="s">
        <v>136</v>
      </c>
    </row>
    <row r="170" customFormat="false" ht="14.25" hidden="false" customHeight="false" outlineLevel="0" collapsed="false">
      <c r="A170" s="9"/>
    </row>
  </sheetData>
  <hyperlinks>
    <hyperlink ref="A5" r:id="rId1" display="info@klicktipps.de"/>
    <hyperlink ref="A6" r:id="rId2" display="www.klicktipps.de"/>
    <hyperlink ref="A12" r:id="rId3" location="einnahmenueberschussrechnung" display="https://www.klicktipps.de/download.php#einnahmenueberschussrechnung"/>
    <hyperlink ref="A17" location="Erläuterung!A25" display="Allgemeine Informationen"/>
    <hyperlink ref="A18" location="Erläuterung!A68" display="Wo sind die Tabellen?"/>
    <hyperlink ref="A19" location="Erläuterung!A84" display="Datensicherheit / Backup"/>
    <hyperlink ref="A20" location="Erläuterung!A87" display="Datenschutz"/>
    <hyperlink ref="A21" location="Erläuterung!A90" display="Copyright"/>
    <hyperlink ref="A22" location="Erläuterung!A94" display="Haftungsausschluss"/>
    <hyperlink ref="A23" location="Erläuterung!A104" display="Änderungshistorie"/>
    <hyperlink ref="A33" r:id="rId4" location="einnahmenueberschussrechnung" display="https://www.klicktipps.de/download.php#einnahmenueberschussrechnung"/>
    <hyperlink ref="A38" location="Überschuss!A1" display="Tabellenblatt &quot;Überschuss&quot; - Die Einnahmenüberschussrechnung:"/>
    <hyperlink ref="A41" location="UmsatzStVA!A1" display="Tabellenblatt &quot;UmsatzStVA&quot;:"/>
    <hyperlink ref="A68" r:id="rId5" display="Wo sind die Tabellen?"/>
    <hyperlink ref="A70" location="Diagramme!A1" display="Diagramme              - Hier sehen Sie Diagramme zu Werten aus anderen Tabellenblättern"/>
    <hyperlink ref="A71" location="'Statistik Monate'!A1" display="Statistik Monate        - Hier sehen Sie eine Zusammenfassung von Werten aus anderen Tabellen "/>
    <hyperlink ref="A72" location="Planung!A1" display="Planung                    - Hier können Sie Einnahmen bzw. Umsatz und Ausgaben planen"/>
    <hyperlink ref="A73" location="Überschuss!A1" display="Überschuss              - Die Einnahmenüberschussrechnung"/>
    <hyperlink ref="A74" location="Einnahmen!A1" display="Einnahmen               - Hier geben Sie Ihre Einnahmen an"/>
    <hyperlink ref="A75" location="Ausgaben!A1" display="Ausgaben                 - Hier geben Sie Ihre Ausgaben an"/>
    <hyperlink ref="A76" location="UmsatzStVA!A1" display="UmsatzStVA            - Hier sehen Sie die Beträge, die an das Finanzamt zu zahlen sind."/>
    <hyperlink ref="A77" location="UmsatzSt!A1" display="UmsatzSt                 - Hier tragen Sie die an das Fianzamt gezahlten Beträge ein"/>
    <hyperlink ref="A78" location="FahrtenReisen!Druckbereich" display="FahrtenReisen         -´Hier tragen Sie Ihre Fahrtkosten ein (Reisekosten und Pendlerpauschale)"/>
    <hyperlink ref="A79" location="Abschreibung!A1" display="Abschreibung           - Hier pflegen Sie Ihre Abschreibungen"/>
    <hyperlink ref="A80" location="GWGSammel!A1" display="GWGSammel          - Sammelabschreibung geringwertiger Güter"/>
    <hyperlink ref="A81" location="GWG_Verzeichnis!A1" display="GWG_Verzeichnis   - Ein Verzeichnis Ihrer GWG"/>
    <hyperlink ref="A82" location="'Statistik Jahre'!A1" display="Statistik Jahre           - Hier können Sie über  mehrere Jahre hinweg die Entwicklung Ihres Unternehmens festhalten"/>
    <hyperlink ref="A92" r:id="rId6" display="https://www.klicktipps.de/impressum.php"/>
    <hyperlink ref="A98" r:id="rId7" display="info@klicktipps.de"/>
    <hyperlink ref="A102" r:id="rId8" display="info@klicktipps.de"/>
  </hyperlinks>
  <printOptions headings="false" gridLines="false" gridLinesSet="true" horizontalCentered="false" verticalCentered="false"/>
  <pageMargins left="0.7875" right="0.7875" top="0.984027777777778" bottom="0.984027777777778" header="0.511811023622047" footer="0.511811023622047"/>
  <pageSetup paperSize="9" scale="100" fitToWidth="1" fitToHeight="10"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N92"/>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 activeCellId="0" sqref="A1:A5"/>
    </sheetView>
  </sheetViews>
  <sheetFormatPr defaultColWidth="10.51953125" defaultRowHeight="15" zeroHeight="false" outlineLevelRow="0" outlineLevelCol="0"/>
  <sheetData>
    <row r="1" customFormat="false" ht="18" hidden="false" customHeight="false" outlineLevel="0" collapsed="false">
      <c r="A1" s="44" t="s">
        <v>137</v>
      </c>
      <c r="B1" s="44"/>
      <c r="C1" s="44"/>
      <c r="D1" s="44"/>
      <c r="E1" s="44"/>
      <c r="F1" s="44"/>
      <c r="G1" s="44"/>
      <c r="H1" s="44"/>
      <c r="I1" s="44"/>
      <c r="J1" s="44"/>
      <c r="K1" s="44"/>
      <c r="L1" s="44"/>
      <c r="M1" s="44"/>
      <c r="N1" s="45" t="n">
        <f aca="true">TODAY()</f>
        <v>45521</v>
      </c>
    </row>
    <row r="2" customFormat="false" ht="18" hidden="false" customHeight="false" outlineLevel="0" collapsed="false">
      <c r="A2" s="46" t="s">
        <v>138</v>
      </c>
      <c r="B2" s="44"/>
      <c r="C2" s="44"/>
      <c r="D2" s="44"/>
      <c r="E2" s="44"/>
      <c r="F2" s="44"/>
      <c r="G2" s="44"/>
      <c r="H2" s="44"/>
      <c r="I2" s="44"/>
      <c r="J2" s="44"/>
      <c r="K2" s="44"/>
      <c r="L2" s="44"/>
      <c r="M2" s="44"/>
      <c r="N2" s="44"/>
    </row>
    <row r="3" customFormat="false" ht="18" hidden="false" customHeight="false" outlineLevel="0" collapsed="false">
      <c r="A3" s="44"/>
      <c r="B3" s="44"/>
      <c r="C3" s="44"/>
      <c r="D3" s="44"/>
      <c r="E3" s="44"/>
      <c r="F3" s="44"/>
      <c r="G3" s="44"/>
      <c r="H3" s="44"/>
      <c r="I3" s="44"/>
      <c r="J3" s="44"/>
      <c r="K3" s="44"/>
      <c r="L3" s="44"/>
      <c r="M3" s="44"/>
      <c r="N3" s="44"/>
    </row>
    <row r="4" customFormat="false" ht="18" hidden="false" customHeight="false" outlineLevel="0" collapsed="false">
      <c r="A4" s="44"/>
      <c r="B4" s="44"/>
      <c r="C4" s="44"/>
      <c r="D4" s="44"/>
      <c r="E4" s="44"/>
      <c r="F4" s="44"/>
      <c r="G4" s="44"/>
      <c r="H4" s="44"/>
      <c r="I4" s="44"/>
      <c r="J4" s="44"/>
      <c r="K4" s="44"/>
      <c r="L4" s="44"/>
      <c r="M4" s="44"/>
      <c r="N4" s="44"/>
    </row>
    <row r="5" customFormat="false" ht="18" hidden="false" customHeight="false" outlineLevel="0" collapsed="false">
      <c r="A5" s="44"/>
      <c r="B5" s="44"/>
      <c r="C5" s="44"/>
      <c r="D5" s="44"/>
      <c r="E5" s="44"/>
      <c r="F5" s="44"/>
      <c r="G5" s="44"/>
      <c r="H5" s="44"/>
      <c r="I5" s="44"/>
      <c r="J5" s="44"/>
      <c r="K5" s="44"/>
      <c r="L5" s="44"/>
      <c r="M5" s="44"/>
      <c r="N5" s="44"/>
    </row>
    <row r="6" customFormat="false" ht="18" hidden="false" customHeight="false" outlineLevel="0" collapsed="false">
      <c r="A6" s="44"/>
      <c r="B6" s="44"/>
      <c r="C6" s="44"/>
      <c r="D6" s="44"/>
      <c r="E6" s="44"/>
      <c r="F6" s="44"/>
      <c r="G6" s="44"/>
      <c r="H6" s="44"/>
      <c r="I6" s="44"/>
      <c r="J6" s="44"/>
      <c r="K6" s="44"/>
      <c r="L6" s="44"/>
      <c r="M6" s="44"/>
      <c r="N6" s="44"/>
    </row>
    <row r="7" customFormat="false" ht="18" hidden="false" customHeight="false" outlineLevel="0" collapsed="false">
      <c r="A7" s="44"/>
      <c r="B7" s="44"/>
      <c r="C7" s="44"/>
      <c r="D7" s="44"/>
      <c r="E7" s="44"/>
      <c r="F7" s="44"/>
      <c r="G7" s="44"/>
      <c r="H7" s="44"/>
      <c r="I7" s="44"/>
      <c r="J7" s="44"/>
      <c r="K7" s="44"/>
      <c r="L7" s="44"/>
      <c r="M7" s="44"/>
      <c r="N7" s="44"/>
    </row>
    <row r="8" customFormat="false" ht="18" hidden="false" customHeight="false" outlineLevel="0" collapsed="false">
      <c r="A8" s="44"/>
      <c r="B8" s="44"/>
      <c r="C8" s="44"/>
      <c r="D8" s="44"/>
      <c r="E8" s="44"/>
      <c r="F8" s="44"/>
      <c r="G8" s="44"/>
      <c r="H8" s="44"/>
      <c r="I8" s="44"/>
      <c r="J8" s="44"/>
      <c r="K8" s="44"/>
      <c r="L8" s="44"/>
      <c r="M8" s="44"/>
      <c r="N8" s="44"/>
    </row>
    <row r="9" customFormat="false" ht="18" hidden="false" customHeight="false" outlineLevel="0" collapsed="false">
      <c r="A9" s="44"/>
      <c r="B9" s="44"/>
      <c r="C9" s="44"/>
      <c r="D9" s="44"/>
      <c r="E9" s="44"/>
      <c r="F9" s="44"/>
      <c r="G9" s="44"/>
      <c r="H9" s="44"/>
      <c r="I9" s="44"/>
      <c r="J9" s="44"/>
      <c r="K9" s="44"/>
      <c r="L9" s="44"/>
      <c r="M9" s="44"/>
      <c r="N9" s="44"/>
    </row>
    <row r="10" customFormat="false" ht="18" hidden="false" customHeight="false" outlineLevel="0" collapsed="false">
      <c r="A10" s="44"/>
      <c r="B10" s="44"/>
      <c r="C10" s="44"/>
      <c r="D10" s="44"/>
      <c r="E10" s="44"/>
      <c r="F10" s="44"/>
      <c r="G10" s="44"/>
      <c r="H10" s="44"/>
      <c r="I10" s="44"/>
      <c r="J10" s="44"/>
      <c r="K10" s="44"/>
      <c r="L10" s="44"/>
      <c r="M10" s="44"/>
      <c r="N10" s="44"/>
    </row>
    <row r="11" customFormat="false" ht="18" hidden="false" customHeight="false" outlineLevel="0" collapsed="false">
      <c r="A11" s="44"/>
      <c r="B11" s="44"/>
      <c r="C11" s="44"/>
      <c r="D11" s="44"/>
      <c r="E11" s="44"/>
      <c r="F11" s="44"/>
      <c r="G11" s="44"/>
      <c r="H11" s="44"/>
      <c r="I11" s="44"/>
      <c r="J11" s="44"/>
      <c r="K11" s="44"/>
      <c r="L11" s="44"/>
      <c r="M11" s="44"/>
      <c r="N11" s="44"/>
    </row>
    <row r="12" customFormat="false" ht="18" hidden="false" customHeight="false" outlineLevel="0" collapsed="false">
      <c r="A12" s="44"/>
      <c r="B12" s="44"/>
      <c r="C12" s="44"/>
      <c r="D12" s="44"/>
      <c r="E12" s="44"/>
      <c r="F12" s="44"/>
      <c r="G12" s="44"/>
      <c r="H12" s="44"/>
      <c r="I12" s="44"/>
      <c r="J12" s="44"/>
      <c r="K12" s="44"/>
      <c r="L12" s="44"/>
      <c r="M12" s="44"/>
      <c r="N12" s="44"/>
    </row>
    <row r="13" customFormat="false" ht="18" hidden="false" customHeight="false" outlineLevel="0" collapsed="false">
      <c r="A13" s="44"/>
      <c r="B13" s="44"/>
      <c r="C13" s="44"/>
      <c r="D13" s="44"/>
      <c r="E13" s="44"/>
      <c r="F13" s="44"/>
      <c r="G13" s="44"/>
      <c r="H13" s="44"/>
      <c r="I13" s="44"/>
      <c r="J13" s="44"/>
      <c r="K13" s="44"/>
      <c r="L13" s="44"/>
      <c r="M13" s="44"/>
      <c r="N13" s="44"/>
    </row>
    <row r="14" customFormat="false" ht="18" hidden="false" customHeight="false" outlineLevel="0" collapsed="false">
      <c r="A14" s="44"/>
      <c r="B14" s="44"/>
      <c r="C14" s="44"/>
      <c r="D14" s="44"/>
      <c r="E14" s="44"/>
      <c r="F14" s="44"/>
      <c r="G14" s="44"/>
      <c r="H14" s="44"/>
      <c r="I14" s="44"/>
      <c r="J14" s="44"/>
      <c r="K14" s="44"/>
      <c r="L14" s="44"/>
      <c r="M14" s="44"/>
      <c r="N14" s="44"/>
    </row>
    <row r="15" customFormat="false" ht="18" hidden="false" customHeight="false" outlineLevel="0" collapsed="false">
      <c r="A15" s="44"/>
      <c r="B15" s="44"/>
      <c r="C15" s="44"/>
      <c r="D15" s="44"/>
      <c r="E15" s="44"/>
      <c r="F15" s="44"/>
      <c r="G15" s="44"/>
      <c r="H15" s="44"/>
      <c r="I15" s="44"/>
      <c r="J15" s="44"/>
      <c r="K15" s="44"/>
      <c r="L15" s="44"/>
      <c r="M15" s="44"/>
      <c r="N15" s="44"/>
    </row>
    <row r="16" customFormat="false" ht="18" hidden="false" customHeight="false" outlineLevel="0" collapsed="false">
      <c r="A16" s="44"/>
      <c r="B16" s="44"/>
      <c r="C16" s="44"/>
      <c r="D16" s="44"/>
      <c r="E16" s="44"/>
      <c r="F16" s="44"/>
      <c r="G16" s="44"/>
      <c r="H16" s="44"/>
      <c r="I16" s="44"/>
      <c r="J16" s="44"/>
      <c r="K16" s="44"/>
      <c r="L16" s="44"/>
      <c r="M16" s="44"/>
      <c r="N16" s="44"/>
    </row>
    <row r="17" customFormat="false" ht="18" hidden="false" customHeight="false" outlineLevel="0" collapsed="false">
      <c r="A17" s="44"/>
      <c r="B17" s="44"/>
      <c r="C17" s="44"/>
      <c r="D17" s="44"/>
      <c r="E17" s="44"/>
      <c r="F17" s="44"/>
      <c r="G17" s="44"/>
      <c r="H17" s="44"/>
      <c r="I17" s="44"/>
      <c r="J17" s="44"/>
      <c r="K17" s="44"/>
      <c r="L17" s="44"/>
      <c r="M17" s="44"/>
      <c r="N17" s="44"/>
    </row>
    <row r="18" customFormat="false" ht="18" hidden="false" customHeight="false" outlineLevel="0" collapsed="false">
      <c r="A18" s="44"/>
      <c r="B18" s="44"/>
      <c r="C18" s="44"/>
      <c r="D18" s="44"/>
      <c r="E18" s="44"/>
      <c r="F18" s="44"/>
      <c r="G18" s="44"/>
      <c r="H18" s="44"/>
      <c r="I18" s="44"/>
      <c r="J18" s="44"/>
      <c r="K18" s="44"/>
      <c r="L18" s="44"/>
      <c r="M18" s="44"/>
      <c r="N18" s="44"/>
    </row>
    <row r="19" customFormat="false" ht="18" hidden="false" customHeight="false" outlineLevel="0" collapsed="false">
      <c r="A19" s="44"/>
      <c r="B19" s="44"/>
      <c r="C19" s="44"/>
      <c r="D19" s="44"/>
      <c r="E19" s="44"/>
      <c r="F19" s="44"/>
      <c r="G19" s="44"/>
      <c r="H19" s="44"/>
      <c r="I19" s="44"/>
      <c r="J19" s="44"/>
      <c r="K19" s="44"/>
      <c r="L19" s="44"/>
      <c r="M19" s="44"/>
      <c r="N19" s="44"/>
    </row>
    <row r="20" customFormat="false" ht="18" hidden="false" customHeight="false" outlineLevel="0" collapsed="false">
      <c r="A20" s="44"/>
      <c r="B20" s="44"/>
      <c r="C20" s="44"/>
      <c r="D20" s="44"/>
      <c r="E20" s="44"/>
      <c r="F20" s="44"/>
      <c r="G20" s="44"/>
      <c r="H20" s="44"/>
      <c r="I20" s="44"/>
      <c r="J20" s="44"/>
      <c r="K20" s="44"/>
      <c r="L20" s="44"/>
      <c r="M20" s="44"/>
      <c r="N20" s="44"/>
    </row>
    <row r="21" customFormat="false" ht="18" hidden="false" customHeight="false" outlineLevel="0" collapsed="false">
      <c r="A21" s="44"/>
      <c r="B21" s="44"/>
      <c r="C21" s="44"/>
      <c r="D21" s="44"/>
      <c r="E21" s="44"/>
      <c r="F21" s="44"/>
      <c r="G21" s="44"/>
      <c r="H21" s="44"/>
      <c r="I21" s="44"/>
      <c r="J21" s="44"/>
      <c r="K21" s="44"/>
      <c r="L21" s="44"/>
      <c r="M21" s="44"/>
      <c r="N21" s="44"/>
    </row>
    <row r="22" customFormat="false" ht="18" hidden="false" customHeight="false" outlineLevel="0" collapsed="false">
      <c r="A22" s="44"/>
      <c r="B22" s="44"/>
      <c r="C22" s="44"/>
      <c r="D22" s="44"/>
      <c r="E22" s="44"/>
      <c r="F22" s="44"/>
      <c r="G22" s="44"/>
      <c r="H22" s="44"/>
      <c r="I22" s="44"/>
      <c r="J22" s="44"/>
      <c r="K22" s="44"/>
      <c r="L22" s="44"/>
      <c r="M22" s="44"/>
      <c r="N22" s="44"/>
    </row>
    <row r="23" customFormat="false" ht="18" hidden="false" customHeight="false" outlineLevel="0" collapsed="false">
      <c r="A23" s="44"/>
      <c r="B23" s="44"/>
      <c r="C23" s="44"/>
      <c r="D23" s="44"/>
      <c r="E23" s="44"/>
      <c r="F23" s="44"/>
      <c r="G23" s="44"/>
      <c r="H23" s="44"/>
      <c r="I23" s="44"/>
      <c r="J23" s="44"/>
      <c r="K23" s="44"/>
      <c r="L23" s="44"/>
      <c r="M23" s="44"/>
      <c r="N23" s="44"/>
    </row>
    <row r="24" customFormat="false" ht="18" hidden="false" customHeight="false" outlineLevel="0" collapsed="false">
      <c r="A24" s="44"/>
      <c r="B24" s="44"/>
      <c r="C24" s="44"/>
      <c r="D24" s="44"/>
      <c r="E24" s="44"/>
      <c r="F24" s="44"/>
      <c r="G24" s="44"/>
      <c r="H24" s="44"/>
      <c r="I24" s="44"/>
      <c r="J24" s="44"/>
      <c r="K24" s="44"/>
      <c r="L24" s="44"/>
      <c r="M24" s="44"/>
      <c r="N24" s="44"/>
    </row>
    <row r="25" customFormat="false" ht="18" hidden="false" customHeight="false" outlineLevel="0" collapsed="false">
      <c r="A25" s="44"/>
      <c r="B25" s="44"/>
      <c r="C25" s="44"/>
      <c r="D25" s="44"/>
      <c r="E25" s="44"/>
      <c r="F25" s="44"/>
      <c r="G25" s="44"/>
      <c r="H25" s="44"/>
      <c r="I25" s="44"/>
      <c r="J25" s="44"/>
      <c r="K25" s="44"/>
      <c r="L25" s="44"/>
      <c r="M25" s="44"/>
      <c r="N25" s="44"/>
    </row>
    <row r="26" customFormat="false" ht="18" hidden="false" customHeight="false" outlineLevel="0" collapsed="false">
      <c r="A26" s="44"/>
      <c r="B26" s="44"/>
      <c r="C26" s="44"/>
      <c r="D26" s="44"/>
      <c r="E26" s="44"/>
      <c r="F26" s="44"/>
      <c r="G26" s="44"/>
      <c r="H26" s="44"/>
      <c r="I26" s="44"/>
      <c r="J26" s="44"/>
      <c r="K26" s="44"/>
      <c r="L26" s="44"/>
      <c r="M26" s="44"/>
      <c r="N26" s="44"/>
    </row>
    <row r="27" customFormat="false" ht="18" hidden="false" customHeight="false" outlineLevel="0" collapsed="false">
      <c r="A27" s="44"/>
      <c r="B27" s="44"/>
      <c r="C27" s="44"/>
      <c r="D27" s="44"/>
      <c r="E27" s="44"/>
      <c r="F27" s="44"/>
      <c r="G27" s="44"/>
      <c r="H27" s="44"/>
      <c r="I27" s="44"/>
      <c r="J27" s="44"/>
      <c r="K27" s="44"/>
      <c r="L27" s="44"/>
      <c r="M27" s="44"/>
      <c r="N27" s="44"/>
    </row>
    <row r="28" customFormat="false" ht="18" hidden="false" customHeight="false" outlineLevel="0" collapsed="false">
      <c r="A28" s="44"/>
      <c r="B28" s="44"/>
      <c r="C28" s="44"/>
      <c r="D28" s="44"/>
      <c r="E28" s="44"/>
      <c r="F28" s="44"/>
      <c r="G28" s="44"/>
      <c r="H28" s="44"/>
      <c r="I28" s="44"/>
      <c r="J28" s="44"/>
      <c r="K28" s="44"/>
      <c r="L28" s="44"/>
      <c r="M28" s="44"/>
      <c r="N28" s="44"/>
    </row>
    <row r="29" customFormat="false" ht="18" hidden="false" customHeight="false" outlineLevel="0" collapsed="false">
      <c r="A29" s="44"/>
      <c r="B29" s="44"/>
      <c r="C29" s="44"/>
      <c r="D29" s="44"/>
      <c r="E29" s="44"/>
      <c r="F29" s="44"/>
      <c r="G29" s="44"/>
      <c r="H29" s="44"/>
      <c r="I29" s="44"/>
      <c r="J29" s="44"/>
      <c r="K29" s="44"/>
      <c r="L29" s="44"/>
      <c r="M29" s="44"/>
      <c r="N29" s="44"/>
    </row>
    <row r="30" customFormat="false" ht="18" hidden="false" customHeight="false" outlineLevel="0" collapsed="false">
      <c r="A30" s="44"/>
      <c r="B30" s="44"/>
      <c r="C30" s="44"/>
      <c r="D30" s="44"/>
      <c r="E30" s="44"/>
      <c r="F30" s="44"/>
      <c r="G30" s="44"/>
      <c r="H30" s="44"/>
      <c r="I30" s="44"/>
      <c r="J30" s="44"/>
      <c r="K30" s="44"/>
      <c r="L30" s="44"/>
      <c r="M30" s="44"/>
      <c r="N30" s="44"/>
    </row>
    <row r="31" customFormat="false" ht="18" hidden="false" customHeight="false" outlineLevel="0" collapsed="false">
      <c r="A31" s="44"/>
      <c r="B31" s="44"/>
      <c r="C31" s="44"/>
      <c r="D31" s="44"/>
      <c r="E31" s="44"/>
      <c r="F31" s="44"/>
      <c r="G31" s="44"/>
      <c r="H31" s="44"/>
      <c r="I31" s="44"/>
      <c r="J31" s="44"/>
      <c r="K31" s="44"/>
      <c r="L31" s="44"/>
      <c r="M31" s="44"/>
      <c r="N31" s="44"/>
    </row>
    <row r="32" customFormat="false" ht="18" hidden="false" customHeight="false" outlineLevel="0" collapsed="false">
      <c r="A32" s="44"/>
      <c r="B32" s="44"/>
      <c r="C32" s="44"/>
      <c r="D32" s="44"/>
      <c r="E32" s="44"/>
      <c r="F32" s="44"/>
      <c r="G32" s="44"/>
      <c r="H32" s="44"/>
      <c r="I32" s="44"/>
      <c r="J32" s="44"/>
      <c r="K32" s="44"/>
      <c r="L32" s="44"/>
      <c r="M32" s="44"/>
      <c r="N32" s="44"/>
    </row>
    <row r="33" customFormat="false" ht="18" hidden="false" customHeight="false" outlineLevel="0" collapsed="false">
      <c r="A33" s="44"/>
      <c r="B33" s="44"/>
      <c r="C33" s="44"/>
      <c r="D33" s="44"/>
      <c r="E33" s="44"/>
      <c r="F33" s="44"/>
      <c r="G33" s="44"/>
      <c r="H33" s="44"/>
      <c r="I33" s="44"/>
      <c r="J33" s="44"/>
      <c r="K33" s="44"/>
      <c r="L33" s="44"/>
      <c r="M33" s="44"/>
      <c r="N33" s="44"/>
    </row>
    <row r="34" customFormat="false" ht="18" hidden="false" customHeight="false" outlineLevel="0" collapsed="false">
      <c r="A34" s="44"/>
      <c r="B34" s="44"/>
      <c r="C34" s="44"/>
      <c r="D34" s="44"/>
      <c r="E34" s="44"/>
      <c r="F34" s="44"/>
      <c r="G34" s="44"/>
      <c r="H34" s="44"/>
      <c r="I34" s="44"/>
      <c r="J34" s="44"/>
      <c r="K34" s="44"/>
      <c r="L34" s="44"/>
      <c r="M34" s="44"/>
      <c r="N34" s="44"/>
    </row>
    <row r="35" customFormat="false" ht="18" hidden="false" customHeight="false" outlineLevel="0" collapsed="false">
      <c r="A35" s="44"/>
      <c r="B35" s="44"/>
      <c r="C35" s="44"/>
      <c r="D35" s="44"/>
      <c r="E35" s="44"/>
      <c r="F35" s="44"/>
      <c r="G35" s="44"/>
      <c r="H35" s="44"/>
      <c r="I35" s="44"/>
      <c r="J35" s="44"/>
      <c r="K35" s="44"/>
      <c r="L35" s="44"/>
      <c r="M35" s="44"/>
      <c r="N35" s="44"/>
    </row>
    <row r="36" customFormat="false" ht="18" hidden="false" customHeight="false" outlineLevel="0" collapsed="false">
      <c r="A36" s="44"/>
      <c r="B36" s="44"/>
      <c r="C36" s="44"/>
      <c r="D36" s="44"/>
      <c r="E36" s="44"/>
      <c r="F36" s="44"/>
      <c r="G36" s="44"/>
      <c r="H36" s="44"/>
      <c r="I36" s="44"/>
      <c r="J36" s="44"/>
      <c r="K36" s="44"/>
      <c r="L36" s="44"/>
      <c r="M36" s="44"/>
      <c r="N36" s="44"/>
    </row>
    <row r="37" customFormat="false" ht="18" hidden="false" customHeight="false" outlineLevel="0" collapsed="false">
      <c r="A37" s="44"/>
      <c r="B37" s="44"/>
      <c r="C37" s="44"/>
      <c r="D37" s="44"/>
      <c r="E37" s="44"/>
      <c r="F37" s="44"/>
      <c r="G37" s="44"/>
      <c r="H37" s="44"/>
      <c r="I37" s="44"/>
      <c r="J37" s="44"/>
      <c r="K37" s="44"/>
      <c r="L37" s="44"/>
      <c r="M37" s="44"/>
      <c r="N37" s="44"/>
    </row>
    <row r="38" customFormat="false" ht="18" hidden="false" customHeight="false" outlineLevel="0" collapsed="false">
      <c r="A38" s="44"/>
      <c r="B38" s="44"/>
      <c r="C38" s="44"/>
      <c r="D38" s="44"/>
      <c r="E38" s="44"/>
      <c r="F38" s="44"/>
      <c r="G38" s="44"/>
      <c r="H38" s="44"/>
      <c r="I38" s="44"/>
      <c r="J38" s="44"/>
      <c r="K38" s="44"/>
      <c r="L38" s="44"/>
      <c r="M38" s="44"/>
      <c r="N38" s="44"/>
    </row>
    <row r="39" customFormat="false" ht="18" hidden="false" customHeight="false" outlineLevel="0" collapsed="false">
      <c r="A39" s="44"/>
      <c r="B39" s="44"/>
      <c r="C39" s="44"/>
      <c r="D39" s="44"/>
      <c r="E39" s="44"/>
      <c r="F39" s="44"/>
      <c r="G39" s="44"/>
      <c r="H39" s="44"/>
      <c r="I39" s="44"/>
      <c r="J39" s="44"/>
      <c r="K39" s="44"/>
      <c r="L39" s="44"/>
      <c r="M39" s="44"/>
      <c r="N39" s="44"/>
    </row>
    <row r="40" customFormat="false" ht="18" hidden="false" customHeight="false" outlineLevel="0" collapsed="false">
      <c r="A40" s="44"/>
      <c r="B40" s="44"/>
      <c r="C40" s="44"/>
      <c r="D40" s="44"/>
      <c r="E40" s="44"/>
      <c r="F40" s="44"/>
      <c r="G40" s="44"/>
      <c r="H40" s="44"/>
      <c r="I40" s="44"/>
      <c r="J40" s="44"/>
      <c r="K40" s="44"/>
      <c r="L40" s="44"/>
      <c r="M40" s="44"/>
      <c r="N40" s="44"/>
    </row>
    <row r="41" customFormat="false" ht="18" hidden="false" customHeight="false" outlineLevel="0" collapsed="false">
      <c r="A41" s="44"/>
      <c r="B41" s="44"/>
      <c r="C41" s="44"/>
      <c r="D41" s="44"/>
      <c r="E41" s="44"/>
      <c r="F41" s="44"/>
      <c r="G41" s="44"/>
      <c r="H41" s="44"/>
      <c r="I41" s="44"/>
      <c r="J41" s="44"/>
      <c r="K41" s="44"/>
      <c r="L41" s="44"/>
      <c r="M41" s="44"/>
      <c r="N41" s="44"/>
    </row>
    <row r="42" customFormat="false" ht="18" hidden="false" customHeight="false" outlineLevel="0" collapsed="false">
      <c r="A42" s="44"/>
      <c r="B42" s="44"/>
      <c r="C42" s="44"/>
      <c r="D42" s="44"/>
      <c r="E42" s="44"/>
      <c r="F42" s="44"/>
      <c r="G42" s="44"/>
      <c r="H42" s="44"/>
      <c r="I42" s="44"/>
      <c r="J42" s="44"/>
      <c r="K42" s="44"/>
      <c r="L42" s="44"/>
      <c r="M42" s="44"/>
      <c r="N42" s="44"/>
    </row>
    <row r="43" customFormat="false" ht="18" hidden="false" customHeight="false" outlineLevel="0" collapsed="false">
      <c r="A43" s="44"/>
      <c r="B43" s="44"/>
      <c r="C43" s="44"/>
      <c r="D43" s="44"/>
      <c r="E43" s="44"/>
      <c r="F43" s="44"/>
      <c r="G43" s="44"/>
      <c r="H43" s="44"/>
      <c r="I43" s="44"/>
      <c r="J43" s="44"/>
      <c r="K43" s="44"/>
      <c r="L43" s="44"/>
      <c r="M43" s="44"/>
      <c r="N43" s="44"/>
    </row>
    <row r="44" customFormat="false" ht="18" hidden="false" customHeight="false" outlineLevel="0" collapsed="false">
      <c r="A44" s="44"/>
      <c r="B44" s="44"/>
      <c r="C44" s="44"/>
      <c r="D44" s="44"/>
      <c r="E44" s="44"/>
      <c r="F44" s="44"/>
      <c r="G44" s="44"/>
      <c r="H44" s="44"/>
      <c r="I44" s="44"/>
      <c r="J44" s="44"/>
      <c r="K44" s="44"/>
      <c r="L44" s="44"/>
      <c r="M44" s="44"/>
      <c r="N44" s="44"/>
    </row>
    <row r="45" customFormat="false" ht="18" hidden="false" customHeight="false" outlineLevel="0" collapsed="false">
      <c r="A45" s="44"/>
      <c r="B45" s="44"/>
      <c r="C45" s="44"/>
      <c r="D45" s="44"/>
      <c r="E45" s="44"/>
      <c r="F45" s="44"/>
      <c r="G45" s="44"/>
      <c r="H45" s="44"/>
      <c r="I45" s="44"/>
      <c r="J45" s="44"/>
      <c r="K45" s="44"/>
      <c r="L45" s="44"/>
      <c r="M45" s="44"/>
      <c r="N45" s="44"/>
    </row>
    <row r="46" customFormat="false" ht="18" hidden="false" customHeight="false" outlineLevel="0" collapsed="false">
      <c r="A46" s="44"/>
      <c r="B46" s="44"/>
      <c r="C46" s="44"/>
      <c r="D46" s="44"/>
      <c r="E46" s="44"/>
      <c r="F46" s="44"/>
      <c r="G46" s="44"/>
      <c r="H46" s="44"/>
      <c r="I46" s="44"/>
      <c r="J46" s="44"/>
      <c r="K46" s="44"/>
      <c r="L46" s="44"/>
      <c r="M46" s="44"/>
      <c r="N46" s="44"/>
    </row>
    <row r="47" customFormat="false" ht="18" hidden="false" customHeight="false" outlineLevel="0" collapsed="false">
      <c r="A47" s="44"/>
      <c r="B47" s="44"/>
      <c r="C47" s="44"/>
      <c r="D47" s="44"/>
      <c r="E47" s="44"/>
      <c r="F47" s="44"/>
      <c r="G47" s="44"/>
      <c r="H47" s="44"/>
      <c r="I47" s="44"/>
      <c r="J47" s="44"/>
      <c r="K47" s="44"/>
      <c r="L47" s="44"/>
      <c r="M47" s="44"/>
      <c r="N47" s="44"/>
    </row>
    <row r="48" customFormat="false" ht="18" hidden="false" customHeight="false" outlineLevel="0" collapsed="false">
      <c r="A48" s="44"/>
      <c r="B48" s="44"/>
      <c r="C48" s="44"/>
      <c r="D48" s="44"/>
      <c r="E48" s="44"/>
      <c r="F48" s="44"/>
      <c r="G48" s="44"/>
      <c r="H48" s="44"/>
      <c r="I48" s="44"/>
      <c r="J48" s="44"/>
      <c r="K48" s="44"/>
      <c r="L48" s="44"/>
      <c r="M48" s="44"/>
      <c r="N48" s="44"/>
    </row>
    <row r="49" customFormat="false" ht="18" hidden="false" customHeight="false" outlineLevel="0" collapsed="false">
      <c r="A49" s="44"/>
      <c r="B49" s="44"/>
      <c r="C49" s="44"/>
      <c r="D49" s="44"/>
      <c r="E49" s="44"/>
      <c r="F49" s="44"/>
      <c r="G49" s="44"/>
      <c r="H49" s="44"/>
      <c r="I49" s="44"/>
      <c r="J49" s="44"/>
      <c r="K49" s="44"/>
      <c r="L49" s="44"/>
      <c r="M49" s="44"/>
      <c r="N49" s="44"/>
    </row>
    <row r="50" customFormat="false" ht="18" hidden="false" customHeight="false" outlineLevel="0" collapsed="false">
      <c r="A50" s="44"/>
      <c r="B50" s="44"/>
      <c r="C50" s="44"/>
      <c r="D50" s="44"/>
      <c r="E50" s="44"/>
      <c r="F50" s="44"/>
      <c r="G50" s="44"/>
      <c r="H50" s="44"/>
      <c r="I50" s="44"/>
      <c r="J50" s="44"/>
      <c r="K50" s="44"/>
      <c r="L50" s="44"/>
      <c r="M50" s="44"/>
      <c r="N50" s="44"/>
    </row>
    <row r="51" customFormat="false" ht="18" hidden="false" customHeight="false" outlineLevel="0" collapsed="false">
      <c r="A51" s="44"/>
      <c r="B51" s="44"/>
      <c r="C51" s="44"/>
      <c r="D51" s="44"/>
      <c r="E51" s="44"/>
      <c r="F51" s="44"/>
      <c r="G51" s="44"/>
      <c r="H51" s="44"/>
      <c r="I51" s="44"/>
      <c r="J51" s="44"/>
      <c r="K51" s="44"/>
      <c r="L51" s="44"/>
      <c r="M51" s="44"/>
      <c r="N51" s="44"/>
    </row>
    <row r="52" customFormat="false" ht="18" hidden="false" customHeight="false" outlineLevel="0" collapsed="false">
      <c r="A52" s="44"/>
      <c r="B52" s="44"/>
      <c r="C52" s="44"/>
      <c r="D52" s="44"/>
      <c r="E52" s="44"/>
      <c r="F52" s="44"/>
      <c r="G52" s="44"/>
      <c r="H52" s="44"/>
      <c r="I52" s="44"/>
      <c r="J52" s="44"/>
      <c r="K52" s="44"/>
      <c r="L52" s="44"/>
      <c r="M52" s="44"/>
      <c r="N52" s="44"/>
    </row>
    <row r="53" customFormat="false" ht="18" hidden="false" customHeight="false" outlineLevel="0" collapsed="false">
      <c r="A53" s="44"/>
      <c r="B53" s="44"/>
      <c r="C53" s="44"/>
      <c r="D53" s="44"/>
      <c r="E53" s="44"/>
      <c r="F53" s="44"/>
      <c r="G53" s="44"/>
      <c r="H53" s="44"/>
      <c r="I53" s="44"/>
      <c r="J53" s="44"/>
      <c r="K53" s="44"/>
      <c r="L53" s="44"/>
      <c r="M53" s="44"/>
      <c r="N53" s="44"/>
    </row>
    <row r="54" customFormat="false" ht="18" hidden="false" customHeight="false" outlineLevel="0" collapsed="false">
      <c r="A54" s="44"/>
      <c r="B54" s="44"/>
      <c r="C54" s="44"/>
      <c r="D54" s="44"/>
      <c r="E54" s="44"/>
      <c r="F54" s="44"/>
      <c r="G54" s="44"/>
      <c r="H54" s="44"/>
      <c r="I54" s="44"/>
      <c r="J54" s="44"/>
      <c r="K54" s="44"/>
      <c r="L54" s="44"/>
      <c r="M54" s="44"/>
      <c r="N54" s="44"/>
    </row>
    <row r="55" customFormat="false" ht="18" hidden="false" customHeight="false" outlineLevel="0" collapsed="false">
      <c r="A55" s="44"/>
      <c r="B55" s="44"/>
      <c r="C55" s="44"/>
      <c r="D55" s="44"/>
      <c r="E55" s="44"/>
      <c r="F55" s="44"/>
      <c r="G55" s="44"/>
      <c r="H55" s="44"/>
      <c r="I55" s="44"/>
      <c r="J55" s="44"/>
      <c r="K55" s="44"/>
      <c r="L55" s="44"/>
      <c r="M55" s="44"/>
      <c r="N55" s="44"/>
    </row>
    <row r="56" customFormat="false" ht="18" hidden="false" customHeight="false" outlineLevel="0" collapsed="false">
      <c r="A56" s="44"/>
      <c r="B56" s="44"/>
      <c r="C56" s="44"/>
      <c r="D56" s="44"/>
      <c r="E56" s="44"/>
      <c r="F56" s="44"/>
      <c r="G56" s="44"/>
      <c r="H56" s="44"/>
      <c r="I56" s="44"/>
      <c r="J56" s="44"/>
      <c r="K56" s="44"/>
      <c r="L56" s="44"/>
      <c r="M56" s="44"/>
      <c r="N56" s="44"/>
    </row>
    <row r="57" customFormat="false" ht="18" hidden="false" customHeight="false" outlineLevel="0" collapsed="false">
      <c r="A57" s="44"/>
      <c r="B57" s="44"/>
      <c r="C57" s="44"/>
      <c r="D57" s="44"/>
      <c r="E57" s="44"/>
      <c r="F57" s="44"/>
      <c r="G57" s="44"/>
      <c r="H57" s="44"/>
      <c r="I57" s="44"/>
      <c r="J57" s="44"/>
      <c r="K57" s="44"/>
      <c r="L57" s="44"/>
      <c r="M57" s="44"/>
      <c r="N57" s="44"/>
    </row>
    <row r="58" customFormat="false" ht="18" hidden="false" customHeight="false" outlineLevel="0" collapsed="false">
      <c r="A58" s="44"/>
      <c r="B58" s="44"/>
      <c r="C58" s="44"/>
      <c r="D58" s="44"/>
      <c r="E58" s="44"/>
      <c r="F58" s="44"/>
      <c r="G58" s="44"/>
      <c r="H58" s="44"/>
      <c r="I58" s="44"/>
      <c r="J58" s="44"/>
      <c r="K58" s="44"/>
      <c r="L58" s="44"/>
      <c r="M58" s="44"/>
      <c r="N58" s="44"/>
    </row>
    <row r="59" customFormat="false" ht="18" hidden="false" customHeight="false" outlineLevel="0" collapsed="false">
      <c r="A59" s="44"/>
      <c r="B59" s="44"/>
      <c r="C59" s="44"/>
      <c r="D59" s="44"/>
      <c r="E59" s="44"/>
      <c r="F59" s="44"/>
      <c r="G59" s="44"/>
      <c r="H59" s="44"/>
      <c r="I59" s="44"/>
      <c r="J59" s="44"/>
      <c r="K59" s="44"/>
      <c r="L59" s="44"/>
      <c r="M59" s="44"/>
      <c r="N59" s="44"/>
    </row>
    <row r="60" customFormat="false" ht="18" hidden="false" customHeight="false" outlineLevel="0" collapsed="false">
      <c r="A60" s="44"/>
      <c r="B60" s="44"/>
      <c r="C60" s="44"/>
      <c r="D60" s="44"/>
      <c r="E60" s="44"/>
      <c r="F60" s="44"/>
      <c r="G60" s="44"/>
      <c r="H60" s="44"/>
      <c r="I60" s="44"/>
      <c r="J60" s="44"/>
      <c r="K60" s="44"/>
      <c r="L60" s="44"/>
      <c r="M60" s="44"/>
      <c r="N60" s="44"/>
    </row>
    <row r="61" customFormat="false" ht="18" hidden="false" customHeight="false" outlineLevel="0" collapsed="false">
      <c r="A61" s="44"/>
      <c r="B61" s="44"/>
      <c r="C61" s="44"/>
      <c r="D61" s="44"/>
      <c r="E61" s="44"/>
      <c r="F61" s="44"/>
      <c r="G61" s="44"/>
      <c r="H61" s="44"/>
      <c r="I61" s="44"/>
      <c r="J61" s="44"/>
      <c r="K61" s="44"/>
      <c r="L61" s="44"/>
      <c r="M61" s="44"/>
      <c r="N61" s="44"/>
    </row>
    <row r="62" customFormat="false" ht="18" hidden="false" customHeight="false" outlineLevel="0" collapsed="false">
      <c r="A62" s="44"/>
      <c r="B62" s="44"/>
      <c r="C62" s="44"/>
      <c r="D62" s="44"/>
      <c r="E62" s="44"/>
      <c r="F62" s="44"/>
      <c r="G62" s="44"/>
      <c r="H62" s="44"/>
      <c r="I62" s="44"/>
      <c r="J62" s="44"/>
      <c r="K62" s="44"/>
      <c r="L62" s="44"/>
      <c r="M62" s="44"/>
      <c r="N62" s="44"/>
    </row>
    <row r="63" customFormat="false" ht="18" hidden="false" customHeight="false" outlineLevel="0" collapsed="false">
      <c r="A63" s="44"/>
      <c r="B63" s="44"/>
      <c r="C63" s="44"/>
      <c r="D63" s="44"/>
      <c r="E63" s="44"/>
      <c r="F63" s="44"/>
      <c r="G63" s="44"/>
      <c r="H63" s="44"/>
      <c r="I63" s="44"/>
      <c r="J63" s="44"/>
      <c r="K63" s="44"/>
      <c r="L63" s="44"/>
      <c r="M63" s="44"/>
      <c r="N63" s="44"/>
    </row>
    <row r="64" customFormat="false" ht="18" hidden="false" customHeight="false" outlineLevel="0" collapsed="false">
      <c r="A64" s="44"/>
      <c r="B64" s="44"/>
      <c r="C64" s="44"/>
      <c r="D64" s="44"/>
      <c r="E64" s="44"/>
      <c r="F64" s="44"/>
      <c r="G64" s="44"/>
      <c r="H64" s="44"/>
      <c r="I64" s="44"/>
      <c r="J64" s="44"/>
      <c r="K64" s="44"/>
      <c r="L64" s="44"/>
      <c r="M64" s="44"/>
      <c r="N64" s="44"/>
    </row>
    <row r="65" customFormat="false" ht="18" hidden="false" customHeight="false" outlineLevel="0" collapsed="false">
      <c r="A65" s="44"/>
      <c r="B65" s="44"/>
      <c r="C65" s="44"/>
      <c r="D65" s="44"/>
      <c r="E65" s="44"/>
      <c r="F65" s="44"/>
      <c r="G65" s="44"/>
      <c r="H65" s="44"/>
      <c r="I65" s="44"/>
      <c r="J65" s="44"/>
      <c r="K65" s="44"/>
      <c r="L65" s="44"/>
      <c r="M65" s="44"/>
      <c r="N65" s="44"/>
    </row>
    <row r="66" customFormat="false" ht="18" hidden="false" customHeight="false" outlineLevel="0" collapsed="false">
      <c r="A66" s="44"/>
      <c r="B66" s="44"/>
      <c r="C66" s="44"/>
      <c r="D66" s="44"/>
      <c r="E66" s="44"/>
      <c r="F66" s="44"/>
      <c r="G66" s="44"/>
      <c r="H66" s="44"/>
      <c r="I66" s="44"/>
      <c r="J66" s="44"/>
      <c r="K66" s="44"/>
      <c r="L66" s="44"/>
      <c r="M66" s="44"/>
      <c r="N66" s="44"/>
    </row>
    <row r="67" customFormat="false" ht="18" hidden="false" customHeight="false" outlineLevel="0" collapsed="false">
      <c r="A67" s="44"/>
      <c r="B67" s="44"/>
      <c r="C67" s="44"/>
      <c r="D67" s="44"/>
      <c r="E67" s="44"/>
      <c r="F67" s="44"/>
      <c r="G67" s="44"/>
      <c r="H67" s="44"/>
      <c r="I67" s="44"/>
      <c r="J67" s="44"/>
      <c r="K67" s="44"/>
      <c r="L67" s="44"/>
      <c r="M67" s="44"/>
      <c r="N67" s="44"/>
    </row>
    <row r="68" customFormat="false" ht="18" hidden="false" customHeight="false" outlineLevel="0" collapsed="false">
      <c r="A68" s="44"/>
      <c r="B68" s="44"/>
      <c r="C68" s="44"/>
      <c r="D68" s="44"/>
      <c r="E68" s="44"/>
      <c r="F68" s="44"/>
      <c r="G68" s="44"/>
      <c r="H68" s="44"/>
      <c r="I68" s="44"/>
      <c r="J68" s="44"/>
      <c r="K68" s="44"/>
      <c r="L68" s="44"/>
      <c r="M68" s="44"/>
      <c r="N68" s="44"/>
    </row>
    <row r="69" customFormat="false" ht="18" hidden="false" customHeight="false" outlineLevel="0" collapsed="false">
      <c r="A69" s="44"/>
      <c r="B69" s="44"/>
      <c r="C69" s="44"/>
      <c r="D69" s="44"/>
      <c r="E69" s="44"/>
      <c r="F69" s="44"/>
      <c r="G69" s="44"/>
      <c r="H69" s="44"/>
      <c r="I69" s="44"/>
      <c r="J69" s="44"/>
      <c r="K69" s="44"/>
      <c r="L69" s="44"/>
      <c r="M69" s="44"/>
      <c r="N69" s="44"/>
    </row>
    <row r="70" customFormat="false" ht="18" hidden="false" customHeight="false" outlineLevel="0" collapsed="false">
      <c r="A70" s="44"/>
      <c r="B70" s="44"/>
      <c r="C70" s="44"/>
      <c r="D70" s="44"/>
      <c r="E70" s="44"/>
      <c r="F70" s="44"/>
      <c r="G70" s="44"/>
      <c r="H70" s="44"/>
      <c r="I70" s="44"/>
      <c r="J70" s="44"/>
      <c r="K70" s="44"/>
      <c r="L70" s="44"/>
      <c r="M70" s="44"/>
      <c r="N70" s="44"/>
    </row>
    <row r="71" customFormat="false" ht="18" hidden="false" customHeight="false" outlineLevel="0" collapsed="false">
      <c r="A71" s="44"/>
      <c r="B71" s="44"/>
      <c r="C71" s="44"/>
      <c r="D71" s="44"/>
      <c r="E71" s="44"/>
      <c r="F71" s="44"/>
      <c r="G71" s="44"/>
      <c r="H71" s="44"/>
      <c r="I71" s="44"/>
      <c r="J71" s="44"/>
      <c r="K71" s="44"/>
      <c r="L71" s="44"/>
      <c r="M71" s="44"/>
      <c r="N71" s="44"/>
    </row>
    <row r="72" customFormat="false" ht="18" hidden="false" customHeight="false" outlineLevel="0" collapsed="false">
      <c r="A72" s="44"/>
      <c r="B72" s="44"/>
      <c r="C72" s="44"/>
      <c r="D72" s="44"/>
      <c r="E72" s="44"/>
      <c r="F72" s="44"/>
      <c r="G72" s="44"/>
      <c r="H72" s="44"/>
      <c r="I72" s="44"/>
      <c r="J72" s="44"/>
      <c r="K72" s="44"/>
      <c r="L72" s="44"/>
      <c r="M72" s="44"/>
      <c r="N72" s="44"/>
    </row>
    <row r="73" customFormat="false" ht="18" hidden="false" customHeight="false" outlineLevel="0" collapsed="false">
      <c r="A73" s="44"/>
      <c r="B73" s="44"/>
      <c r="C73" s="44"/>
      <c r="D73" s="44"/>
      <c r="E73" s="44"/>
      <c r="F73" s="44"/>
      <c r="G73" s="44"/>
      <c r="H73" s="44"/>
      <c r="I73" s="44"/>
      <c r="J73" s="44"/>
      <c r="K73" s="44"/>
      <c r="L73" s="44"/>
      <c r="M73" s="44"/>
      <c r="N73" s="44"/>
    </row>
    <row r="74" customFormat="false" ht="18" hidden="false" customHeight="false" outlineLevel="0" collapsed="false">
      <c r="A74" s="44"/>
      <c r="B74" s="44"/>
      <c r="C74" s="44"/>
      <c r="D74" s="44"/>
      <c r="E74" s="44"/>
      <c r="F74" s="44"/>
      <c r="G74" s="44"/>
      <c r="H74" s="44"/>
      <c r="I74" s="44"/>
      <c r="J74" s="44"/>
      <c r="K74" s="44"/>
      <c r="L74" s="44"/>
      <c r="M74" s="44"/>
      <c r="N74" s="44"/>
    </row>
    <row r="75" customFormat="false" ht="18" hidden="false" customHeight="false" outlineLevel="0" collapsed="false">
      <c r="A75" s="44"/>
      <c r="B75" s="44"/>
      <c r="C75" s="44"/>
      <c r="D75" s="44"/>
      <c r="E75" s="44"/>
      <c r="F75" s="44"/>
      <c r="G75" s="44"/>
      <c r="H75" s="44"/>
      <c r="I75" s="44"/>
      <c r="J75" s="44"/>
      <c r="K75" s="44"/>
      <c r="L75" s="44"/>
      <c r="M75" s="44"/>
      <c r="N75" s="44"/>
    </row>
    <row r="76" customFormat="false" ht="18" hidden="false" customHeight="false" outlineLevel="0" collapsed="false">
      <c r="A76" s="44"/>
      <c r="B76" s="44"/>
      <c r="C76" s="44"/>
      <c r="D76" s="44"/>
      <c r="E76" s="44"/>
      <c r="F76" s="44"/>
      <c r="G76" s="44"/>
      <c r="H76" s="44"/>
      <c r="I76" s="44"/>
      <c r="J76" s="44"/>
      <c r="K76" s="44"/>
      <c r="L76" s="44"/>
      <c r="M76" s="44"/>
      <c r="N76" s="44"/>
    </row>
    <row r="77" customFormat="false" ht="18" hidden="false" customHeight="false" outlineLevel="0" collapsed="false">
      <c r="A77" s="44"/>
      <c r="B77" s="44"/>
      <c r="C77" s="44"/>
      <c r="D77" s="44"/>
      <c r="E77" s="44"/>
      <c r="F77" s="44"/>
      <c r="G77" s="44"/>
      <c r="H77" s="44"/>
      <c r="I77" s="44"/>
      <c r="J77" s="44"/>
      <c r="K77" s="44"/>
      <c r="L77" s="44"/>
      <c r="M77" s="44"/>
      <c r="N77" s="44"/>
    </row>
    <row r="78" customFormat="false" ht="18" hidden="false" customHeight="false" outlineLevel="0" collapsed="false">
      <c r="A78" s="44"/>
      <c r="B78" s="44"/>
      <c r="C78" s="44"/>
      <c r="D78" s="44"/>
      <c r="E78" s="44"/>
      <c r="F78" s="44"/>
      <c r="G78" s="44"/>
      <c r="H78" s="44"/>
      <c r="I78" s="44"/>
      <c r="J78" s="44"/>
      <c r="K78" s="44"/>
      <c r="L78" s="44"/>
      <c r="M78" s="44"/>
      <c r="N78" s="44"/>
    </row>
    <row r="79" customFormat="false" ht="18" hidden="false" customHeight="false" outlineLevel="0" collapsed="false">
      <c r="A79" s="44"/>
      <c r="B79" s="44"/>
      <c r="C79" s="44"/>
      <c r="D79" s="44"/>
      <c r="E79" s="44"/>
      <c r="F79" s="44"/>
      <c r="G79" s="44"/>
      <c r="H79" s="44"/>
      <c r="I79" s="44"/>
      <c r="J79" s="44"/>
      <c r="K79" s="44"/>
      <c r="L79" s="44"/>
      <c r="M79" s="44"/>
      <c r="N79" s="44"/>
    </row>
    <row r="80" customFormat="false" ht="18" hidden="false" customHeight="false" outlineLevel="0" collapsed="false">
      <c r="A80" s="44"/>
      <c r="B80" s="44"/>
      <c r="C80" s="44"/>
      <c r="D80" s="44"/>
      <c r="E80" s="44"/>
      <c r="F80" s="44"/>
      <c r="G80" s="44"/>
      <c r="H80" s="44"/>
      <c r="I80" s="44"/>
      <c r="J80" s="44"/>
      <c r="K80" s="44"/>
      <c r="L80" s="44"/>
      <c r="M80" s="44"/>
      <c r="N80" s="44"/>
    </row>
    <row r="81" customFormat="false" ht="18" hidden="false" customHeight="false" outlineLevel="0" collapsed="false">
      <c r="A81" s="44"/>
      <c r="B81" s="44"/>
      <c r="C81" s="44"/>
      <c r="D81" s="44"/>
      <c r="E81" s="44"/>
      <c r="F81" s="44"/>
      <c r="G81" s="44"/>
      <c r="H81" s="44"/>
      <c r="I81" s="44"/>
      <c r="J81" s="44"/>
      <c r="K81" s="44"/>
      <c r="L81" s="44"/>
      <c r="M81" s="44"/>
      <c r="N81" s="44"/>
    </row>
    <row r="82" customFormat="false" ht="18" hidden="false" customHeight="false" outlineLevel="0" collapsed="false">
      <c r="A82" s="44"/>
      <c r="B82" s="44"/>
      <c r="C82" s="44"/>
      <c r="D82" s="44"/>
      <c r="E82" s="44"/>
      <c r="F82" s="44"/>
      <c r="G82" s="44"/>
      <c r="H82" s="44"/>
      <c r="I82" s="44"/>
      <c r="J82" s="44"/>
      <c r="K82" s="44"/>
      <c r="L82" s="44"/>
      <c r="M82" s="44"/>
      <c r="N82" s="44"/>
    </row>
    <row r="83" customFormat="false" ht="18" hidden="false" customHeight="false" outlineLevel="0" collapsed="false">
      <c r="A83" s="44"/>
      <c r="B83" s="44"/>
      <c r="C83" s="44"/>
      <c r="D83" s="44"/>
      <c r="E83" s="44"/>
      <c r="F83" s="44"/>
      <c r="G83" s="44"/>
      <c r="H83" s="44"/>
      <c r="I83" s="44"/>
      <c r="J83" s="44"/>
      <c r="K83" s="44"/>
      <c r="L83" s="44"/>
      <c r="M83" s="44"/>
      <c r="N83" s="44"/>
    </row>
    <row r="84" customFormat="false" ht="18" hidden="false" customHeight="false" outlineLevel="0" collapsed="false">
      <c r="A84" s="44"/>
      <c r="B84" s="44"/>
      <c r="C84" s="44"/>
      <c r="D84" s="44"/>
      <c r="E84" s="44"/>
      <c r="F84" s="44"/>
      <c r="G84" s="44"/>
      <c r="H84" s="44"/>
      <c r="I84" s="44"/>
      <c r="J84" s="44"/>
      <c r="K84" s="44"/>
      <c r="L84" s="44"/>
      <c r="M84" s="44"/>
      <c r="N84" s="44"/>
    </row>
    <row r="85" customFormat="false" ht="18" hidden="false" customHeight="false" outlineLevel="0" collapsed="false">
      <c r="A85" s="44"/>
      <c r="B85" s="44"/>
      <c r="C85" s="44"/>
      <c r="D85" s="44"/>
      <c r="E85" s="44"/>
      <c r="F85" s="44"/>
      <c r="G85" s="44"/>
      <c r="H85" s="44"/>
      <c r="I85" s="44"/>
      <c r="J85" s="44"/>
      <c r="K85" s="44"/>
      <c r="L85" s="44"/>
      <c r="M85" s="44"/>
      <c r="N85" s="44"/>
    </row>
    <row r="86" customFormat="false" ht="18" hidden="false" customHeight="false" outlineLevel="0" collapsed="false">
      <c r="A86" s="44"/>
      <c r="B86" s="44"/>
      <c r="C86" s="44"/>
      <c r="D86" s="44"/>
      <c r="E86" s="44"/>
      <c r="F86" s="44"/>
      <c r="G86" s="44"/>
      <c r="H86" s="44"/>
      <c r="I86" s="44"/>
      <c r="J86" s="44"/>
      <c r="K86" s="44"/>
      <c r="L86" s="44"/>
      <c r="M86" s="44"/>
      <c r="N86" s="44"/>
    </row>
    <row r="87" customFormat="false" ht="18" hidden="false" customHeight="false" outlineLevel="0" collapsed="false">
      <c r="A87" s="44"/>
      <c r="B87" s="44"/>
      <c r="C87" s="44"/>
      <c r="D87" s="44"/>
      <c r="E87" s="44"/>
      <c r="F87" s="44"/>
      <c r="G87" s="44"/>
      <c r="H87" s="44"/>
      <c r="I87" s="44"/>
      <c r="J87" s="44"/>
      <c r="K87" s="44"/>
      <c r="L87" s="44"/>
      <c r="M87" s="44"/>
      <c r="N87" s="44"/>
    </row>
    <row r="88" customFormat="false" ht="18" hidden="false" customHeight="false" outlineLevel="0" collapsed="false">
      <c r="A88" s="44"/>
      <c r="B88" s="44"/>
      <c r="C88" s="44"/>
      <c r="D88" s="44"/>
      <c r="E88" s="44"/>
      <c r="F88" s="44"/>
      <c r="G88" s="44"/>
      <c r="H88" s="44"/>
      <c r="I88" s="44"/>
      <c r="J88" s="44"/>
      <c r="K88" s="44"/>
      <c r="L88" s="44"/>
      <c r="M88" s="44"/>
      <c r="N88" s="44"/>
    </row>
    <row r="89" customFormat="false" ht="18" hidden="false" customHeight="false" outlineLevel="0" collapsed="false">
      <c r="A89" s="44"/>
      <c r="B89" s="44"/>
      <c r="C89" s="44"/>
      <c r="D89" s="44"/>
      <c r="E89" s="44"/>
      <c r="F89" s="44"/>
      <c r="G89" s="44"/>
      <c r="H89" s="44"/>
      <c r="I89" s="44"/>
      <c r="J89" s="44"/>
      <c r="K89" s="44"/>
      <c r="L89" s="44"/>
      <c r="M89" s="44"/>
      <c r="N89" s="44"/>
    </row>
    <row r="90" customFormat="false" ht="18" hidden="false" customHeight="false" outlineLevel="0" collapsed="false">
      <c r="A90" s="44"/>
      <c r="B90" s="44"/>
      <c r="C90" s="44"/>
      <c r="D90" s="44"/>
      <c r="E90" s="44"/>
      <c r="F90" s="44"/>
      <c r="G90" s="44"/>
      <c r="H90" s="44"/>
      <c r="I90" s="44"/>
      <c r="J90" s="44"/>
      <c r="K90" s="44"/>
      <c r="L90" s="44"/>
      <c r="M90" s="44"/>
      <c r="N90" s="44"/>
    </row>
    <row r="91" customFormat="false" ht="18" hidden="false" customHeight="false" outlineLevel="0" collapsed="false">
      <c r="A91" s="44"/>
      <c r="B91" s="44"/>
      <c r="C91" s="44"/>
      <c r="D91" s="44"/>
      <c r="E91" s="44"/>
      <c r="F91" s="44"/>
      <c r="G91" s="44"/>
      <c r="H91" s="44"/>
      <c r="I91" s="44"/>
      <c r="J91" s="44"/>
      <c r="K91" s="44"/>
      <c r="L91" s="44"/>
      <c r="M91" s="44"/>
      <c r="N91" s="44"/>
    </row>
    <row r="92" customFormat="false" ht="18" hidden="false" customHeight="false" outlineLevel="0" collapsed="false">
      <c r="A92" s="44"/>
      <c r="B92" s="44"/>
      <c r="C92" s="44"/>
      <c r="D92" s="44"/>
      <c r="E92" s="44"/>
      <c r="F92" s="44"/>
      <c r="G92" s="44"/>
      <c r="H92" s="44"/>
      <c r="I92" s="44"/>
      <c r="J92" s="44"/>
      <c r="K92" s="44"/>
      <c r="L92" s="44"/>
      <c r="M92" s="44"/>
      <c r="N92" s="44"/>
    </row>
  </sheetData>
  <printOptions headings="false" gridLines="false" gridLinesSet="true" horizontalCentered="false" verticalCentered="false"/>
  <pageMargins left="0.7" right="0.7" top="0.7875" bottom="0.7875"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R93"/>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 activeCellId="0" sqref="A1:A5"/>
    </sheetView>
  </sheetViews>
  <sheetFormatPr defaultColWidth="11.4296875" defaultRowHeight="14.25" zeroHeight="false" outlineLevelRow="0" outlineLevelCol="0"/>
  <cols>
    <col collapsed="false" customWidth="true" hidden="false" outlineLevel="0" max="1" min="1" style="47" width="25.28"/>
    <col collapsed="false" customWidth="true" hidden="false" outlineLevel="0" max="2" min="2" style="47" width="15.28"/>
    <col collapsed="false" customWidth="true" hidden="false" outlineLevel="0" max="14" min="3" style="47" width="12.85"/>
    <col collapsed="false" customWidth="false" hidden="false" outlineLevel="0" max="15" min="15" style="47" width="11.43"/>
    <col collapsed="false" customWidth="true" hidden="false" outlineLevel="0" max="16" min="16" style="47" width="4.28"/>
    <col collapsed="false" customWidth="true" hidden="false" outlineLevel="0" max="17" min="17" style="47" width="28.71"/>
    <col collapsed="false" customWidth="false" hidden="false" outlineLevel="0" max="16384" min="18" style="47" width="11.43"/>
  </cols>
  <sheetData>
    <row r="1" customFormat="false" ht="18" hidden="false" customHeight="false" outlineLevel="0" collapsed="false">
      <c r="A1" s="44" t="s">
        <v>139</v>
      </c>
      <c r="B1" s="48"/>
      <c r="C1" s="48"/>
      <c r="D1" s="48"/>
      <c r="E1" s="48"/>
      <c r="F1" s="48"/>
      <c r="G1" s="48"/>
      <c r="H1" s="48"/>
      <c r="I1" s="48"/>
      <c r="J1" s="48"/>
      <c r="K1" s="48"/>
      <c r="L1" s="48"/>
      <c r="M1" s="48"/>
      <c r="N1" s="48"/>
      <c r="O1" s="49" t="n">
        <f aca="true">TODAY()</f>
        <v>45521</v>
      </c>
      <c r="Q1" s="50" t="s">
        <v>140</v>
      </c>
    </row>
    <row r="2" customFormat="false" ht="18" hidden="false" customHeight="false" outlineLevel="0" collapsed="false">
      <c r="A2" s="44"/>
      <c r="B2" s="48"/>
      <c r="C2" s="48"/>
      <c r="D2" s="48"/>
      <c r="E2" s="48"/>
      <c r="F2" s="48"/>
      <c r="G2" s="48"/>
      <c r="H2" s="48"/>
      <c r="I2" s="48"/>
      <c r="J2" s="48"/>
      <c r="K2" s="48"/>
      <c r="L2" s="48"/>
      <c r="M2" s="48"/>
      <c r="N2" s="48"/>
      <c r="O2" s="48"/>
    </row>
    <row r="3" customFormat="false" ht="18" hidden="false" customHeight="false" outlineLevel="0" collapsed="false">
      <c r="A3" s="44" t="s">
        <v>141</v>
      </c>
      <c r="B3" s="48"/>
      <c r="C3" s="48"/>
      <c r="D3" s="48"/>
      <c r="E3" s="48"/>
      <c r="F3" s="48"/>
      <c r="G3" s="48"/>
      <c r="H3" s="48"/>
      <c r="I3" s="48"/>
      <c r="J3" s="48"/>
      <c r="K3" s="48"/>
      <c r="L3" s="48"/>
      <c r="M3" s="48"/>
      <c r="N3" s="48"/>
      <c r="O3" s="48"/>
    </row>
    <row r="4" customFormat="false" ht="15.75" hidden="false" customHeight="false" outlineLevel="0" collapsed="false">
      <c r="A4" s="51"/>
      <c r="B4" s="52" t="s">
        <v>142</v>
      </c>
      <c r="C4" s="53" t="s">
        <v>143</v>
      </c>
      <c r="D4" s="53" t="s">
        <v>144</v>
      </c>
      <c r="E4" s="53" t="s">
        <v>145</v>
      </c>
      <c r="F4" s="53" t="s">
        <v>146</v>
      </c>
      <c r="G4" s="53" t="s">
        <v>147</v>
      </c>
      <c r="H4" s="53" t="s">
        <v>148</v>
      </c>
      <c r="I4" s="53" t="s">
        <v>149</v>
      </c>
      <c r="J4" s="53" t="s">
        <v>150</v>
      </c>
      <c r="K4" s="53" t="s">
        <v>151</v>
      </c>
      <c r="L4" s="53" t="s">
        <v>152</v>
      </c>
      <c r="M4" s="53" t="s">
        <v>153</v>
      </c>
      <c r="N4" s="53" t="s">
        <v>154</v>
      </c>
      <c r="O4" s="51"/>
      <c r="Q4" s="54" t="s">
        <v>155</v>
      </c>
    </row>
    <row r="5" customFormat="false" ht="14.25" hidden="false" customHeight="false" outlineLevel="0" collapsed="false">
      <c r="A5" s="55" t="s">
        <v>156</v>
      </c>
      <c r="B5" s="56" t="s">
        <v>157</v>
      </c>
      <c r="C5" s="57" t="n">
        <v>40</v>
      </c>
      <c r="D5" s="58" t="n">
        <v>40</v>
      </c>
      <c r="E5" s="58" t="n">
        <v>40</v>
      </c>
      <c r="F5" s="58" t="n">
        <v>40</v>
      </c>
      <c r="G5" s="58" t="n">
        <v>40</v>
      </c>
      <c r="H5" s="58" t="n">
        <v>40</v>
      </c>
      <c r="I5" s="58" t="n">
        <v>40</v>
      </c>
      <c r="J5" s="58" t="n">
        <v>40</v>
      </c>
      <c r="K5" s="58" t="n">
        <v>40</v>
      </c>
      <c r="L5" s="58" t="n">
        <v>40</v>
      </c>
      <c r="M5" s="58" t="n">
        <v>40</v>
      </c>
      <c r="N5" s="59" t="n">
        <v>40</v>
      </c>
      <c r="O5" s="51"/>
      <c r="Q5" s="54" t="s">
        <v>158</v>
      </c>
      <c r="R5" s="54"/>
    </row>
    <row r="6" customFormat="false" ht="14.25" hidden="false" customHeight="false" outlineLevel="0" collapsed="false">
      <c r="A6" s="60" t="s">
        <v>159</v>
      </c>
      <c r="B6" s="61" t="s">
        <v>157</v>
      </c>
      <c r="C6" s="62"/>
      <c r="D6" s="63"/>
      <c r="E6" s="63"/>
      <c r="F6" s="63"/>
      <c r="G6" s="63"/>
      <c r="H6" s="63"/>
      <c r="I6" s="63"/>
      <c r="J6" s="63"/>
      <c r="K6" s="63"/>
      <c r="L6" s="63"/>
      <c r="M6" s="63"/>
      <c r="N6" s="64"/>
      <c r="O6" s="51"/>
      <c r="Q6" s="65" t="s">
        <v>160</v>
      </c>
      <c r="R6" s="54"/>
    </row>
    <row r="7" customFormat="false" ht="14.25" hidden="false" customHeight="false" outlineLevel="0" collapsed="false">
      <c r="A7" s="60" t="s">
        <v>161</v>
      </c>
      <c r="B7" s="61" t="s">
        <v>157</v>
      </c>
      <c r="C7" s="62"/>
      <c r="D7" s="63"/>
      <c r="E7" s="63"/>
      <c r="F7" s="63"/>
      <c r="G7" s="63"/>
      <c r="H7" s="63"/>
      <c r="I7" s="63"/>
      <c r="J7" s="63"/>
      <c r="K7" s="63"/>
      <c r="L7" s="63"/>
      <c r="M7" s="63"/>
      <c r="N7" s="63"/>
      <c r="O7" s="51"/>
      <c r="Q7" s="54"/>
      <c r="R7" s="54"/>
    </row>
    <row r="8" customFormat="false" ht="14.25" hidden="false" customHeight="false" outlineLevel="0" collapsed="false">
      <c r="A8" s="60" t="s">
        <v>162</v>
      </c>
      <c r="B8" s="61" t="s">
        <v>157</v>
      </c>
      <c r="C8" s="62"/>
      <c r="D8" s="63"/>
      <c r="E8" s="63"/>
      <c r="F8" s="63"/>
      <c r="G8" s="63"/>
      <c r="H8" s="63"/>
      <c r="I8" s="63"/>
      <c r="J8" s="63"/>
      <c r="K8" s="63"/>
      <c r="L8" s="63"/>
      <c r="M8" s="63"/>
      <c r="N8" s="64"/>
      <c r="O8" s="51"/>
      <c r="Q8" s="54"/>
      <c r="R8" s="54"/>
    </row>
    <row r="9" customFormat="false" ht="14.25" hidden="false" customHeight="false" outlineLevel="0" collapsed="false">
      <c r="A9" s="60"/>
      <c r="B9" s="61"/>
      <c r="C9" s="62"/>
      <c r="D9" s="63"/>
      <c r="E9" s="63"/>
      <c r="F9" s="63"/>
      <c r="G9" s="63"/>
      <c r="H9" s="63"/>
      <c r="I9" s="63"/>
      <c r="J9" s="63"/>
      <c r="K9" s="63"/>
      <c r="L9" s="63"/>
      <c r="M9" s="63"/>
      <c r="N9" s="64"/>
      <c r="O9" s="51"/>
      <c r="Q9" s="54"/>
      <c r="R9" s="54"/>
    </row>
    <row r="10" customFormat="false" ht="14.25" hidden="false" customHeight="false" outlineLevel="0" collapsed="false">
      <c r="A10" s="60"/>
      <c r="B10" s="61"/>
      <c r="C10" s="62"/>
      <c r="D10" s="63"/>
      <c r="E10" s="63"/>
      <c r="F10" s="63"/>
      <c r="G10" s="63"/>
      <c r="H10" s="63"/>
      <c r="I10" s="63"/>
      <c r="J10" s="63"/>
      <c r="K10" s="63"/>
      <c r="L10" s="63"/>
      <c r="M10" s="63"/>
      <c r="N10" s="64"/>
      <c r="O10" s="51"/>
      <c r="Q10" s="54"/>
      <c r="R10" s="54"/>
    </row>
    <row r="11" customFormat="false" ht="14.25" hidden="false" customHeight="false" outlineLevel="0" collapsed="false">
      <c r="A11" s="60" t="s">
        <v>163</v>
      </c>
      <c r="B11" s="61" t="s">
        <v>164</v>
      </c>
      <c r="C11" s="62"/>
      <c r="D11" s="63"/>
      <c r="E11" s="63"/>
      <c r="F11" s="63"/>
      <c r="G11" s="63"/>
      <c r="H11" s="63"/>
      <c r="I11" s="63"/>
      <c r="J11" s="63"/>
      <c r="K11" s="63"/>
      <c r="L11" s="63"/>
      <c r="M11" s="63"/>
      <c r="N11" s="64"/>
      <c r="O11" s="51"/>
      <c r="Q11" s="54"/>
      <c r="R11" s="54"/>
    </row>
    <row r="12" customFormat="false" ht="14.25" hidden="false" customHeight="false" outlineLevel="0" collapsed="false">
      <c r="A12" s="60" t="s">
        <v>165</v>
      </c>
      <c r="B12" s="61" t="s">
        <v>164</v>
      </c>
      <c r="C12" s="62"/>
      <c r="D12" s="63"/>
      <c r="E12" s="63"/>
      <c r="F12" s="63"/>
      <c r="G12" s="63"/>
      <c r="H12" s="63"/>
      <c r="I12" s="63"/>
      <c r="J12" s="63"/>
      <c r="K12" s="63"/>
      <c r="L12" s="63"/>
      <c r="M12" s="63"/>
      <c r="N12" s="64"/>
      <c r="O12" s="51"/>
      <c r="Q12" s="54"/>
      <c r="R12" s="54"/>
    </row>
    <row r="13" customFormat="false" ht="14.25" hidden="false" customHeight="false" outlineLevel="0" collapsed="false">
      <c r="A13" s="60" t="s">
        <v>166</v>
      </c>
      <c r="B13" s="61" t="s">
        <v>164</v>
      </c>
      <c r="C13" s="62"/>
      <c r="D13" s="63"/>
      <c r="E13" s="63"/>
      <c r="F13" s="63"/>
      <c r="G13" s="63"/>
      <c r="H13" s="63"/>
      <c r="I13" s="63"/>
      <c r="J13" s="63"/>
      <c r="K13" s="63"/>
      <c r="L13" s="63"/>
      <c r="M13" s="63"/>
      <c r="N13" s="64"/>
      <c r="O13" s="51"/>
      <c r="Q13" s="54"/>
      <c r="R13" s="54"/>
    </row>
    <row r="14" customFormat="false" ht="14.25" hidden="false" customHeight="false" outlineLevel="0" collapsed="false">
      <c r="A14" s="60" t="s">
        <v>167</v>
      </c>
      <c r="B14" s="61" t="s">
        <v>164</v>
      </c>
      <c r="C14" s="62"/>
      <c r="D14" s="63"/>
      <c r="E14" s="63"/>
      <c r="F14" s="63"/>
      <c r="G14" s="63"/>
      <c r="H14" s="63"/>
      <c r="I14" s="63"/>
      <c r="J14" s="63"/>
      <c r="K14" s="63"/>
      <c r="L14" s="63"/>
      <c r="M14" s="63"/>
      <c r="N14" s="64"/>
      <c r="O14" s="51"/>
      <c r="Q14" s="54"/>
      <c r="R14" s="54"/>
    </row>
    <row r="15" customFormat="false" ht="14.25" hidden="false" customHeight="false" outlineLevel="0" collapsed="false">
      <c r="A15" s="60" t="s">
        <v>168</v>
      </c>
      <c r="B15" s="61" t="s">
        <v>164</v>
      </c>
      <c r="C15" s="62"/>
      <c r="D15" s="63"/>
      <c r="E15" s="63"/>
      <c r="F15" s="63"/>
      <c r="G15" s="63"/>
      <c r="H15" s="63"/>
      <c r="I15" s="63"/>
      <c r="J15" s="63"/>
      <c r="K15" s="63"/>
      <c r="L15" s="63"/>
      <c r="M15" s="63"/>
      <c r="N15" s="64"/>
      <c r="O15" s="51"/>
      <c r="Q15" s="54"/>
      <c r="R15" s="54"/>
    </row>
    <row r="16" customFormat="false" ht="14.25" hidden="false" customHeight="false" outlineLevel="0" collapsed="false">
      <c r="A16" s="60" t="s">
        <v>169</v>
      </c>
      <c r="B16" s="61" t="s">
        <v>164</v>
      </c>
      <c r="C16" s="62"/>
      <c r="D16" s="63"/>
      <c r="E16" s="63"/>
      <c r="F16" s="63"/>
      <c r="G16" s="63"/>
      <c r="H16" s="63"/>
      <c r="I16" s="63"/>
      <c r="J16" s="63"/>
      <c r="K16" s="63"/>
      <c r="L16" s="63"/>
      <c r="M16" s="63"/>
      <c r="N16" s="64"/>
      <c r="O16" s="51"/>
      <c r="Q16" s="54"/>
      <c r="R16" s="54"/>
    </row>
    <row r="17" customFormat="false" ht="14.25" hidden="false" customHeight="false" outlineLevel="0" collapsed="false">
      <c r="A17" s="60"/>
      <c r="B17" s="61" t="s">
        <v>164</v>
      </c>
      <c r="C17" s="62"/>
      <c r="D17" s="63"/>
      <c r="E17" s="63"/>
      <c r="F17" s="63"/>
      <c r="G17" s="63"/>
      <c r="H17" s="63"/>
      <c r="I17" s="63"/>
      <c r="J17" s="63"/>
      <c r="K17" s="63"/>
      <c r="L17" s="63"/>
      <c r="M17" s="63"/>
      <c r="N17" s="64"/>
      <c r="O17" s="51"/>
      <c r="Q17" s="54"/>
      <c r="R17" s="54"/>
    </row>
    <row r="18" customFormat="false" ht="14.25" hidden="false" customHeight="false" outlineLevel="0" collapsed="false">
      <c r="A18" s="60"/>
      <c r="B18" s="61"/>
      <c r="C18" s="62"/>
      <c r="D18" s="63"/>
      <c r="E18" s="63"/>
      <c r="F18" s="63"/>
      <c r="G18" s="63"/>
      <c r="H18" s="63"/>
      <c r="I18" s="63"/>
      <c r="J18" s="63"/>
      <c r="K18" s="63"/>
      <c r="L18" s="63"/>
      <c r="M18" s="63"/>
      <c r="N18" s="64"/>
      <c r="O18" s="51"/>
      <c r="Q18" s="54"/>
      <c r="R18" s="54"/>
    </row>
    <row r="19" customFormat="false" ht="15" hidden="false" customHeight="false" outlineLevel="0" collapsed="false">
      <c r="A19" s="66"/>
      <c r="B19" s="67"/>
      <c r="C19" s="68"/>
      <c r="D19" s="69"/>
      <c r="E19" s="69"/>
      <c r="F19" s="69"/>
      <c r="G19" s="69"/>
      <c r="H19" s="69"/>
      <c r="I19" s="69"/>
      <c r="J19" s="69"/>
      <c r="K19" s="69"/>
      <c r="L19" s="69"/>
      <c r="M19" s="69"/>
      <c r="N19" s="70"/>
      <c r="O19" s="51"/>
      <c r="Q19" s="54"/>
      <c r="R19" s="54"/>
    </row>
    <row r="20" customFormat="false" ht="14.25" hidden="false" customHeight="false" outlineLevel="0" collapsed="false">
      <c r="A20" s="51"/>
      <c r="B20" s="51"/>
      <c r="C20" s="51"/>
      <c r="D20" s="51"/>
      <c r="E20" s="51"/>
      <c r="F20" s="51"/>
      <c r="G20" s="51"/>
      <c r="H20" s="51"/>
      <c r="I20" s="51"/>
      <c r="J20" s="51"/>
      <c r="K20" s="51"/>
      <c r="L20" s="51"/>
      <c r="M20" s="51"/>
      <c r="N20" s="51"/>
      <c r="O20" s="51"/>
      <c r="Q20" s="54"/>
      <c r="R20" s="54"/>
    </row>
    <row r="21" customFormat="false" ht="15" hidden="false" customHeight="false" outlineLevel="0" collapsed="false">
      <c r="A21" s="51"/>
      <c r="B21" s="51"/>
      <c r="C21" s="52" t="str">
        <f aca="false">A3 &amp; " pro Monat"</f>
        <v>Ausgaben (Planung) pro Monat</v>
      </c>
      <c r="D21" s="51"/>
      <c r="E21" s="51"/>
      <c r="F21" s="51"/>
      <c r="G21" s="51"/>
      <c r="H21" s="51"/>
      <c r="I21" s="51"/>
      <c r="J21" s="51"/>
      <c r="K21" s="51"/>
      <c r="L21" s="51"/>
      <c r="M21" s="51"/>
      <c r="N21" s="51"/>
      <c r="O21" s="71" t="n">
        <f aca="false">SUM(C22:N22)</f>
        <v>480</v>
      </c>
      <c r="Q21" s="54"/>
      <c r="R21" s="54"/>
    </row>
    <row r="22" customFormat="false" ht="14.25" hidden="false" customHeight="false" outlineLevel="0" collapsed="false">
      <c r="A22" s="51"/>
      <c r="B22" s="51"/>
      <c r="C22" s="71" t="n">
        <f aca="false">SUM(C5:C20)</f>
        <v>40</v>
      </c>
      <c r="D22" s="71" t="n">
        <f aca="false">SUM(D5:D20)</f>
        <v>40</v>
      </c>
      <c r="E22" s="71" t="n">
        <f aca="false">SUM(E5:E20)</f>
        <v>40</v>
      </c>
      <c r="F22" s="71" t="n">
        <f aca="false">SUM(F5:F20)</f>
        <v>40</v>
      </c>
      <c r="G22" s="71" t="n">
        <f aca="false">SUM(G5:G20)</f>
        <v>40</v>
      </c>
      <c r="H22" s="71" t="n">
        <f aca="false">SUM(H5:H20)</f>
        <v>40</v>
      </c>
      <c r="I22" s="71" t="n">
        <f aca="false">SUM(I5:I20)</f>
        <v>40</v>
      </c>
      <c r="J22" s="71" t="n">
        <f aca="false">SUM(J5:J20)</f>
        <v>40</v>
      </c>
      <c r="K22" s="71" t="n">
        <f aca="false">SUM(K5:K20)</f>
        <v>40</v>
      </c>
      <c r="L22" s="71" t="n">
        <f aca="false">SUM(L5:L20)</f>
        <v>40</v>
      </c>
      <c r="M22" s="71" t="n">
        <f aca="false">SUM(M5:M20)</f>
        <v>40</v>
      </c>
      <c r="N22" s="71" t="n">
        <f aca="false">SUM(N5:N20)</f>
        <v>40</v>
      </c>
      <c r="O22" s="51"/>
      <c r="Q22" s="54"/>
      <c r="R22" s="54"/>
    </row>
    <row r="23" customFormat="false" ht="14.25" hidden="false" customHeight="false" outlineLevel="0" collapsed="false">
      <c r="A23" s="51"/>
      <c r="B23" s="51" t="s">
        <v>164</v>
      </c>
      <c r="C23" s="51"/>
      <c r="D23" s="51"/>
      <c r="E23" s="51"/>
      <c r="F23" s="51"/>
      <c r="G23" s="51"/>
      <c r="H23" s="51"/>
      <c r="I23" s="51"/>
      <c r="J23" s="51"/>
      <c r="K23" s="51"/>
      <c r="L23" s="51"/>
      <c r="M23" s="51"/>
      <c r="N23" s="51"/>
      <c r="O23" s="51"/>
      <c r="Q23" s="54"/>
      <c r="R23" s="54"/>
    </row>
    <row r="24" customFormat="false" ht="14.25" hidden="false" customHeight="false" outlineLevel="0" collapsed="false">
      <c r="A24" s="51"/>
      <c r="B24" s="51" t="s">
        <v>157</v>
      </c>
      <c r="C24" s="51"/>
      <c r="D24" s="51"/>
      <c r="E24" s="51"/>
      <c r="F24" s="51"/>
      <c r="G24" s="51"/>
      <c r="H24" s="51"/>
      <c r="I24" s="51"/>
      <c r="J24" s="51"/>
      <c r="K24" s="51"/>
      <c r="L24" s="51"/>
      <c r="M24" s="51"/>
      <c r="N24" s="51"/>
      <c r="O24" s="51"/>
      <c r="Q24" s="54"/>
      <c r="R24" s="54"/>
    </row>
    <row r="25" customFormat="false" ht="14.25" hidden="false" customHeight="false" outlineLevel="0" collapsed="false">
      <c r="A25" s="51"/>
      <c r="B25" s="51"/>
      <c r="C25" s="51"/>
      <c r="D25" s="51"/>
      <c r="E25" s="51"/>
      <c r="F25" s="51"/>
      <c r="G25" s="51"/>
      <c r="H25" s="51"/>
      <c r="I25" s="51"/>
      <c r="J25" s="51"/>
      <c r="K25" s="51"/>
      <c r="L25" s="51"/>
      <c r="M25" s="51"/>
      <c r="N25" s="51"/>
      <c r="O25" s="51"/>
      <c r="Q25" s="54"/>
      <c r="R25" s="54"/>
    </row>
    <row r="26" customFormat="false" ht="15" hidden="false" customHeight="false" outlineLevel="0" collapsed="false">
      <c r="A26" s="51"/>
      <c r="B26" s="51"/>
      <c r="C26" s="52" t="str">
        <f aca="false">"Kummulierte" &amp; " " &amp; A3</f>
        <v>Kummulierte Ausgaben (Planung)</v>
      </c>
      <c r="D26" s="51"/>
      <c r="E26" s="51"/>
      <c r="F26" s="51"/>
      <c r="G26" s="51"/>
      <c r="H26" s="51"/>
      <c r="I26" s="51"/>
      <c r="J26" s="51"/>
      <c r="K26" s="51"/>
      <c r="L26" s="51"/>
      <c r="M26" s="51"/>
      <c r="N26" s="51"/>
      <c r="O26" s="51"/>
      <c r="Q26" s="54"/>
      <c r="R26" s="54"/>
    </row>
    <row r="27" customFormat="false" ht="14.25" hidden="false" customHeight="false" outlineLevel="0" collapsed="false">
      <c r="A27" s="51"/>
      <c r="B27" s="51"/>
      <c r="C27" s="71" t="n">
        <f aca="false">C22</f>
        <v>40</v>
      </c>
      <c r="D27" s="71" t="n">
        <f aca="false">D22+C27</f>
        <v>80</v>
      </c>
      <c r="E27" s="71" t="n">
        <f aca="false">E22+D27</f>
        <v>120</v>
      </c>
      <c r="F27" s="71" t="n">
        <f aca="false">F22+E27</f>
        <v>160</v>
      </c>
      <c r="G27" s="71" t="n">
        <f aca="false">G22+F27</f>
        <v>200</v>
      </c>
      <c r="H27" s="71" t="n">
        <f aca="false">H22+G27</f>
        <v>240</v>
      </c>
      <c r="I27" s="71" t="n">
        <f aca="false">I22+H27</f>
        <v>280</v>
      </c>
      <c r="J27" s="71" t="n">
        <f aca="false">J22+I27</f>
        <v>320</v>
      </c>
      <c r="K27" s="71" t="n">
        <f aca="false">K22+J27</f>
        <v>360</v>
      </c>
      <c r="L27" s="71" t="n">
        <f aca="false">L22+K27</f>
        <v>400</v>
      </c>
      <c r="M27" s="71" t="n">
        <f aca="false">M22+L27</f>
        <v>440</v>
      </c>
      <c r="N27" s="71" t="n">
        <f aca="false">N22+M27</f>
        <v>480</v>
      </c>
      <c r="O27" s="51"/>
    </row>
    <row r="28" customFormat="false" ht="14.25" hidden="false" customHeight="false" outlineLevel="0" collapsed="false">
      <c r="A28" s="51"/>
      <c r="B28" s="51"/>
      <c r="C28" s="51"/>
      <c r="D28" s="51"/>
      <c r="E28" s="51"/>
      <c r="F28" s="51"/>
      <c r="G28" s="51"/>
      <c r="H28" s="51"/>
      <c r="I28" s="51"/>
      <c r="J28" s="51"/>
      <c r="K28" s="51"/>
      <c r="L28" s="51"/>
      <c r="M28" s="51"/>
      <c r="N28" s="51"/>
      <c r="O28" s="51"/>
    </row>
    <row r="29" customFormat="false" ht="18" hidden="false" customHeight="false" outlineLevel="0" collapsed="false">
      <c r="A29" s="44"/>
      <c r="B29" s="48"/>
      <c r="C29" s="48"/>
      <c r="D29" s="48"/>
      <c r="E29" s="48"/>
      <c r="F29" s="48"/>
      <c r="G29" s="48"/>
      <c r="H29" s="48"/>
      <c r="I29" s="48"/>
      <c r="J29" s="48"/>
      <c r="K29" s="48"/>
      <c r="L29" s="48"/>
      <c r="M29" s="48"/>
      <c r="N29" s="48"/>
      <c r="O29" s="48"/>
    </row>
    <row r="30" customFormat="false" ht="18" hidden="false" customHeight="false" outlineLevel="0" collapsed="false">
      <c r="A30" s="44" t="s">
        <v>170</v>
      </c>
      <c r="B30" s="48"/>
      <c r="C30" s="48"/>
      <c r="D30" s="48"/>
      <c r="E30" s="48"/>
      <c r="F30" s="48"/>
      <c r="G30" s="48"/>
      <c r="H30" s="48"/>
      <c r="I30" s="48"/>
      <c r="J30" s="48"/>
      <c r="K30" s="48"/>
      <c r="L30" s="48"/>
      <c r="M30" s="48"/>
      <c r="N30" s="48"/>
      <c r="O30" s="48"/>
      <c r="Q30" s="54" t="s">
        <v>171</v>
      </c>
    </row>
    <row r="31" customFormat="false" ht="15.75" hidden="false" customHeight="false" outlineLevel="0" collapsed="false">
      <c r="A31" s="51"/>
      <c r="B31" s="52" t="s">
        <v>142</v>
      </c>
      <c r="C31" s="53" t="s">
        <v>143</v>
      </c>
      <c r="D31" s="53" t="s">
        <v>144</v>
      </c>
      <c r="E31" s="53" t="s">
        <v>145</v>
      </c>
      <c r="F31" s="53" t="s">
        <v>146</v>
      </c>
      <c r="G31" s="53" t="s">
        <v>147</v>
      </c>
      <c r="H31" s="53" t="s">
        <v>148</v>
      </c>
      <c r="I31" s="53" t="s">
        <v>149</v>
      </c>
      <c r="J31" s="53" t="s">
        <v>150</v>
      </c>
      <c r="K31" s="53" t="s">
        <v>151</v>
      </c>
      <c r="L31" s="53" t="s">
        <v>152</v>
      </c>
      <c r="M31" s="53" t="s">
        <v>153</v>
      </c>
      <c r="N31" s="53" t="s">
        <v>154</v>
      </c>
      <c r="O31" s="51"/>
    </row>
    <row r="32" customFormat="false" ht="14.25" hidden="false" customHeight="false" outlineLevel="0" collapsed="false">
      <c r="A32" s="55" t="s">
        <v>172</v>
      </c>
      <c r="B32" s="72" t="s">
        <v>173</v>
      </c>
      <c r="C32" s="57" t="n">
        <v>50</v>
      </c>
      <c r="D32" s="58" t="n">
        <v>50</v>
      </c>
      <c r="E32" s="58" t="n">
        <v>10</v>
      </c>
      <c r="F32" s="58" t="n">
        <v>50</v>
      </c>
      <c r="G32" s="58" t="n">
        <v>10</v>
      </c>
      <c r="H32" s="58" t="n">
        <v>50</v>
      </c>
      <c r="I32" s="58" t="n">
        <v>50</v>
      </c>
      <c r="J32" s="58" t="n">
        <v>20</v>
      </c>
      <c r="K32" s="58" t="n">
        <v>25</v>
      </c>
      <c r="L32" s="58" t="n">
        <v>30</v>
      </c>
      <c r="M32" s="58" t="n">
        <v>40</v>
      </c>
      <c r="N32" s="59" t="n">
        <v>6</v>
      </c>
      <c r="O32" s="51"/>
    </row>
    <row r="33" customFormat="false" ht="14.25" hidden="false" customHeight="false" outlineLevel="0" collapsed="false">
      <c r="A33" s="60" t="s">
        <v>174</v>
      </c>
      <c r="B33" s="73" t="s">
        <v>173</v>
      </c>
      <c r="C33" s="62"/>
      <c r="D33" s="63"/>
      <c r="E33" s="63"/>
      <c r="F33" s="63"/>
      <c r="G33" s="63"/>
      <c r="H33" s="63"/>
      <c r="I33" s="63"/>
      <c r="J33" s="63"/>
      <c r="K33" s="63"/>
      <c r="L33" s="63"/>
      <c r="M33" s="63"/>
      <c r="N33" s="64"/>
      <c r="O33" s="51"/>
    </row>
    <row r="34" customFormat="false" ht="14.25" hidden="false" customHeight="false" outlineLevel="0" collapsed="false">
      <c r="A34" s="60" t="s">
        <v>175</v>
      </c>
      <c r="B34" s="73" t="s">
        <v>175</v>
      </c>
      <c r="C34" s="62"/>
      <c r="D34" s="63"/>
      <c r="E34" s="63"/>
      <c r="F34" s="63"/>
      <c r="G34" s="63"/>
      <c r="H34" s="63"/>
      <c r="I34" s="63"/>
      <c r="J34" s="63"/>
      <c r="K34" s="63"/>
      <c r="L34" s="63"/>
      <c r="M34" s="63"/>
      <c r="N34" s="64"/>
      <c r="O34" s="51"/>
    </row>
    <row r="35" customFormat="false" ht="14.25" hidden="false" customHeight="false" outlineLevel="0" collapsed="false">
      <c r="A35" s="60" t="s">
        <v>176</v>
      </c>
      <c r="B35" s="73" t="s">
        <v>177</v>
      </c>
      <c r="C35" s="62"/>
      <c r="D35" s="63"/>
      <c r="E35" s="63"/>
      <c r="F35" s="63"/>
      <c r="G35" s="63"/>
      <c r="H35" s="63"/>
      <c r="I35" s="63"/>
      <c r="J35" s="63"/>
      <c r="K35" s="63"/>
      <c r="L35" s="63"/>
      <c r="M35" s="63"/>
      <c r="N35" s="64"/>
      <c r="O35" s="51"/>
    </row>
    <row r="36" customFormat="false" ht="14.25" hidden="false" customHeight="false" outlineLevel="0" collapsed="false">
      <c r="A36" s="60"/>
      <c r="B36" s="73"/>
      <c r="C36" s="62"/>
      <c r="D36" s="63"/>
      <c r="E36" s="63"/>
      <c r="F36" s="63"/>
      <c r="G36" s="63"/>
      <c r="H36" s="63"/>
      <c r="I36" s="63"/>
      <c r="J36" s="63"/>
      <c r="K36" s="63"/>
      <c r="L36" s="63"/>
      <c r="M36" s="63"/>
      <c r="N36" s="64"/>
      <c r="O36" s="51"/>
    </row>
    <row r="37" customFormat="false" ht="14.25" hidden="false" customHeight="false" outlineLevel="0" collapsed="false">
      <c r="A37" s="60"/>
      <c r="B37" s="73"/>
      <c r="C37" s="62"/>
      <c r="D37" s="63"/>
      <c r="E37" s="63"/>
      <c r="F37" s="63"/>
      <c r="G37" s="63"/>
      <c r="H37" s="63"/>
      <c r="I37" s="63"/>
      <c r="J37" s="63"/>
      <c r="K37" s="63"/>
      <c r="L37" s="63"/>
      <c r="M37" s="63"/>
      <c r="N37" s="64"/>
      <c r="O37" s="51"/>
    </row>
    <row r="38" customFormat="false" ht="14.25" hidden="false" customHeight="false" outlineLevel="0" collapsed="false">
      <c r="A38" s="60"/>
      <c r="B38" s="73"/>
      <c r="C38" s="62"/>
      <c r="D38" s="63"/>
      <c r="E38" s="63"/>
      <c r="F38" s="63"/>
      <c r="G38" s="63"/>
      <c r="H38" s="63"/>
      <c r="I38" s="63"/>
      <c r="J38" s="63"/>
      <c r="K38" s="63"/>
      <c r="L38" s="63"/>
      <c r="M38" s="63"/>
      <c r="N38" s="64"/>
      <c r="O38" s="51"/>
    </row>
    <row r="39" customFormat="false" ht="14.25" hidden="false" customHeight="false" outlineLevel="0" collapsed="false">
      <c r="A39" s="60"/>
      <c r="B39" s="73"/>
      <c r="C39" s="62"/>
      <c r="D39" s="63"/>
      <c r="E39" s="63"/>
      <c r="F39" s="63"/>
      <c r="G39" s="63"/>
      <c r="H39" s="63"/>
      <c r="I39" s="63"/>
      <c r="J39" s="63"/>
      <c r="K39" s="63"/>
      <c r="L39" s="63"/>
      <c r="M39" s="63"/>
      <c r="N39" s="64"/>
      <c r="O39" s="51"/>
    </row>
    <row r="40" customFormat="false" ht="14.25" hidden="false" customHeight="false" outlineLevel="0" collapsed="false">
      <c r="A40" s="60"/>
      <c r="B40" s="73"/>
      <c r="C40" s="62"/>
      <c r="D40" s="63"/>
      <c r="E40" s="63"/>
      <c r="F40" s="63"/>
      <c r="G40" s="63"/>
      <c r="H40" s="63"/>
      <c r="I40" s="63"/>
      <c r="J40" s="63"/>
      <c r="K40" s="63"/>
      <c r="L40" s="63"/>
      <c r="M40" s="63"/>
      <c r="N40" s="64"/>
      <c r="O40" s="51"/>
    </row>
    <row r="41" customFormat="false" ht="14.25" hidden="false" customHeight="false" outlineLevel="0" collapsed="false">
      <c r="A41" s="60"/>
      <c r="B41" s="73"/>
      <c r="C41" s="62"/>
      <c r="D41" s="63"/>
      <c r="E41" s="63"/>
      <c r="F41" s="63"/>
      <c r="G41" s="63"/>
      <c r="H41" s="63"/>
      <c r="I41" s="63"/>
      <c r="J41" s="63"/>
      <c r="K41" s="63"/>
      <c r="L41" s="63"/>
      <c r="M41" s="63"/>
      <c r="N41" s="64"/>
      <c r="O41" s="51"/>
    </row>
    <row r="42" customFormat="false" ht="14.25" hidden="false" customHeight="false" outlineLevel="0" collapsed="false">
      <c r="A42" s="60"/>
      <c r="B42" s="73"/>
      <c r="C42" s="62"/>
      <c r="D42" s="63"/>
      <c r="E42" s="63"/>
      <c r="F42" s="63"/>
      <c r="G42" s="63"/>
      <c r="H42" s="63"/>
      <c r="I42" s="63"/>
      <c r="J42" s="63"/>
      <c r="K42" s="63"/>
      <c r="L42" s="63"/>
      <c r="M42" s="63"/>
      <c r="N42" s="64"/>
      <c r="O42" s="51"/>
    </row>
    <row r="43" customFormat="false" ht="14.25" hidden="false" customHeight="false" outlineLevel="0" collapsed="false">
      <c r="A43" s="60"/>
      <c r="B43" s="73"/>
      <c r="C43" s="62"/>
      <c r="D43" s="63"/>
      <c r="E43" s="63"/>
      <c r="F43" s="63"/>
      <c r="G43" s="63"/>
      <c r="H43" s="63"/>
      <c r="I43" s="63"/>
      <c r="J43" s="63"/>
      <c r="K43" s="63"/>
      <c r="L43" s="63"/>
      <c r="M43" s="63"/>
      <c r="N43" s="64"/>
      <c r="O43" s="51"/>
    </row>
    <row r="44" customFormat="false" ht="14.25" hidden="false" customHeight="false" outlineLevel="0" collapsed="false">
      <c r="A44" s="60"/>
      <c r="B44" s="73"/>
      <c r="C44" s="62"/>
      <c r="D44" s="63"/>
      <c r="E44" s="63"/>
      <c r="F44" s="63"/>
      <c r="G44" s="63"/>
      <c r="H44" s="63"/>
      <c r="I44" s="63"/>
      <c r="J44" s="63"/>
      <c r="K44" s="63"/>
      <c r="L44" s="63"/>
      <c r="M44" s="63"/>
      <c r="N44" s="64"/>
      <c r="O44" s="51"/>
    </row>
    <row r="45" customFormat="false" ht="14.25" hidden="false" customHeight="false" outlineLevel="0" collapsed="false">
      <c r="A45" s="60"/>
      <c r="B45" s="73"/>
      <c r="C45" s="62"/>
      <c r="D45" s="63"/>
      <c r="E45" s="63"/>
      <c r="F45" s="63"/>
      <c r="G45" s="63"/>
      <c r="H45" s="63"/>
      <c r="I45" s="63"/>
      <c r="J45" s="63"/>
      <c r="K45" s="63"/>
      <c r="L45" s="63"/>
      <c r="M45" s="63"/>
      <c r="N45" s="64"/>
      <c r="O45" s="51"/>
    </row>
    <row r="46" customFormat="false" ht="15" hidden="false" customHeight="false" outlineLevel="0" collapsed="false">
      <c r="A46" s="66"/>
      <c r="B46" s="74"/>
      <c r="C46" s="68"/>
      <c r="D46" s="69"/>
      <c r="E46" s="69"/>
      <c r="F46" s="69"/>
      <c r="G46" s="69"/>
      <c r="H46" s="69"/>
      <c r="I46" s="69"/>
      <c r="J46" s="69"/>
      <c r="K46" s="69"/>
      <c r="L46" s="69"/>
      <c r="M46" s="69"/>
      <c r="N46" s="70"/>
      <c r="O46" s="51"/>
    </row>
    <row r="47" customFormat="false" ht="14.25" hidden="false" customHeight="false" outlineLevel="0" collapsed="false">
      <c r="A47" s="51"/>
      <c r="B47" s="51"/>
      <c r="C47" s="51"/>
      <c r="D47" s="51"/>
      <c r="E47" s="51"/>
      <c r="F47" s="51"/>
      <c r="G47" s="51"/>
      <c r="H47" s="51"/>
      <c r="I47" s="51"/>
      <c r="J47" s="51"/>
      <c r="K47" s="51"/>
      <c r="L47" s="51"/>
      <c r="M47" s="51"/>
      <c r="N47" s="51"/>
      <c r="O47" s="51"/>
    </row>
    <row r="48" customFormat="false" ht="15" hidden="false" customHeight="false" outlineLevel="0" collapsed="false">
      <c r="A48" s="51"/>
      <c r="B48" s="51" t="s">
        <v>175</v>
      </c>
      <c r="C48" s="52" t="str">
        <f aca="false">A30 &amp; " pro Monat"</f>
        <v>Einnahmen / Umsatz / Erlös (Planung) pro Monat</v>
      </c>
      <c r="D48" s="51"/>
      <c r="E48" s="51"/>
      <c r="F48" s="51"/>
      <c r="G48" s="51"/>
      <c r="H48" s="51"/>
      <c r="I48" s="51"/>
      <c r="J48" s="51"/>
      <c r="K48" s="51"/>
      <c r="L48" s="51"/>
      <c r="M48" s="51"/>
      <c r="N48" s="51"/>
      <c r="O48" s="71" t="n">
        <f aca="false">SUM(C49:N49)</f>
        <v>391</v>
      </c>
    </row>
    <row r="49" customFormat="false" ht="14.25" hidden="false" customHeight="false" outlineLevel="0" collapsed="false">
      <c r="A49" s="51"/>
      <c r="B49" s="51" t="s">
        <v>177</v>
      </c>
      <c r="C49" s="71" t="n">
        <f aca="false">SUM(C32:C47)</f>
        <v>50</v>
      </c>
      <c r="D49" s="71" t="n">
        <f aca="false">SUM(D32:D47)</f>
        <v>50</v>
      </c>
      <c r="E49" s="71" t="n">
        <f aca="false">SUM(E32:E47)</f>
        <v>10</v>
      </c>
      <c r="F49" s="71" t="n">
        <f aca="false">SUM(F32:F47)</f>
        <v>50</v>
      </c>
      <c r="G49" s="71" t="n">
        <f aca="false">SUM(G32:G47)</f>
        <v>10</v>
      </c>
      <c r="H49" s="71" t="n">
        <f aca="false">SUM(H32:H47)</f>
        <v>50</v>
      </c>
      <c r="I49" s="71" t="n">
        <f aca="false">SUM(I32:I47)</f>
        <v>50</v>
      </c>
      <c r="J49" s="71" t="n">
        <f aca="false">SUM(J32:J47)</f>
        <v>20</v>
      </c>
      <c r="K49" s="71" t="n">
        <f aca="false">SUM(K32:K47)</f>
        <v>25</v>
      </c>
      <c r="L49" s="71" t="n">
        <f aca="false">SUM(L32:L47)</f>
        <v>30</v>
      </c>
      <c r="M49" s="71" t="n">
        <f aca="false">SUM(M32:M47)</f>
        <v>40</v>
      </c>
      <c r="N49" s="71" t="n">
        <f aca="false">SUM(N32:N47)</f>
        <v>6</v>
      </c>
      <c r="O49" s="51"/>
    </row>
    <row r="50" customFormat="false" ht="14.25" hidden="false" customHeight="false" outlineLevel="0" collapsed="false">
      <c r="A50" s="51"/>
      <c r="B50" s="51" t="s">
        <v>173</v>
      </c>
      <c r="C50" s="51"/>
      <c r="D50" s="51"/>
      <c r="E50" s="51"/>
      <c r="F50" s="51"/>
      <c r="G50" s="51"/>
      <c r="H50" s="51"/>
      <c r="I50" s="51"/>
      <c r="J50" s="51"/>
      <c r="K50" s="51"/>
      <c r="L50" s="51"/>
      <c r="M50" s="51"/>
      <c r="N50" s="51"/>
      <c r="O50" s="51"/>
    </row>
    <row r="51" customFormat="false" ht="14.25" hidden="false" customHeight="false" outlineLevel="0" collapsed="false">
      <c r="A51" s="51"/>
      <c r="B51" s="51"/>
      <c r="C51" s="51"/>
      <c r="D51" s="51"/>
      <c r="E51" s="51"/>
      <c r="F51" s="51"/>
      <c r="G51" s="51"/>
      <c r="H51" s="51"/>
      <c r="I51" s="51"/>
      <c r="J51" s="51"/>
      <c r="K51" s="51"/>
      <c r="L51" s="51"/>
      <c r="M51" s="51"/>
      <c r="N51" s="51"/>
      <c r="O51" s="51"/>
    </row>
    <row r="52" customFormat="false" ht="14.25" hidden="false" customHeight="false" outlineLevel="0" collapsed="false">
      <c r="A52" s="51"/>
      <c r="B52" s="51"/>
      <c r="C52" s="51"/>
      <c r="D52" s="51"/>
      <c r="E52" s="51"/>
      <c r="F52" s="51"/>
      <c r="G52" s="51"/>
      <c r="H52" s="51"/>
      <c r="I52" s="51"/>
      <c r="J52" s="51"/>
      <c r="K52" s="51"/>
      <c r="L52" s="51"/>
      <c r="M52" s="51"/>
      <c r="N52" s="51"/>
      <c r="O52" s="51"/>
    </row>
    <row r="53" customFormat="false" ht="15" hidden="false" customHeight="false" outlineLevel="0" collapsed="false">
      <c r="A53" s="51"/>
      <c r="B53" s="51"/>
      <c r="C53" s="52" t="str">
        <f aca="false">"Kummulierte" &amp; " " &amp; A30</f>
        <v>Kummulierte Einnahmen / Umsatz / Erlös (Planung)</v>
      </c>
      <c r="D53" s="51"/>
      <c r="E53" s="51"/>
      <c r="F53" s="51"/>
      <c r="G53" s="51"/>
      <c r="H53" s="51"/>
      <c r="I53" s="51"/>
      <c r="J53" s="51"/>
      <c r="K53" s="51"/>
      <c r="L53" s="51"/>
      <c r="M53" s="51"/>
      <c r="N53" s="51"/>
      <c r="O53" s="51"/>
    </row>
    <row r="54" customFormat="false" ht="14.25" hidden="false" customHeight="false" outlineLevel="0" collapsed="false">
      <c r="A54" s="51"/>
      <c r="B54" s="51"/>
      <c r="C54" s="71" t="n">
        <f aca="false">C49</f>
        <v>50</v>
      </c>
      <c r="D54" s="71" t="n">
        <f aca="false">D49+C54</f>
        <v>100</v>
      </c>
      <c r="E54" s="71" t="n">
        <f aca="false">E49+D54</f>
        <v>110</v>
      </c>
      <c r="F54" s="71" t="n">
        <f aca="false">F49+E54</f>
        <v>160</v>
      </c>
      <c r="G54" s="71" t="n">
        <f aca="false">G49+F54</f>
        <v>170</v>
      </c>
      <c r="H54" s="71" t="n">
        <f aca="false">H49+G54</f>
        <v>220</v>
      </c>
      <c r="I54" s="71" t="n">
        <f aca="false">I49+H54</f>
        <v>270</v>
      </c>
      <c r="J54" s="71" t="n">
        <f aca="false">J49+I54</f>
        <v>290</v>
      </c>
      <c r="K54" s="71" t="n">
        <f aca="false">K49+J54</f>
        <v>315</v>
      </c>
      <c r="L54" s="71" t="n">
        <f aca="false">L49+K54</f>
        <v>345</v>
      </c>
      <c r="M54" s="71" t="n">
        <f aca="false">M49+L54</f>
        <v>385</v>
      </c>
      <c r="N54" s="71" t="n">
        <f aca="false">N49+M54</f>
        <v>391</v>
      </c>
      <c r="O54" s="51"/>
    </row>
    <row r="55" customFormat="false" ht="14.25" hidden="false" customHeight="false" outlineLevel="0" collapsed="false">
      <c r="A55" s="51"/>
      <c r="B55" s="51"/>
      <c r="C55" s="51"/>
      <c r="D55" s="51"/>
      <c r="E55" s="51"/>
      <c r="F55" s="51"/>
      <c r="G55" s="51"/>
      <c r="H55" s="51"/>
      <c r="I55" s="51"/>
      <c r="J55" s="51"/>
      <c r="K55" s="51"/>
      <c r="L55" s="51"/>
      <c r="M55" s="51"/>
      <c r="N55" s="51"/>
      <c r="O55" s="51"/>
    </row>
    <row r="56" customFormat="false" ht="14.25" hidden="false" customHeight="false" outlineLevel="0" collapsed="false">
      <c r="A56" s="51"/>
      <c r="B56" s="51"/>
      <c r="C56" s="51"/>
      <c r="D56" s="51"/>
      <c r="E56" s="51"/>
      <c r="F56" s="51"/>
      <c r="G56" s="51"/>
      <c r="H56" s="51"/>
      <c r="I56" s="51"/>
      <c r="J56" s="51"/>
      <c r="K56" s="51"/>
      <c r="L56" s="51"/>
      <c r="M56" s="51"/>
      <c r="N56" s="51"/>
      <c r="O56" s="51"/>
    </row>
    <row r="57" customFormat="false" ht="14.25" hidden="false" customHeight="false" outlineLevel="0" collapsed="false">
      <c r="A57" s="51"/>
      <c r="B57" s="51"/>
      <c r="C57" s="51"/>
      <c r="D57" s="51"/>
      <c r="E57" s="51"/>
      <c r="F57" s="51"/>
      <c r="G57" s="51"/>
      <c r="H57" s="51"/>
      <c r="I57" s="51"/>
      <c r="J57" s="51"/>
      <c r="K57" s="51"/>
      <c r="L57" s="51"/>
      <c r="M57" s="51"/>
      <c r="N57" s="51"/>
      <c r="O57" s="51"/>
    </row>
    <row r="58" customFormat="false" ht="14.25" hidden="false" customHeight="false" outlineLevel="0" collapsed="false">
      <c r="A58" s="51"/>
      <c r="B58" s="51"/>
      <c r="C58" s="51"/>
      <c r="D58" s="51"/>
      <c r="E58" s="51"/>
      <c r="F58" s="51"/>
      <c r="G58" s="51"/>
      <c r="H58" s="51"/>
      <c r="I58" s="51"/>
      <c r="J58" s="51"/>
      <c r="K58" s="51"/>
      <c r="L58" s="51"/>
      <c r="M58" s="51"/>
      <c r="N58" s="51"/>
      <c r="O58" s="51"/>
    </row>
    <row r="59" customFormat="false" ht="14.25" hidden="false" customHeight="false" outlineLevel="0" collapsed="false">
      <c r="A59" s="51"/>
      <c r="B59" s="51"/>
      <c r="C59" s="51"/>
      <c r="D59" s="51"/>
      <c r="E59" s="51"/>
      <c r="F59" s="51"/>
      <c r="G59" s="51"/>
      <c r="H59" s="51"/>
      <c r="I59" s="51"/>
      <c r="J59" s="51"/>
      <c r="K59" s="51"/>
      <c r="L59" s="51"/>
      <c r="M59" s="51"/>
      <c r="N59" s="51"/>
      <c r="O59" s="51"/>
    </row>
    <row r="60" customFormat="false" ht="14.25" hidden="false" customHeight="false" outlineLevel="0" collapsed="false">
      <c r="A60" s="51"/>
      <c r="B60" s="51"/>
      <c r="C60" s="51"/>
      <c r="D60" s="51"/>
      <c r="E60" s="51"/>
      <c r="F60" s="51"/>
      <c r="G60" s="51"/>
      <c r="H60" s="51"/>
      <c r="I60" s="51"/>
      <c r="J60" s="51"/>
      <c r="K60" s="51"/>
      <c r="L60" s="51"/>
      <c r="M60" s="51"/>
      <c r="N60" s="51"/>
      <c r="O60" s="51"/>
    </row>
    <row r="61" customFormat="false" ht="14.25" hidden="false" customHeight="false" outlineLevel="0" collapsed="false">
      <c r="A61" s="51"/>
      <c r="B61" s="51"/>
      <c r="C61" s="51"/>
      <c r="D61" s="51"/>
      <c r="E61" s="51"/>
      <c r="F61" s="51"/>
      <c r="G61" s="51"/>
      <c r="H61" s="51"/>
      <c r="I61" s="51"/>
      <c r="J61" s="51"/>
      <c r="K61" s="51"/>
      <c r="L61" s="51"/>
      <c r="M61" s="51"/>
      <c r="N61" s="51"/>
      <c r="O61" s="51"/>
    </row>
    <row r="62" customFormat="false" ht="14.25" hidden="false" customHeight="false" outlineLevel="0" collapsed="false">
      <c r="A62" s="51"/>
      <c r="B62" s="51"/>
      <c r="C62" s="51"/>
      <c r="D62" s="51"/>
      <c r="E62" s="51"/>
      <c r="F62" s="51"/>
      <c r="G62" s="51"/>
      <c r="H62" s="51"/>
      <c r="I62" s="51"/>
      <c r="J62" s="51"/>
      <c r="K62" s="51"/>
      <c r="L62" s="51"/>
      <c r="M62" s="51"/>
      <c r="N62" s="51"/>
      <c r="O62" s="51"/>
    </row>
    <row r="63" customFormat="false" ht="14.25" hidden="false" customHeight="false" outlineLevel="0" collapsed="false">
      <c r="A63" s="51"/>
      <c r="B63" s="51"/>
      <c r="C63" s="51"/>
      <c r="D63" s="51"/>
      <c r="E63" s="51"/>
      <c r="F63" s="51"/>
      <c r="G63" s="51"/>
      <c r="H63" s="51"/>
      <c r="I63" s="51"/>
      <c r="J63" s="51"/>
      <c r="K63" s="51"/>
      <c r="L63" s="51"/>
      <c r="M63" s="51"/>
      <c r="N63" s="51"/>
      <c r="O63" s="51"/>
    </row>
    <row r="64" customFormat="false" ht="14.25" hidden="false" customHeight="false" outlineLevel="0" collapsed="false">
      <c r="A64" s="51"/>
      <c r="B64" s="51"/>
      <c r="C64" s="51"/>
      <c r="D64" s="51"/>
      <c r="E64" s="51"/>
      <c r="F64" s="51"/>
      <c r="G64" s="51"/>
      <c r="H64" s="51"/>
      <c r="I64" s="51"/>
      <c r="J64" s="51"/>
      <c r="K64" s="51"/>
      <c r="L64" s="51"/>
      <c r="M64" s="51"/>
      <c r="N64" s="51"/>
      <c r="O64" s="51"/>
    </row>
    <row r="65" customFormat="false" ht="14.25" hidden="false" customHeight="false" outlineLevel="0" collapsed="false">
      <c r="A65" s="51"/>
      <c r="B65" s="51"/>
      <c r="C65" s="51"/>
      <c r="D65" s="51"/>
      <c r="E65" s="51"/>
      <c r="F65" s="51"/>
      <c r="G65" s="51"/>
      <c r="H65" s="51"/>
      <c r="I65" s="51"/>
      <c r="J65" s="51"/>
      <c r="K65" s="51"/>
      <c r="L65" s="51"/>
      <c r="M65" s="51"/>
      <c r="N65" s="51"/>
      <c r="O65" s="51"/>
    </row>
    <row r="66" customFormat="false" ht="14.25" hidden="false" customHeight="false" outlineLevel="0" collapsed="false">
      <c r="A66" s="51"/>
      <c r="B66" s="51"/>
      <c r="C66" s="51"/>
      <c r="D66" s="51"/>
      <c r="E66" s="51"/>
      <c r="F66" s="51"/>
      <c r="G66" s="51"/>
      <c r="H66" s="51"/>
      <c r="I66" s="51"/>
      <c r="J66" s="51"/>
      <c r="K66" s="51"/>
      <c r="L66" s="51"/>
      <c r="M66" s="51"/>
      <c r="N66" s="51"/>
      <c r="O66" s="51"/>
    </row>
    <row r="67" customFormat="false" ht="14.25" hidden="false" customHeight="false" outlineLevel="0" collapsed="false">
      <c r="A67" s="51"/>
      <c r="B67" s="51"/>
      <c r="C67" s="51"/>
      <c r="D67" s="51"/>
      <c r="E67" s="51"/>
      <c r="F67" s="51"/>
      <c r="G67" s="51"/>
      <c r="H67" s="51"/>
      <c r="I67" s="51"/>
      <c r="J67" s="51"/>
      <c r="K67" s="51"/>
      <c r="L67" s="51"/>
      <c r="M67" s="51"/>
      <c r="N67" s="51"/>
      <c r="O67" s="51"/>
    </row>
    <row r="68" customFormat="false" ht="14.25" hidden="false" customHeight="false" outlineLevel="0" collapsed="false">
      <c r="A68" s="51"/>
      <c r="B68" s="51"/>
      <c r="C68" s="51"/>
      <c r="D68" s="51"/>
      <c r="E68" s="51"/>
      <c r="F68" s="51"/>
      <c r="G68" s="51"/>
      <c r="H68" s="51"/>
      <c r="I68" s="51"/>
      <c r="J68" s="51"/>
      <c r="K68" s="51"/>
      <c r="L68" s="51"/>
      <c r="M68" s="51"/>
      <c r="N68" s="51"/>
      <c r="O68" s="51"/>
    </row>
    <row r="69" customFormat="false" ht="14.25" hidden="false" customHeight="false" outlineLevel="0" collapsed="false">
      <c r="A69" s="51"/>
      <c r="B69" s="51"/>
      <c r="C69" s="51"/>
      <c r="D69" s="51"/>
      <c r="E69" s="51"/>
      <c r="F69" s="51"/>
      <c r="G69" s="51"/>
      <c r="H69" s="51"/>
      <c r="I69" s="51"/>
      <c r="J69" s="51"/>
      <c r="K69" s="51"/>
      <c r="L69" s="51"/>
      <c r="M69" s="51"/>
      <c r="N69" s="51"/>
      <c r="O69" s="51"/>
    </row>
    <row r="70" customFormat="false" ht="14.25" hidden="false" customHeight="false" outlineLevel="0" collapsed="false">
      <c r="A70" s="51"/>
      <c r="B70" s="51"/>
      <c r="C70" s="51"/>
      <c r="D70" s="51"/>
      <c r="E70" s="51"/>
      <c r="F70" s="51"/>
      <c r="G70" s="51"/>
      <c r="H70" s="51"/>
      <c r="I70" s="51"/>
      <c r="J70" s="51"/>
      <c r="K70" s="51"/>
      <c r="L70" s="51"/>
      <c r="M70" s="51"/>
      <c r="N70" s="51"/>
      <c r="O70" s="51"/>
    </row>
    <row r="71" customFormat="false" ht="14.25" hidden="false" customHeight="false" outlineLevel="0" collapsed="false">
      <c r="A71" s="51"/>
      <c r="B71" s="51"/>
      <c r="C71" s="51"/>
      <c r="D71" s="51"/>
      <c r="E71" s="51"/>
      <c r="F71" s="51"/>
      <c r="G71" s="51"/>
      <c r="H71" s="51"/>
      <c r="I71" s="51"/>
      <c r="J71" s="51"/>
      <c r="K71" s="51"/>
      <c r="L71" s="51"/>
      <c r="M71" s="51"/>
      <c r="N71" s="51"/>
      <c r="O71" s="51"/>
    </row>
    <row r="72" customFormat="false" ht="14.25" hidden="false" customHeight="false" outlineLevel="0" collapsed="false">
      <c r="A72" s="51"/>
      <c r="B72" s="51"/>
      <c r="C72" s="51"/>
      <c r="D72" s="51"/>
      <c r="E72" s="51"/>
      <c r="F72" s="51"/>
      <c r="G72" s="51"/>
      <c r="H72" s="51"/>
      <c r="I72" s="51"/>
      <c r="J72" s="51"/>
      <c r="K72" s="51"/>
      <c r="L72" s="51"/>
      <c r="M72" s="51"/>
      <c r="N72" s="51"/>
      <c r="O72" s="51"/>
    </row>
    <row r="73" customFormat="false" ht="14.25" hidden="false" customHeight="false" outlineLevel="0" collapsed="false">
      <c r="A73" s="51"/>
      <c r="B73" s="51"/>
      <c r="C73" s="51"/>
      <c r="D73" s="51"/>
      <c r="E73" s="51"/>
      <c r="F73" s="51"/>
      <c r="G73" s="51"/>
      <c r="H73" s="51"/>
      <c r="I73" s="51"/>
      <c r="J73" s="51"/>
      <c r="K73" s="51"/>
      <c r="L73" s="51"/>
      <c r="M73" s="51"/>
      <c r="N73" s="51"/>
      <c r="O73" s="51"/>
    </row>
    <row r="74" customFormat="false" ht="14.25" hidden="false" customHeight="false" outlineLevel="0" collapsed="false">
      <c r="A74" s="51"/>
      <c r="B74" s="51"/>
      <c r="C74" s="51"/>
      <c r="D74" s="51"/>
      <c r="E74" s="51"/>
      <c r="F74" s="51"/>
      <c r="G74" s="51"/>
      <c r="H74" s="51"/>
      <c r="I74" s="51"/>
      <c r="J74" s="51"/>
      <c r="K74" s="51"/>
      <c r="L74" s="51"/>
      <c r="M74" s="51"/>
      <c r="N74" s="51"/>
      <c r="O74" s="51"/>
    </row>
    <row r="75" customFormat="false" ht="14.25" hidden="false" customHeight="false" outlineLevel="0" collapsed="false">
      <c r="A75" s="51"/>
      <c r="B75" s="51"/>
      <c r="C75" s="51"/>
      <c r="D75" s="51"/>
      <c r="E75" s="51"/>
      <c r="F75" s="51"/>
      <c r="G75" s="51"/>
      <c r="H75" s="51"/>
      <c r="I75" s="51"/>
      <c r="J75" s="51"/>
      <c r="K75" s="51"/>
      <c r="L75" s="51"/>
      <c r="M75" s="51"/>
      <c r="N75" s="51"/>
      <c r="O75" s="51"/>
    </row>
    <row r="76" customFormat="false" ht="14.25" hidden="false" customHeight="false" outlineLevel="0" collapsed="false">
      <c r="A76" s="51"/>
      <c r="B76" s="51"/>
      <c r="C76" s="51"/>
      <c r="D76" s="51"/>
      <c r="E76" s="51"/>
      <c r="F76" s="51"/>
      <c r="G76" s="51"/>
      <c r="H76" s="51"/>
      <c r="I76" s="51"/>
      <c r="J76" s="51"/>
      <c r="K76" s="51"/>
      <c r="L76" s="51"/>
      <c r="M76" s="51"/>
      <c r="N76" s="51"/>
      <c r="O76" s="51"/>
    </row>
    <row r="77" customFormat="false" ht="14.25" hidden="false" customHeight="false" outlineLevel="0" collapsed="false">
      <c r="A77" s="51"/>
      <c r="B77" s="51"/>
      <c r="C77" s="51"/>
      <c r="D77" s="51"/>
      <c r="E77" s="51"/>
      <c r="F77" s="51"/>
      <c r="G77" s="51"/>
      <c r="H77" s="51"/>
      <c r="I77" s="51"/>
      <c r="J77" s="51"/>
      <c r="K77" s="51"/>
      <c r="L77" s="51"/>
      <c r="M77" s="51"/>
      <c r="N77" s="51"/>
      <c r="O77" s="51"/>
    </row>
    <row r="78" customFormat="false" ht="14.25" hidden="false" customHeight="false" outlineLevel="0" collapsed="false">
      <c r="A78" s="51"/>
      <c r="B78" s="51"/>
      <c r="C78" s="51"/>
      <c r="D78" s="51"/>
      <c r="E78" s="51"/>
      <c r="F78" s="51"/>
      <c r="G78" s="51"/>
      <c r="H78" s="51"/>
      <c r="I78" s="51"/>
      <c r="J78" s="51"/>
      <c r="K78" s="51"/>
      <c r="L78" s="51"/>
      <c r="M78" s="51"/>
      <c r="N78" s="51"/>
      <c r="O78" s="51"/>
    </row>
    <row r="79" customFormat="false" ht="14.25" hidden="false" customHeight="false" outlineLevel="0" collapsed="false">
      <c r="A79" s="51"/>
      <c r="B79" s="51"/>
      <c r="C79" s="51"/>
      <c r="D79" s="51"/>
      <c r="E79" s="51"/>
      <c r="F79" s="51"/>
      <c r="G79" s="51"/>
      <c r="H79" s="51"/>
      <c r="I79" s="51"/>
      <c r="J79" s="51"/>
      <c r="K79" s="51"/>
      <c r="L79" s="51"/>
      <c r="M79" s="51"/>
      <c r="N79" s="51"/>
      <c r="O79" s="51"/>
    </row>
    <row r="80" customFormat="false" ht="14.25" hidden="false" customHeight="false" outlineLevel="0" collapsed="false">
      <c r="A80" s="51"/>
      <c r="B80" s="51"/>
      <c r="C80" s="51"/>
      <c r="D80" s="51"/>
      <c r="E80" s="51"/>
      <c r="F80" s="51"/>
      <c r="G80" s="51"/>
      <c r="H80" s="51"/>
      <c r="I80" s="51"/>
      <c r="J80" s="51"/>
      <c r="K80" s="51"/>
      <c r="L80" s="51"/>
      <c r="M80" s="51"/>
      <c r="N80" s="51"/>
      <c r="O80" s="51"/>
    </row>
    <row r="81" customFormat="false" ht="14.25" hidden="false" customHeight="false" outlineLevel="0" collapsed="false">
      <c r="A81" s="51"/>
      <c r="B81" s="51"/>
      <c r="C81" s="51"/>
      <c r="D81" s="51"/>
      <c r="E81" s="51"/>
      <c r="F81" s="51"/>
      <c r="G81" s="51"/>
      <c r="H81" s="51"/>
      <c r="I81" s="51"/>
      <c r="J81" s="51"/>
      <c r="K81" s="51"/>
      <c r="L81" s="51"/>
      <c r="M81" s="51"/>
      <c r="N81" s="51"/>
      <c r="O81" s="51"/>
    </row>
    <row r="82" customFormat="false" ht="14.25" hidden="false" customHeight="false" outlineLevel="0" collapsed="false">
      <c r="A82" s="51"/>
      <c r="B82" s="51"/>
      <c r="C82" s="51"/>
      <c r="D82" s="51"/>
      <c r="E82" s="51"/>
      <c r="F82" s="51"/>
      <c r="G82" s="51"/>
      <c r="H82" s="51"/>
      <c r="I82" s="51"/>
      <c r="J82" s="51"/>
      <c r="K82" s="51"/>
      <c r="L82" s="51"/>
      <c r="M82" s="51"/>
      <c r="N82" s="51"/>
      <c r="O82" s="51"/>
    </row>
    <row r="83" customFormat="false" ht="14.25" hidden="false" customHeight="false" outlineLevel="0" collapsed="false">
      <c r="A83" s="51"/>
      <c r="B83" s="51"/>
      <c r="C83" s="51"/>
      <c r="D83" s="51"/>
      <c r="E83" s="51"/>
      <c r="F83" s="51"/>
      <c r="G83" s="51"/>
      <c r="H83" s="51"/>
      <c r="I83" s="51"/>
      <c r="J83" s="51"/>
      <c r="K83" s="51"/>
      <c r="L83" s="51"/>
      <c r="M83" s="51"/>
      <c r="N83" s="51"/>
      <c r="O83" s="51"/>
    </row>
    <row r="84" customFormat="false" ht="14.25" hidden="false" customHeight="false" outlineLevel="0" collapsed="false">
      <c r="A84" s="51"/>
      <c r="B84" s="51"/>
      <c r="C84" s="51"/>
      <c r="D84" s="51"/>
      <c r="E84" s="51"/>
      <c r="F84" s="51"/>
      <c r="G84" s="51"/>
      <c r="H84" s="51"/>
      <c r="I84" s="51"/>
      <c r="J84" s="51"/>
      <c r="K84" s="51"/>
      <c r="L84" s="51"/>
      <c r="M84" s="51"/>
      <c r="N84" s="51"/>
      <c r="O84" s="51"/>
    </row>
    <row r="85" customFormat="false" ht="14.25" hidden="false" customHeight="false" outlineLevel="0" collapsed="false">
      <c r="A85" s="51"/>
      <c r="B85" s="51"/>
      <c r="C85" s="51"/>
      <c r="D85" s="51"/>
      <c r="E85" s="51"/>
      <c r="F85" s="51"/>
      <c r="G85" s="51"/>
      <c r="H85" s="51"/>
      <c r="I85" s="51"/>
      <c r="J85" s="51"/>
      <c r="K85" s="51"/>
      <c r="L85" s="51"/>
      <c r="M85" s="51"/>
      <c r="N85" s="51"/>
      <c r="O85" s="51"/>
    </row>
    <row r="86" customFormat="false" ht="14.25" hidden="false" customHeight="false" outlineLevel="0" collapsed="false">
      <c r="A86" s="51"/>
      <c r="B86" s="51"/>
      <c r="C86" s="51"/>
      <c r="D86" s="51"/>
      <c r="E86" s="51"/>
      <c r="F86" s="51"/>
      <c r="G86" s="51"/>
      <c r="H86" s="51"/>
      <c r="I86" s="51"/>
      <c r="J86" s="51"/>
      <c r="K86" s="51"/>
      <c r="L86" s="51"/>
      <c r="M86" s="51"/>
      <c r="N86" s="51"/>
      <c r="O86" s="51"/>
    </row>
    <row r="87" customFormat="false" ht="14.25" hidden="false" customHeight="false" outlineLevel="0" collapsed="false">
      <c r="A87" s="51"/>
      <c r="B87" s="51"/>
      <c r="C87" s="51"/>
      <c r="D87" s="51"/>
      <c r="E87" s="51"/>
      <c r="F87" s="51"/>
      <c r="G87" s="51"/>
      <c r="H87" s="51"/>
      <c r="I87" s="51"/>
      <c r="J87" s="51"/>
      <c r="K87" s="51"/>
      <c r="L87" s="51"/>
      <c r="M87" s="51"/>
      <c r="N87" s="51"/>
      <c r="O87" s="51"/>
    </row>
    <row r="88" customFormat="false" ht="14.25" hidden="false" customHeight="false" outlineLevel="0" collapsed="false">
      <c r="A88" s="51"/>
      <c r="B88" s="51"/>
      <c r="C88" s="51"/>
      <c r="D88" s="51"/>
      <c r="E88" s="51"/>
      <c r="F88" s="51"/>
      <c r="G88" s="51"/>
      <c r="H88" s="51"/>
      <c r="I88" s="51"/>
      <c r="J88" s="51"/>
      <c r="K88" s="51"/>
      <c r="L88" s="51"/>
      <c r="M88" s="51"/>
      <c r="N88" s="51"/>
      <c r="O88" s="51"/>
    </row>
    <row r="89" customFormat="false" ht="14.25" hidden="false" customHeight="false" outlineLevel="0" collapsed="false">
      <c r="A89" s="51"/>
      <c r="B89" s="51"/>
      <c r="C89" s="51"/>
      <c r="D89" s="51"/>
      <c r="E89" s="51"/>
      <c r="F89" s="51"/>
      <c r="G89" s="51"/>
      <c r="H89" s="51"/>
      <c r="I89" s="51"/>
      <c r="J89" s="51"/>
      <c r="K89" s="51"/>
      <c r="L89" s="51"/>
      <c r="M89" s="51"/>
      <c r="N89" s="51"/>
      <c r="O89" s="51"/>
    </row>
    <row r="90" customFormat="false" ht="14.25" hidden="false" customHeight="false" outlineLevel="0" collapsed="false">
      <c r="A90" s="51"/>
      <c r="B90" s="51"/>
      <c r="C90" s="51"/>
      <c r="D90" s="51"/>
      <c r="E90" s="51"/>
      <c r="F90" s="51"/>
      <c r="G90" s="51"/>
      <c r="H90" s="51"/>
      <c r="I90" s="51"/>
      <c r="J90" s="51"/>
      <c r="K90" s="51"/>
      <c r="L90" s="51"/>
      <c r="M90" s="51"/>
      <c r="N90" s="51"/>
      <c r="O90" s="51"/>
    </row>
    <row r="91" customFormat="false" ht="14.25" hidden="false" customHeight="false" outlineLevel="0" collapsed="false">
      <c r="A91" s="51"/>
      <c r="B91" s="51"/>
      <c r="C91" s="51"/>
      <c r="D91" s="51"/>
      <c r="E91" s="51"/>
      <c r="F91" s="51"/>
      <c r="G91" s="51"/>
      <c r="H91" s="51"/>
      <c r="I91" s="51"/>
      <c r="J91" s="51"/>
      <c r="K91" s="51"/>
      <c r="L91" s="51"/>
      <c r="M91" s="51"/>
      <c r="N91" s="51"/>
      <c r="O91" s="51"/>
    </row>
    <row r="92" customFormat="false" ht="14.25" hidden="false" customHeight="false" outlineLevel="0" collapsed="false">
      <c r="A92" s="51"/>
      <c r="B92" s="51"/>
      <c r="C92" s="51"/>
      <c r="D92" s="51"/>
      <c r="E92" s="51"/>
      <c r="F92" s="51"/>
      <c r="G92" s="51"/>
      <c r="H92" s="51"/>
      <c r="I92" s="51"/>
      <c r="J92" s="51"/>
      <c r="K92" s="51"/>
      <c r="L92" s="51"/>
      <c r="M92" s="51"/>
      <c r="N92" s="51"/>
      <c r="O92" s="51"/>
    </row>
    <row r="93" customFormat="false" ht="14.25" hidden="false" customHeight="false" outlineLevel="0" collapsed="false">
      <c r="A93" s="51"/>
      <c r="B93" s="51"/>
      <c r="C93" s="51"/>
      <c r="D93" s="51"/>
      <c r="E93" s="51"/>
      <c r="F93" s="51"/>
      <c r="G93" s="51"/>
      <c r="H93" s="51"/>
      <c r="I93" s="51"/>
      <c r="J93" s="51"/>
      <c r="K93" s="51"/>
      <c r="L93" s="51"/>
      <c r="M93" s="51"/>
      <c r="N93" s="51"/>
      <c r="O93" s="51"/>
    </row>
  </sheetData>
  <dataValidations count="1">
    <dataValidation allowBlank="true" errorStyle="stop" operator="between" showDropDown="false" showErrorMessage="true" showInputMessage="true" sqref="B32:B46" type="list">
      <formula1>$B$47:$B$55</formula1>
      <formula2>0</formula2>
    </dataValidation>
  </dataValidations>
  <hyperlinks>
    <hyperlink ref="Q1" location="Erläuterung!A1" display="Hilfe"/>
  </hyperlinks>
  <printOptions headings="false" gridLines="false" gridLinesSet="true" horizontalCentered="false" verticalCentered="false"/>
  <pageMargins left="0.39375" right="0.39375"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66"/>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 activeCellId="0" sqref="A1:A5"/>
    </sheetView>
  </sheetViews>
  <sheetFormatPr defaultColWidth="11.4296875" defaultRowHeight="12.75" zeroHeight="false" outlineLevelRow="0" outlineLevelCol="0"/>
  <cols>
    <col collapsed="false" customWidth="true" hidden="false" outlineLevel="0" max="1" min="1" style="75" width="10.71"/>
    <col collapsed="false" customWidth="true" hidden="false" outlineLevel="0" max="14" min="2" style="75" width="13.71"/>
    <col collapsed="false" customWidth="true" hidden="false" outlineLevel="0" max="15" min="15" style="75" width="2.87"/>
    <col collapsed="false" customWidth="true" hidden="false" outlineLevel="0" max="16" min="16" style="75" width="50.43"/>
    <col collapsed="false" customWidth="false" hidden="false" outlineLevel="0" max="16384" min="17" style="75" width="11.43"/>
  </cols>
  <sheetData>
    <row r="1" customFormat="false" ht="14.25" hidden="false" customHeight="false" outlineLevel="0" collapsed="false">
      <c r="A1" s="76" t="n">
        <f aca="false">Überschuss!A1</f>
        <v>0</v>
      </c>
      <c r="B1" s="77"/>
      <c r="C1" s="77"/>
      <c r="D1" s="77"/>
      <c r="E1" s="77"/>
      <c r="F1" s="77"/>
      <c r="G1" s="77"/>
      <c r="H1" s="77"/>
      <c r="I1" s="77"/>
      <c r="J1" s="77"/>
      <c r="K1" s="78" t="n">
        <f aca="false">Überschuss!C1</f>
        <v>45521</v>
      </c>
      <c r="L1" s="78"/>
      <c r="M1" s="78"/>
      <c r="N1" s="78"/>
      <c r="P1" s="50" t="s">
        <v>140</v>
      </c>
    </row>
    <row r="2" customFormat="false" ht="12.75" hidden="false" customHeight="false" outlineLevel="0" collapsed="false">
      <c r="A2" s="76" t="n">
        <f aca="false">Überschuss!A2</f>
        <v>0</v>
      </c>
      <c r="B2" s="77"/>
      <c r="C2" s="77"/>
      <c r="D2" s="77"/>
      <c r="E2" s="77"/>
      <c r="F2" s="77"/>
      <c r="G2" s="77"/>
      <c r="H2" s="77"/>
      <c r="I2" s="77"/>
      <c r="J2" s="77"/>
      <c r="K2" s="76"/>
      <c r="L2" s="76"/>
      <c r="M2" s="76"/>
      <c r="N2" s="76"/>
      <c r="O2" s="79"/>
    </row>
    <row r="3" customFormat="false" ht="12.75" hidden="false" customHeight="false" outlineLevel="0" collapsed="false">
      <c r="A3" s="77"/>
      <c r="B3" s="77"/>
      <c r="C3" s="77"/>
      <c r="D3" s="77"/>
      <c r="E3" s="77"/>
      <c r="F3" s="77"/>
      <c r="G3" s="77"/>
      <c r="H3" s="77"/>
      <c r="I3" s="77"/>
      <c r="J3" s="77"/>
      <c r="K3" s="77"/>
      <c r="L3" s="77"/>
      <c r="M3" s="77"/>
      <c r="N3" s="77"/>
      <c r="O3" s="79"/>
    </row>
    <row r="4" customFormat="false" ht="12.75" hidden="false" customHeight="false" outlineLevel="0" collapsed="false">
      <c r="A4" s="77"/>
      <c r="B4" s="77"/>
      <c r="C4" s="77"/>
      <c r="D4" s="77"/>
      <c r="E4" s="77"/>
      <c r="F4" s="77"/>
      <c r="G4" s="77"/>
      <c r="H4" s="77"/>
      <c r="I4" s="77"/>
      <c r="J4" s="77"/>
      <c r="K4" s="77"/>
      <c r="L4" s="77"/>
      <c r="M4" s="77"/>
      <c r="N4" s="77"/>
      <c r="O4" s="79"/>
      <c r="P4" s="54"/>
      <c r="Q4" s="54"/>
      <c r="R4" s="54"/>
    </row>
    <row r="5" customFormat="false" ht="12.75" hidden="false" customHeight="false" outlineLevel="0" collapsed="false">
      <c r="A5" s="77"/>
      <c r="B5" s="77"/>
      <c r="C5" s="77"/>
      <c r="D5" s="77"/>
      <c r="E5" s="77"/>
      <c r="F5" s="77"/>
      <c r="G5" s="77"/>
      <c r="H5" s="77"/>
      <c r="I5" s="77"/>
      <c r="J5" s="77"/>
      <c r="K5" s="77"/>
      <c r="L5" s="77"/>
      <c r="M5" s="77"/>
      <c r="N5" s="77"/>
      <c r="O5" s="79"/>
      <c r="P5" s="54" t="s">
        <v>178</v>
      </c>
      <c r="Q5" s="54"/>
      <c r="R5" s="54"/>
    </row>
    <row r="6" customFormat="false" ht="15.75" hidden="false" customHeight="false" outlineLevel="0" collapsed="false">
      <c r="A6" s="80" t="str">
        <f aca="false">"Statistik " &amp;  Überschuss!A7 &amp; " (monatlich)"</f>
        <v>Statistik 2024 (monatlich)</v>
      </c>
      <c r="B6" s="81"/>
      <c r="C6" s="81"/>
      <c r="D6" s="81"/>
      <c r="E6" s="81"/>
      <c r="F6" s="81"/>
      <c r="G6" s="81"/>
      <c r="H6" s="81"/>
      <c r="I6" s="81"/>
      <c r="J6" s="81"/>
      <c r="K6" s="81"/>
      <c r="L6" s="81"/>
      <c r="M6" s="81"/>
      <c r="N6" s="81"/>
      <c r="O6" s="82"/>
      <c r="P6" s="54" t="s">
        <v>179</v>
      </c>
      <c r="R6" s="54"/>
    </row>
    <row r="7" customFormat="false" ht="13.5" hidden="false" customHeight="false" outlineLevel="0" collapsed="false">
      <c r="A7" s="76"/>
      <c r="B7" s="76"/>
      <c r="C7" s="76"/>
      <c r="D7" s="83" t="s">
        <v>180</v>
      </c>
      <c r="E7" s="83"/>
      <c r="F7" s="76"/>
      <c r="G7" s="76"/>
      <c r="H7" s="76"/>
      <c r="I7" s="76"/>
      <c r="J7" s="76"/>
      <c r="K7" s="76"/>
      <c r="L7" s="83" t="s">
        <v>181</v>
      </c>
      <c r="M7" s="83" t="s">
        <v>181</v>
      </c>
      <c r="N7" s="76"/>
      <c r="R7" s="54"/>
    </row>
    <row r="8" s="93" customFormat="true" ht="15" hidden="false" customHeight="true" outlineLevel="0" collapsed="false">
      <c r="A8" s="84"/>
      <c r="B8" s="85" t="s">
        <v>182</v>
      </c>
      <c r="C8" s="86" t="s">
        <v>183</v>
      </c>
      <c r="D8" s="87" t="s">
        <v>184</v>
      </c>
      <c r="E8" s="87"/>
      <c r="F8" s="88" t="s">
        <v>185</v>
      </c>
      <c r="G8" s="88" t="s">
        <v>186</v>
      </c>
      <c r="H8" s="88" t="s">
        <v>187</v>
      </c>
      <c r="I8" s="88"/>
      <c r="J8" s="89" t="s">
        <v>188</v>
      </c>
      <c r="K8" s="89"/>
      <c r="L8" s="90" t="s">
        <v>184</v>
      </c>
      <c r="M8" s="91" t="s">
        <v>182</v>
      </c>
      <c r="N8" s="92" t="s">
        <v>189</v>
      </c>
      <c r="R8" s="94"/>
    </row>
    <row r="9" s="107" customFormat="true" ht="13.5" hidden="false" customHeight="false" outlineLevel="0" collapsed="false">
      <c r="A9" s="95" t="s">
        <v>190</v>
      </c>
      <c r="B9" s="96" t="s">
        <v>191</v>
      </c>
      <c r="C9" s="97" t="s">
        <v>192</v>
      </c>
      <c r="D9" s="98" t="s">
        <v>193</v>
      </c>
      <c r="E9" s="99"/>
      <c r="F9" s="100" t="s">
        <v>194</v>
      </c>
      <c r="G9" s="100" t="s">
        <v>195</v>
      </c>
      <c r="H9" s="100" t="s">
        <v>196</v>
      </c>
      <c r="I9" s="100" t="s">
        <v>197</v>
      </c>
      <c r="J9" s="100" t="s">
        <v>196</v>
      </c>
      <c r="K9" s="101" t="s">
        <v>197</v>
      </c>
      <c r="L9" s="102" t="s">
        <v>198</v>
      </c>
      <c r="M9" s="103" t="s">
        <v>198</v>
      </c>
      <c r="N9" s="104" t="s">
        <v>199</v>
      </c>
      <c r="O9" s="105"/>
      <c r="P9" s="106"/>
      <c r="Q9" s="106"/>
      <c r="R9" s="106"/>
      <c r="S9" s="106"/>
    </row>
    <row r="10" customFormat="false" ht="12.75" hidden="false" customHeight="false" outlineLevel="0" collapsed="false">
      <c r="A10" s="108" t="s">
        <v>143</v>
      </c>
      <c r="B10" s="109" t="n">
        <f aca="false">Einnahmen!H99</f>
        <v>38.8</v>
      </c>
      <c r="C10" s="110" t="n">
        <f aca="false">UmsatzSt!D53</f>
        <v>0</v>
      </c>
      <c r="D10" s="111" t="n">
        <f aca="false">Ausgaben!I165</f>
        <v>200.31</v>
      </c>
      <c r="E10" s="112" t="n">
        <f aca="false">Ausgaben!J165</f>
        <v>35.5</v>
      </c>
      <c r="F10" s="112" t="n">
        <f aca="false">SUM(FahrtenReisen!H72:M72)</f>
        <v>0</v>
      </c>
      <c r="G10" s="112" t="n">
        <f aca="false">UmsatzSt!C53</f>
        <v>0</v>
      </c>
      <c r="H10" s="112" t="n">
        <f aca="false">Abschreibung!G35</f>
        <v>0</v>
      </c>
      <c r="I10" s="112" t="n">
        <f aca="false">ROUND(Abschreibung!$N$29/12,2)</f>
        <v>0</v>
      </c>
      <c r="J10" s="112" t="n">
        <f aca="false">GWGSammel!F43</f>
        <v>0</v>
      </c>
      <c r="K10" s="113" t="n">
        <f aca="false">ROUND(GWGSammel!$L$36/12,2)</f>
        <v>16.26</v>
      </c>
      <c r="L10" s="114" t="n">
        <f aca="false">SUM(D10:K10)</f>
        <v>252.07</v>
      </c>
      <c r="M10" s="115" t="n">
        <f aca="false">SUM(B10:C10)</f>
        <v>38.8</v>
      </c>
      <c r="N10" s="116" t="n">
        <f aca="false">M10-L10</f>
        <v>-213.27</v>
      </c>
      <c r="O10" s="117"/>
      <c r="P10" s="54" t="s">
        <v>200</v>
      </c>
      <c r="Q10" s="54"/>
      <c r="R10" s="54"/>
      <c r="S10" s="54"/>
    </row>
    <row r="11" customFormat="false" ht="12.75" hidden="false" customHeight="false" outlineLevel="0" collapsed="false">
      <c r="A11" s="118" t="s">
        <v>144</v>
      </c>
      <c r="B11" s="109" t="n">
        <f aca="false">Einnahmen!H100</f>
        <v>8256.45</v>
      </c>
      <c r="C11" s="110" t="n">
        <f aca="false">UmsatzSt!D54</f>
        <v>0</v>
      </c>
      <c r="D11" s="119" t="n">
        <f aca="false">Ausgaben!I166</f>
        <v>9162.19</v>
      </c>
      <c r="E11" s="120" t="n">
        <f aca="false">Ausgaben!J166</f>
        <v>16.51</v>
      </c>
      <c r="F11" s="120" t="n">
        <f aca="false">SUM(FahrtenReisen!H73:M73)</f>
        <v>0</v>
      </c>
      <c r="G11" s="120" t="n">
        <f aca="false">UmsatzSt!C54</f>
        <v>0</v>
      </c>
      <c r="H11" s="120" t="n">
        <f aca="false">Abschreibung!G36</f>
        <v>0</v>
      </c>
      <c r="I11" s="120" t="n">
        <f aca="false">ROUND(Abschreibung!$N$29/12,2)</f>
        <v>0</v>
      </c>
      <c r="J11" s="120" t="n">
        <f aca="false">GWGSammel!F44</f>
        <v>0</v>
      </c>
      <c r="K11" s="121" t="n">
        <f aca="false">ROUND(GWGSammel!$L$36/12,2)</f>
        <v>16.26</v>
      </c>
      <c r="L11" s="114" t="n">
        <f aca="false">SUM(D11:K11)</f>
        <v>9194.96</v>
      </c>
      <c r="M11" s="115" t="n">
        <f aca="false">SUM(B11:C11)</f>
        <v>8256.45</v>
      </c>
      <c r="N11" s="116" t="n">
        <f aca="false">M11-L11</f>
        <v>-938.510000000002</v>
      </c>
      <c r="O11" s="117"/>
      <c r="P11" s="54" t="s">
        <v>201</v>
      </c>
      <c r="Q11" s="54"/>
      <c r="R11" s="54"/>
      <c r="S11" s="54"/>
    </row>
    <row r="12" customFormat="false" ht="12.75" hidden="false" customHeight="false" outlineLevel="0" collapsed="false">
      <c r="A12" s="118" t="s">
        <v>145</v>
      </c>
      <c r="B12" s="109" t="n">
        <f aca="false">Einnahmen!H101</f>
        <v>382.59</v>
      </c>
      <c r="C12" s="110" t="n">
        <f aca="false">UmsatzSt!D55</f>
        <v>0</v>
      </c>
      <c r="D12" s="119" t="n">
        <f aca="false">Ausgaben!I167</f>
        <v>309.09</v>
      </c>
      <c r="E12" s="120" t="n">
        <f aca="false">Ausgaben!J167</f>
        <v>54.54</v>
      </c>
      <c r="F12" s="120" t="n">
        <f aca="false">SUM(FahrtenReisen!H74:M74)</f>
        <v>0</v>
      </c>
      <c r="G12" s="120" t="n">
        <f aca="false">UmsatzSt!C55</f>
        <v>0</v>
      </c>
      <c r="H12" s="120" t="n">
        <f aca="false">Abschreibung!G37</f>
        <v>0</v>
      </c>
      <c r="I12" s="120" t="n">
        <f aca="false">ROUND(Abschreibung!$N$29/12,2)</f>
        <v>0</v>
      </c>
      <c r="J12" s="120" t="n">
        <f aca="false">GWGSammel!F45</f>
        <v>0</v>
      </c>
      <c r="K12" s="121" t="n">
        <f aca="false">ROUND(GWGSammel!$L$36/12,2)</f>
        <v>16.26</v>
      </c>
      <c r="L12" s="114" t="n">
        <f aca="false">SUM(D12:K12)</f>
        <v>379.89</v>
      </c>
      <c r="M12" s="115" t="n">
        <f aca="false">SUM(B12:C12)</f>
        <v>382.59</v>
      </c>
      <c r="N12" s="116" t="n">
        <f aca="false">M12-L12</f>
        <v>2.69999999999999</v>
      </c>
      <c r="O12" s="117"/>
      <c r="P12" s="54" t="s">
        <v>202</v>
      </c>
      <c r="Q12" s="54"/>
      <c r="R12" s="54"/>
      <c r="S12" s="54"/>
    </row>
    <row r="13" customFormat="false" ht="12.75" hidden="false" customHeight="false" outlineLevel="0" collapsed="false">
      <c r="A13" s="118" t="s">
        <v>146</v>
      </c>
      <c r="B13" s="109" t="n">
        <f aca="false">Einnahmen!H104</f>
        <v>931.2</v>
      </c>
      <c r="C13" s="110" t="n">
        <f aca="false">UmsatzSt!D56</f>
        <v>0</v>
      </c>
      <c r="D13" s="119" t="n">
        <f aca="false">Ausgaben!I170</f>
        <v>0</v>
      </c>
      <c r="E13" s="120" t="n">
        <f aca="false">Ausgaben!J170</f>
        <v>0</v>
      </c>
      <c r="F13" s="120" t="n">
        <f aca="false">SUM(FahrtenReisen!H77:M77)</f>
        <v>55.04</v>
      </c>
      <c r="G13" s="120" t="n">
        <f aca="false">UmsatzSt!C56</f>
        <v>0</v>
      </c>
      <c r="H13" s="120" t="n">
        <f aca="false">Abschreibung!G40</f>
        <v>0</v>
      </c>
      <c r="I13" s="120" t="n">
        <f aca="false">ROUND(Abschreibung!$N$29/12,2)</f>
        <v>0</v>
      </c>
      <c r="J13" s="120" t="n">
        <f aca="false">GWGSammel!F48</f>
        <v>45.98</v>
      </c>
      <c r="K13" s="121" t="n">
        <f aca="false">ROUND(GWGSammel!$L$36/12,2)</f>
        <v>16.26</v>
      </c>
      <c r="L13" s="114" t="n">
        <f aca="false">SUM(D13:K13)</f>
        <v>117.28</v>
      </c>
      <c r="M13" s="115" t="n">
        <f aca="false">SUM(B13:C13)</f>
        <v>931.2</v>
      </c>
      <c r="N13" s="116" t="n">
        <f aca="false">M13-L13</f>
        <v>813.92</v>
      </c>
      <c r="O13" s="117"/>
      <c r="P13" s="54"/>
      <c r="Q13" s="54"/>
      <c r="R13" s="54"/>
      <c r="S13" s="54"/>
    </row>
    <row r="14" customFormat="false" ht="12.75" hidden="false" customHeight="false" outlineLevel="0" collapsed="false">
      <c r="A14" s="118" t="s">
        <v>147</v>
      </c>
      <c r="B14" s="109" t="n">
        <f aca="false">Einnahmen!H105</f>
        <v>0</v>
      </c>
      <c r="C14" s="110" t="n">
        <f aca="false">UmsatzSt!D57</f>
        <v>0</v>
      </c>
      <c r="D14" s="119" t="n">
        <f aca="false">Ausgaben!I171</f>
        <v>0</v>
      </c>
      <c r="E14" s="120" t="n">
        <f aca="false">Ausgaben!J171</f>
        <v>0</v>
      </c>
      <c r="F14" s="120" t="n">
        <f aca="false">SUM(FahrtenReisen!H78:M78)</f>
        <v>0</v>
      </c>
      <c r="G14" s="120" t="n">
        <f aca="false">UmsatzSt!C57</f>
        <v>0</v>
      </c>
      <c r="H14" s="120" t="n">
        <f aca="false">Abschreibung!G41</f>
        <v>0</v>
      </c>
      <c r="I14" s="120" t="n">
        <f aca="false">ROUND(Abschreibung!$N$29/12,2)</f>
        <v>0</v>
      </c>
      <c r="J14" s="120" t="n">
        <f aca="false">GWGSammel!F49</f>
        <v>0</v>
      </c>
      <c r="K14" s="121" t="n">
        <f aca="false">ROUND(GWGSammel!$L$36/12,2)</f>
        <v>16.26</v>
      </c>
      <c r="L14" s="114" t="n">
        <f aca="false">SUM(D14:K14)</f>
        <v>16.26</v>
      </c>
      <c r="M14" s="115" t="n">
        <f aca="false">SUM(B14:C14)</f>
        <v>0</v>
      </c>
      <c r="N14" s="116" t="n">
        <f aca="false">M14-L14</f>
        <v>-16.26</v>
      </c>
      <c r="O14" s="117"/>
      <c r="P14" s="54"/>
      <c r="Q14" s="54"/>
      <c r="R14" s="54"/>
      <c r="S14" s="54"/>
    </row>
    <row r="15" customFormat="false" ht="12.75" hidden="false" customHeight="false" outlineLevel="0" collapsed="false">
      <c r="A15" s="118" t="s">
        <v>148</v>
      </c>
      <c r="B15" s="109" t="n">
        <f aca="false">Einnahmen!H106</f>
        <v>0</v>
      </c>
      <c r="C15" s="110" t="n">
        <f aca="false">UmsatzSt!D58</f>
        <v>0</v>
      </c>
      <c r="D15" s="119" t="n">
        <f aca="false">Ausgaben!I172</f>
        <v>0</v>
      </c>
      <c r="E15" s="120" t="n">
        <f aca="false">Ausgaben!J172</f>
        <v>0</v>
      </c>
      <c r="F15" s="120" t="n">
        <f aca="false">SUM(FahrtenReisen!H79:M79)</f>
        <v>0</v>
      </c>
      <c r="G15" s="120" t="n">
        <f aca="false">UmsatzSt!C58</f>
        <v>0</v>
      </c>
      <c r="H15" s="120" t="n">
        <f aca="false">Abschreibung!G42</f>
        <v>0</v>
      </c>
      <c r="I15" s="120" t="n">
        <f aca="false">ROUND(Abschreibung!$N$29/12,2)</f>
        <v>0</v>
      </c>
      <c r="J15" s="120" t="n">
        <f aca="false">GWGSammel!F50</f>
        <v>0</v>
      </c>
      <c r="K15" s="121" t="n">
        <f aca="false">ROUND(GWGSammel!$L$36/12,2)</f>
        <v>16.26</v>
      </c>
      <c r="L15" s="114" t="n">
        <f aca="false">SUM(D15:K15)</f>
        <v>16.26</v>
      </c>
      <c r="M15" s="115" t="n">
        <f aca="false">SUM(B15:C15)</f>
        <v>0</v>
      </c>
      <c r="N15" s="116" t="n">
        <f aca="false">M15-L15</f>
        <v>-16.26</v>
      </c>
      <c r="O15" s="117"/>
      <c r="P15" s="54" t="s">
        <v>203</v>
      </c>
      <c r="Q15" s="54"/>
      <c r="R15" s="54"/>
      <c r="S15" s="54"/>
    </row>
    <row r="16" customFormat="false" ht="12.75" hidden="false" customHeight="false" outlineLevel="0" collapsed="false">
      <c r="A16" s="118" t="s">
        <v>149</v>
      </c>
      <c r="B16" s="109" t="n">
        <f aca="false">Einnahmen!H109</f>
        <v>0</v>
      </c>
      <c r="C16" s="110" t="n">
        <f aca="false">UmsatzSt!D59</f>
        <v>0</v>
      </c>
      <c r="D16" s="119" t="n">
        <f aca="false">Ausgaben!I175</f>
        <v>0</v>
      </c>
      <c r="E16" s="120" t="n">
        <f aca="false">Ausgaben!J175</f>
        <v>0</v>
      </c>
      <c r="F16" s="120" t="n">
        <f aca="false">SUM(FahrtenReisen!H82:M82)</f>
        <v>0</v>
      </c>
      <c r="G16" s="120" t="n">
        <f aca="false">UmsatzSt!C59</f>
        <v>0</v>
      </c>
      <c r="H16" s="120" t="n">
        <f aca="false">Abschreibung!G45</f>
        <v>0</v>
      </c>
      <c r="I16" s="120" t="n">
        <f aca="false">ROUND(Abschreibung!$N$29/12,2)</f>
        <v>0</v>
      </c>
      <c r="J16" s="120" t="n">
        <f aca="false">GWGSammel!F53</f>
        <v>0</v>
      </c>
      <c r="K16" s="121" t="n">
        <f aca="false">ROUND(GWGSammel!$L$36/12,2)</f>
        <v>16.26</v>
      </c>
      <c r="L16" s="114" t="n">
        <f aca="false">SUM(D16:K16)</f>
        <v>16.26</v>
      </c>
      <c r="M16" s="115" t="n">
        <f aca="false">SUM(B16:C16)</f>
        <v>0</v>
      </c>
      <c r="N16" s="116" t="n">
        <f aca="false">M16-L16</f>
        <v>-16.26</v>
      </c>
      <c r="O16" s="117"/>
      <c r="P16" s="54" t="s">
        <v>204</v>
      </c>
      <c r="Q16" s="54"/>
      <c r="R16" s="54"/>
      <c r="S16" s="54"/>
    </row>
    <row r="17" customFormat="false" ht="12.75" hidden="false" customHeight="false" outlineLevel="0" collapsed="false">
      <c r="A17" s="118" t="s">
        <v>150</v>
      </c>
      <c r="B17" s="109" t="n">
        <f aca="false">Einnahmen!H110</f>
        <v>0</v>
      </c>
      <c r="C17" s="110" t="n">
        <f aca="false">UmsatzSt!D60</f>
        <v>0</v>
      </c>
      <c r="D17" s="119" t="n">
        <f aca="false">Ausgaben!I176</f>
        <v>0</v>
      </c>
      <c r="E17" s="120" t="n">
        <f aca="false">Ausgaben!J176</f>
        <v>0</v>
      </c>
      <c r="F17" s="120" t="n">
        <f aca="false">SUM(FahrtenReisen!H83:M83)</f>
        <v>0</v>
      </c>
      <c r="G17" s="120" t="n">
        <f aca="false">UmsatzSt!C60</f>
        <v>0</v>
      </c>
      <c r="H17" s="120" t="n">
        <f aca="false">Abschreibung!G46</f>
        <v>0</v>
      </c>
      <c r="I17" s="120" t="n">
        <f aca="false">ROUND(Abschreibung!$N$29/12,2)</f>
        <v>0</v>
      </c>
      <c r="J17" s="120" t="n">
        <f aca="false">GWGSammel!F54</f>
        <v>0</v>
      </c>
      <c r="K17" s="121" t="n">
        <f aca="false">ROUND(GWGSammel!$L$36/12,2)</f>
        <v>16.26</v>
      </c>
      <c r="L17" s="114" t="n">
        <f aca="false">SUM(D17:K17)</f>
        <v>16.26</v>
      </c>
      <c r="M17" s="115" t="n">
        <f aca="false">SUM(B17:C17)</f>
        <v>0</v>
      </c>
      <c r="N17" s="116" t="n">
        <f aca="false">M17-L17</f>
        <v>-16.26</v>
      </c>
      <c r="O17" s="117"/>
      <c r="P17" s="54" t="s">
        <v>205</v>
      </c>
      <c r="Q17" s="54"/>
      <c r="R17" s="54"/>
      <c r="S17" s="54"/>
    </row>
    <row r="18" customFormat="false" ht="12.75" hidden="false" customHeight="false" outlineLevel="0" collapsed="false">
      <c r="A18" s="118" t="s">
        <v>151</v>
      </c>
      <c r="B18" s="109" t="n">
        <f aca="false">Einnahmen!H111</f>
        <v>0</v>
      </c>
      <c r="C18" s="110" t="n">
        <f aca="false">UmsatzSt!D61</f>
        <v>0</v>
      </c>
      <c r="D18" s="119" t="n">
        <f aca="false">Ausgaben!I177</f>
        <v>0</v>
      </c>
      <c r="E18" s="120" t="n">
        <f aca="false">Ausgaben!J177</f>
        <v>0</v>
      </c>
      <c r="F18" s="120" t="n">
        <f aca="false">SUM(FahrtenReisen!H84:M84)</f>
        <v>0</v>
      </c>
      <c r="G18" s="120" t="n">
        <f aca="false">UmsatzSt!C61</f>
        <v>0</v>
      </c>
      <c r="H18" s="120" t="n">
        <f aca="false">Abschreibung!G47</f>
        <v>0</v>
      </c>
      <c r="I18" s="120" t="n">
        <f aca="false">ROUND(Abschreibung!$N$29/12,2)</f>
        <v>0</v>
      </c>
      <c r="J18" s="120" t="n">
        <f aca="false">GWGSammel!F55</f>
        <v>0</v>
      </c>
      <c r="K18" s="121" t="n">
        <f aca="false">ROUND(GWGSammel!$L$36/12,2)</f>
        <v>16.26</v>
      </c>
      <c r="L18" s="114" t="n">
        <f aca="false">SUM(D18:K18)</f>
        <v>16.26</v>
      </c>
      <c r="M18" s="115" t="n">
        <f aca="false">SUM(B18:C18)</f>
        <v>0</v>
      </c>
      <c r="N18" s="116" t="n">
        <f aca="false">M18-L18</f>
        <v>-16.26</v>
      </c>
      <c r="O18" s="117"/>
      <c r="P18" s="54" t="s">
        <v>206</v>
      </c>
      <c r="Q18" s="54"/>
      <c r="R18" s="54"/>
      <c r="S18" s="54"/>
    </row>
    <row r="19" customFormat="false" ht="12.75" hidden="false" customHeight="false" outlineLevel="0" collapsed="false">
      <c r="A19" s="118" t="s">
        <v>152</v>
      </c>
      <c r="B19" s="109" t="n">
        <f aca="false">Einnahmen!H114</f>
        <v>0</v>
      </c>
      <c r="C19" s="110" t="n">
        <f aca="false">UmsatzSt!D62</f>
        <v>0</v>
      </c>
      <c r="D19" s="119" t="n">
        <f aca="false">Ausgaben!I180</f>
        <v>0</v>
      </c>
      <c r="E19" s="120" t="n">
        <f aca="false">Ausgaben!J180</f>
        <v>0</v>
      </c>
      <c r="F19" s="120" t="n">
        <f aca="false">SUM(FahrtenReisen!H87:M87)</f>
        <v>0</v>
      </c>
      <c r="G19" s="120" t="n">
        <f aca="false">UmsatzSt!C62</f>
        <v>0</v>
      </c>
      <c r="H19" s="120" t="n">
        <f aca="false">Abschreibung!G50</f>
        <v>0</v>
      </c>
      <c r="I19" s="120" t="n">
        <f aca="false">ROUND(Abschreibung!$N$29/12,2)</f>
        <v>0</v>
      </c>
      <c r="J19" s="120" t="n">
        <f aca="false">GWGSammel!F58</f>
        <v>0</v>
      </c>
      <c r="K19" s="121" t="n">
        <f aca="false">ROUND(GWGSammel!$L$36/12,2)</f>
        <v>16.26</v>
      </c>
      <c r="L19" s="114" t="n">
        <f aca="false">SUM(D19:K19)</f>
        <v>16.26</v>
      </c>
      <c r="M19" s="115" t="n">
        <f aca="false">SUM(B19:C19)</f>
        <v>0</v>
      </c>
      <c r="N19" s="116" t="n">
        <f aca="false">M19-L19</f>
        <v>-16.26</v>
      </c>
      <c r="O19" s="117"/>
      <c r="P19" s="54" t="s">
        <v>207</v>
      </c>
      <c r="Q19" s="54"/>
      <c r="R19" s="54"/>
      <c r="S19" s="54"/>
    </row>
    <row r="20" customFormat="false" ht="12.75" hidden="false" customHeight="false" outlineLevel="0" collapsed="false">
      <c r="A20" s="118" t="s">
        <v>153</v>
      </c>
      <c r="B20" s="109" t="n">
        <f aca="false">Einnahmen!H115</f>
        <v>0</v>
      </c>
      <c r="C20" s="110" t="n">
        <f aca="false">UmsatzSt!D63</f>
        <v>0</v>
      </c>
      <c r="D20" s="119" t="n">
        <f aca="false">Ausgaben!I181</f>
        <v>0</v>
      </c>
      <c r="E20" s="120" t="n">
        <f aca="false">Ausgaben!J181</f>
        <v>0</v>
      </c>
      <c r="F20" s="120" t="n">
        <f aca="false">SUM(FahrtenReisen!H88:M88)</f>
        <v>0</v>
      </c>
      <c r="G20" s="120" t="n">
        <f aca="false">UmsatzSt!C63</f>
        <v>0</v>
      </c>
      <c r="H20" s="120" t="n">
        <f aca="false">Abschreibung!G51</f>
        <v>0</v>
      </c>
      <c r="I20" s="120" t="n">
        <f aca="false">ROUND(Abschreibung!$N$29/12,2)</f>
        <v>0</v>
      </c>
      <c r="J20" s="120" t="n">
        <f aca="false">GWGSammel!F59</f>
        <v>0</v>
      </c>
      <c r="K20" s="121" t="n">
        <f aca="false">ROUND(GWGSammel!$L$36/12,2)</f>
        <v>16.26</v>
      </c>
      <c r="L20" s="114" t="n">
        <f aca="false">SUM(D20:K20)</f>
        <v>16.26</v>
      </c>
      <c r="M20" s="115" t="n">
        <f aca="false">SUM(B20:C20)</f>
        <v>0</v>
      </c>
      <c r="N20" s="116" t="n">
        <f aca="false">M20-L20</f>
        <v>-16.26</v>
      </c>
      <c r="O20" s="117"/>
      <c r="P20" s="54" t="s">
        <v>208</v>
      </c>
      <c r="Q20" s="54"/>
      <c r="R20" s="54"/>
      <c r="S20" s="54"/>
    </row>
    <row r="21" customFormat="false" ht="13.5" hidden="false" customHeight="false" outlineLevel="0" collapsed="false">
      <c r="A21" s="122" t="s">
        <v>154</v>
      </c>
      <c r="B21" s="109" t="n">
        <f aca="false">Einnahmen!H116</f>
        <v>0</v>
      </c>
      <c r="C21" s="110" t="n">
        <f aca="false">UmsatzSt!D64</f>
        <v>0</v>
      </c>
      <c r="D21" s="123" t="n">
        <f aca="false">Ausgaben!I182</f>
        <v>0</v>
      </c>
      <c r="E21" s="124" t="n">
        <f aca="false">Ausgaben!J182</f>
        <v>0</v>
      </c>
      <c r="F21" s="124" t="n">
        <f aca="false">SUM(FahrtenReisen!H89:M89)</f>
        <v>0</v>
      </c>
      <c r="G21" s="124" t="n">
        <f aca="false">UmsatzSt!C64</f>
        <v>0</v>
      </c>
      <c r="H21" s="124" t="n">
        <f aca="false">Abschreibung!G52</f>
        <v>0</v>
      </c>
      <c r="I21" s="124" t="n">
        <f aca="false">Abschreibung!$N$29 - 11 * ROUND(Abschreibung!$N$29/12,2)</f>
        <v>0</v>
      </c>
      <c r="J21" s="124" t="n">
        <f aca="false">GWGSammel!F60</f>
        <v>0</v>
      </c>
      <c r="K21" s="125" t="n">
        <f aca="false">GWGSammel!$L$36 - 11 * ROUND(GWGSammel!$L$36/12,2)</f>
        <v>16.26</v>
      </c>
      <c r="L21" s="114" t="n">
        <f aca="false">SUM(D21:K21)</f>
        <v>16.26</v>
      </c>
      <c r="M21" s="115" t="n">
        <f aca="false">SUM(B21:C21)</f>
        <v>0</v>
      </c>
      <c r="N21" s="116" t="n">
        <f aca="false">M21-L21</f>
        <v>-16.26</v>
      </c>
      <c r="O21" s="117"/>
      <c r="P21" s="54"/>
      <c r="Q21" s="54"/>
      <c r="R21" s="54"/>
      <c r="S21" s="54"/>
    </row>
    <row r="22" customFormat="false" ht="13.5" hidden="false" customHeight="false" outlineLevel="0" collapsed="false">
      <c r="A22" s="126" t="s">
        <v>209</v>
      </c>
      <c r="B22" s="127" t="n">
        <f aca="false">SUM(B10:B21)</f>
        <v>9609.04</v>
      </c>
      <c r="C22" s="128" t="n">
        <f aca="false">SUM(C10:C21)</f>
        <v>0</v>
      </c>
      <c r="D22" s="129" t="n">
        <f aca="false">SUM(D10:D21)</f>
        <v>9671.59</v>
      </c>
      <c r="E22" s="130" t="n">
        <f aca="false">SUM(E10:E21)</f>
        <v>106.55</v>
      </c>
      <c r="F22" s="130" t="n">
        <f aca="false">SUM(F10:F21)</f>
        <v>55.04</v>
      </c>
      <c r="G22" s="130" t="n">
        <f aca="false">SUM(G10:G21)</f>
        <v>0</v>
      </c>
      <c r="H22" s="130" t="n">
        <f aca="false">SUM(H10:H21)</f>
        <v>0</v>
      </c>
      <c r="I22" s="130" t="n">
        <f aca="false">SUM(I10:I21)</f>
        <v>0</v>
      </c>
      <c r="J22" s="130" t="n">
        <f aca="false">SUM(J10:J21)</f>
        <v>45.98</v>
      </c>
      <c r="K22" s="131" t="n">
        <f aca="false">SUM(K10:K21)</f>
        <v>195.12</v>
      </c>
      <c r="L22" s="132" t="n">
        <f aca="false">SUM(L10:L21)</f>
        <v>10074.28</v>
      </c>
      <c r="M22" s="133" t="n">
        <f aca="false">SUM(M10:M21)</f>
        <v>9609.04</v>
      </c>
      <c r="N22" s="134" t="n">
        <f aca="false">M22-L22</f>
        <v>-465.240000000002</v>
      </c>
      <c r="O22" s="117"/>
      <c r="P22" s="54" t="s">
        <v>210</v>
      </c>
      <c r="Q22" s="54"/>
      <c r="R22" s="54"/>
      <c r="S22" s="54"/>
    </row>
    <row r="23" customFormat="false" ht="12.75" hidden="false" customHeight="false" outlineLevel="0" collapsed="false">
      <c r="A23" s="76"/>
      <c r="B23" s="76"/>
      <c r="C23" s="76"/>
      <c r="D23" s="76"/>
      <c r="E23" s="76"/>
      <c r="F23" s="76"/>
      <c r="G23" s="76"/>
      <c r="H23" s="76"/>
      <c r="I23" s="76"/>
      <c r="J23" s="76"/>
      <c r="K23" s="76"/>
      <c r="L23" s="76"/>
      <c r="M23" s="76"/>
      <c r="N23" s="135"/>
    </row>
    <row r="24" customFormat="false" ht="12.75" hidden="false" customHeight="false" outlineLevel="0" collapsed="false">
      <c r="A24" s="76"/>
      <c r="B24" s="76"/>
      <c r="C24" s="76"/>
      <c r="D24" s="76"/>
      <c r="E24" s="76"/>
      <c r="F24" s="76"/>
      <c r="G24" s="76"/>
      <c r="H24" s="76"/>
      <c r="I24" s="76"/>
      <c r="J24" s="76"/>
      <c r="K24" s="76"/>
      <c r="L24" s="136" t="s">
        <v>211</v>
      </c>
      <c r="M24" s="136"/>
      <c r="N24" s="136"/>
    </row>
    <row r="25" customFormat="false" ht="12.75" hidden="false" customHeight="false" outlineLevel="0" collapsed="false">
      <c r="A25" s="76"/>
      <c r="B25" s="76"/>
      <c r="C25" s="76"/>
      <c r="D25" s="76"/>
      <c r="E25" s="76"/>
      <c r="F25" s="76"/>
      <c r="G25" s="76"/>
      <c r="H25" s="76"/>
      <c r="I25" s="76"/>
      <c r="J25" s="76"/>
      <c r="K25" s="76"/>
      <c r="L25" s="136" t="s">
        <v>184</v>
      </c>
      <c r="M25" s="136" t="s">
        <v>182</v>
      </c>
      <c r="N25" s="136" t="s">
        <v>212</v>
      </c>
    </row>
    <row r="26" customFormat="false" ht="12.75" hidden="false" customHeight="false" outlineLevel="0" collapsed="false">
      <c r="A26" s="76"/>
      <c r="B26" s="76"/>
      <c r="C26" s="76"/>
      <c r="D26" s="76"/>
      <c r="E26" s="76"/>
      <c r="F26" s="76"/>
      <c r="G26" s="76"/>
      <c r="H26" s="76"/>
      <c r="I26" s="76"/>
      <c r="J26" s="76"/>
      <c r="K26" s="137" t="n">
        <v>1</v>
      </c>
      <c r="L26" s="138" t="n">
        <f aca="false">L10</f>
        <v>252.07</v>
      </c>
      <c r="M26" s="138" t="n">
        <f aca="false">M10</f>
        <v>38.8</v>
      </c>
      <c r="N26" s="139" t="n">
        <f aca="false">N10</f>
        <v>-213.27</v>
      </c>
    </row>
    <row r="27" customFormat="false" ht="12.75" hidden="false" customHeight="false" outlineLevel="0" collapsed="false">
      <c r="A27" s="76"/>
      <c r="B27" s="76"/>
      <c r="C27" s="76"/>
      <c r="D27" s="76"/>
      <c r="E27" s="76"/>
      <c r="F27" s="76"/>
      <c r="G27" s="76"/>
      <c r="H27" s="76"/>
      <c r="I27" s="76"/>
      <c r="J27" s="76"/>
      <c r="K27" s="137" t="n">
        <v>2</v>
      </c>
      <c r="L27" s="140" t="n">
        <f aca="false">L26+L11</f>
        <v>9447.03</v>
      </c>
      <c r="M27" s="140" t="n">
        <f aca="false">M26+M11</f>
        <v>8295.25</v>
      </c>
      <c r="N27" s="141" t="n">
        <f aca="false">N11+N26</f>
        <v>-1151.78</v>
      </c>
    </row>
    <row r="28" customFormat="false" ht="12.75" hidden="false" customHeight="false" outlineLevel="0" collapsed="false">
      <c r="A28" s="76"/>
      <c r="B28" s="76"/>
      <c r="C28" s="76"/>
      <c r="D28" s="76"/>
      <c r="E28" s="76"/>
      <c r="F28" s="76"/>
      <c r="G28" s="76"/>
      <c r="H28" s="76"/>
      <c r="I28" s="76"/>
      <c r="J28" s="76"/>
      <c r="K28" s="137" t="n">
        <v>3</v>
      </c>
      <c r="L28" s="140" t="n">
        <f aca="false">L27+L12</f>
        <v>9826.92</v>
      </c>
      <c r="M28" s="140" t="n">
        <f aca="false">M27+M12</f>
        <v>8677.84</v>
      </c>
      <c r="N28" s="141" t="n">
        <f aca="false">N12+N27</f>
        <v>-1149.08</v>
      </c>
    </row>
    <row r="29" customFormat="false" ht="12.75" hidden="false" customHeight="false" outlineLevel="0" collapsed="false">
      <c r="A29" s="76"/>
      <c r="B29" s="76"/>
      <c r="C29" s="76"/>
      <c r="D29" s="76"/>
      <c r="E29" s="76"/>
      <c r="F29" s="76"/>
      <c r="G29" s="76"/>
      <c r="H29" s="76"/>
      <c r="I29" s="76"/>
      <c r="J29" s="76"/>
      <c r="K29" s="137" t="n">
        <v>4</v>
      </c>
      <c r="L29" s="140" t="n">
        <f aca="false">L28+L13</f>
        <v>9944.2</v>
      </c>
      <c r="M29" s="140" t="n">
        <f aca="false">M28+M13</f>
        <v>9609.04</v>
      </c>
      <c r="N29" s="141" t="n">
        <f aca="false">N13+N28</f>
        <v>-335.160000000002</v>
      </c>
    </row>
    <row r="30" customFormat="false" ht="12.75" hidden="false" customHeight="false" outlineLevel="0" collapsed="false">
      <c r="A30" s="76"/>
      <c r="B30" s="76"/>
      <c r="C30" s="76"/>
      <c r="D30" s="76"/>
      <c r="E30" s="76"/>
      <c r="F30" s="76"/>
      <c r="G30" s="76"/>
      <c r="H30" s="76"/>
      <c r="I30" s="76"/>
      <c r="J30" s="76"/>
      <c r="K30" s="137" t="n">
        <v>5</v>
      </c>
      <c r="L30" s="140" t="n">
        <f aca="false">L29+L14</f>
        <v>9960.46</v>
      </c>
      <c r="M30" s="140" t="n">
        <f aca="false">M29+M14</f>
        <v>9609.04</v>
      </c>
      <c r="N30" s="141" t="n">
        <f aca="false">N14+N29</f>
        <v>-351.420000000002</v>
      </c>
    </row>
    <row r="31" customFormat="false" ht="12.75" hidden="false" customHeight="false" outlineLevel="0" collapsed="false">
      <c r="A31" s="76"/>
      <c r="B31" s="76"/>
      <c r="C31" s="76"/>
      <c r="D31" s="76"/>
      <c r="E31" s="76"/>
      <c r="F31" s="76"/>
      <c r="G31" s="76"/>
      <c r="H31" s="76"/>
      <c r="I31" s="76"/>
      <c r="J31" s="76"/>
      <c r="K31" s="137" t="n">
        <v>6</v>
      </c>
      <c r="L31" s="140" t="n">
        <f aca="false">L30+L15</f>
        <v>9976.72</v>
      </c>
      <c r="M31" s="140" t="n">
        <f aca="false">M30+M15</f>
        <v>9609.04</v>
      </c>
      <c r="N31" s="141" t="n">
        <f aca="false">N15+N30</f>
        <v>-367.680000000002</v>
      </c>
    </row>
    <row r="32" customFormat="false" ht="12.75" hidden="false" customHeight="false" outlineLevel="0" collapsed="false">
      <c r="A32" s="76"/>
      <c r="B32" s="76"/>
      <c r="C32" s="76"/>
      <c r="D32" s="76"/>
      <c r="E32" s="76"/>
      <c r="F32" s="76"/>
      <c r="G32" s="76"/>
      <c r="H32" s="76"/>
      <c r="I32" s="76"/>
      <c r="J32" s="76"/>
      <c r="K32" s="137" t="n">
        <v>7</v>
      </c>
      <c r="L32" s="140" t="n">
        <f aca="false">L31+L16</f>
        <v>9992.98</v>
      </c>
      <c r="M32" s="140" t="n">
        <f aca="false">M31+M16</f>
        <v>9609.04</v>
      </c>
      <c r="N32" s="141" t="n">
        <f aca="false">N16+N31</f>
        <v>-383.940000000002</v>
      </c>
    </row>
    <row r="33" customFormat="false" ht="12.75" hidden="false" customHeight="false" outlineLevel="0" collapsed="false">
      <c r="A33" s="76"/>
      <c r="B33" s="76"/>
      <c r="C33" s="76"/>
      <c r="D33" s="76"/>
      <c r="E33" s="76"/>
      <c r="F33" s="76"/>
      <c r="G33" s="76"/>
      <c r="H33" s="76"/>
      <c r="I33" s="76"/>
      <c r="J33" s="76"/>
      <c r="K33" s="137" t="n">
        <v>8</v>
      </c>
      <c r="L33" s="140" t="n">
        <f aca="false">L32+L17</f>
        <v>10009.24</v>
      </c>
      <c r="M33" s="140" t="n">
        <f aca="false">M32+M17</f>
        <v>9609.04</v>
      </c>
      <c r="N33" s="141" t="n">
        <f aca="false">N17+N32</f>
        <v>-400.200000000002</v>
      </c>
    </row>
    <row r="34" customFormat="false" ht="12.75" hidden="false" customHeight="false" outlineLevel="0" collapsed="false">
      <c r="A34" s="76"/>
      <c r="B34" s="76"/>
      <c r="C34" s="76"/>
      <c r="D34" s="76"/>
      <c r="E34" s="76"/>
      <c r="F34" s="76"/>
      <c r="G34" s="76"/>
      <c r="H34" s="76"/>
      <c r="I34" s="76"/>
      <c r="J34" s="76"/>
      <c r="K34" s="137" t="n">
        <v>9</v>
      </c>
      <c r="L34" s="140" t="n">
        <f aca="false">L33+L18</f>
        <v>10025.5</v>
      </c>
      <c r="M34" s="140" t="n">
        <f aca="false">M33+M18</f>
        <v>9609.04</v>
      </c>
      <c r="N34" s="141" t="n">
        <f aca="false">N18+N33</f>
        <v>-416.460000000002</v>
      </c>
    </row>
    <row r="35" customFormat="false" ht="12.75" hidden="false" customHeight="false" outlineLevel="0" collapsed="false">
      <c r="A35" s="76"/>
      <c r="B35" s="76"/>
      <c r="C35" s="76"/>
      <c r="D35" s="76"/>
      <c r="E35" s="76"/>
      <c r="F35" s="76"/>
      <c r="G35" s="76"/>
      <c r="H35" s="76"/>
      <c r="I35" s="76"/>
      <c r="J35" s="76"/>
      <c r="K35" s="137" t="n">
        <v>10</v>
      </c>
      <c r="L35" s="140" t="n">
        <f aca="false">L34+L19</f>
        <v>10041.76</v>
      </c>
      <c r="M35" s="140" t="n">
        <f aca="false">M34+M19</f>
        <v>9609.04</v>
      </c>
      <c r="N35" s="141" t="n">
        <f aca="false">N19+N34</f>
        <v>-432.720000000002</v>
      </c>
    </row>
    <row r="36" customFormat="false" ht="12.75" hidden="false" customHeight="false" outlineLevel="0" collapsed="false">
      <c r="A36" s="76"/>
      <c r="B36" s="76"/>
      <c r="C36" s="76"/>
      <c r="D36" s="76"/>
      <c r="E36" s="76"/>
      <c r="F36" s="76"/>
      <c r="G36" s="76"/>
      <c r="H36" s="76"/>
      <c r="I36" s="76"/>
      <c r="J36" s="76"/>
      <c r="K36" s="137" t="n">
        <v>11</v>
      </c>
      <c r="L36" s="140" t="n">
        <f aca="false">L35+L20</f>
        <v>10058.02</v>
      </c>
      <c r="M36" s="140" t="n">
        <f aca="false">M35+M20</f>
        <v>9609.04</v>
      </c>
      <c r="N36" s="141" t="n">
        <f aca="false">N20+N35</f>
        <v>-448.980000000002</v>
      </c>
    </row>
    <row r="37" customFormat="false" ht="12.75" hidden="false" customHeight="false" outlineLevel="0" collapsed="false">
      <c r="A37" s="76"/>
      <c r="B37" s="76"/>
      <c r="C37" s="76"/>
      <c r="D37" s="76"/>
      <c r="E37" s="76"/>
      <c r="F37" s="76"/>
      <c r="G37" s="76"/>
      <c r="H37" s="76"/>
      <c r="I37" s="76"/>
      <c r="J37" s="76"/>
      <c r="K37" s="137" t="n">
        <v>12</v>
      </c>
      <c r="L37" s="140" t="n">
        <f aca="false">L36+L21</f>
        <v>10074.28</v>
      </c>
      <c r="M37" s="140" t="n">
        <f aca="false">M36+M21</f>
        <v>9609.04</v>
      </c>
      <c r="N37" s="141" t="n">
        <f aca="false">N21+N36</f>
        <v>-465.240000000002</v>
      </c>
    </row>
    <row r="38" customFormat="false" ht="12.75" hidden="false" customHeight="false" outlineLevel="0" collapsed="false">
      <c r="A38" s="76"/>
      <c r="B38" s="76"/>
      <c r="C38" s="76"/>
      <c r="D38" s="76"/>
      <c r="E38" s="76"/>
      <c r="F38" s="76"/>
      <c r="G38" s="76"/>
      <c r="H38" s="76"/>
      <c r="I38" s="76"/>
      <c r="J38" s="76"/>
      <c r="K38" s="76"/>
      <c r="L38" s="76"/>
      <c r="M38" s="76"/>
      <c r="N38" s="76"/>
    </row>
    <row r="39" customFormat="false" ht="12.75" hidden="false" customHeight="false" outlineLevel="0" collapsed="false">
      <c r="A39" s="76"/>
      <c r="B39" s="76"/>
      <c r="C39" s="76"/>
      <c r="D39" s="76"/>
      <c r="E39" s="76"/>
      <c r="F39" s="76"/>
      <c r="G39" s="76"/>
      <c r="H39" s="76"/>
      <c r="I39" s="76"/>
      <c r="J39" s="76"/>
      <c r="K39" s="76"/>
      <c r="L39" s="76"/>
      <c r="M39" s="76"/>
      <c r="N39" s="76"/>
    </row>
    <row r="40" customFormat="false" ht="12.75" hidden="false" customHeight="false" outlineLevel="0" collapsed="false">
      <c r="A40" s="76"/>
      <c r="B40" s="76"/>
      <c r="C40" s="76"/>
      <c r="D40" s="76"/>
      <c r="E40" s="76"/>
      <c r="F40" s="76"/>
      <c r="G40" s="76"/>
      <c r="H40" s="76"/>
      <c r="I40" s="76"/>
      <c r="J40" s="76"/>
      <c r="K40" s="76"/>
      <c r="L40" s="76"/>
      <c r="M40" s="76"/>
      <c r="N40" s="76"/>
    </row>
    <row r="41" customFormat="false" ht="12.75" hidden="false" customHeight="false" outlineLevel="0" collapsed="false">
      <c r="A41" s="76"/>
      <c r="B41" s="76"/>
      <c r="C41" s="76"/>
      <c r="D41" s="76"/>
      <c r="E41" s="76"/>
      <c r="F41" s="76"/>
      <c r="G41" s="76"/>
      <c r="H41" s="76"/>
      <c r="I41" s="76"/>
      <c r="J41" s="76"/>
      <c r="K41" s="76"/>
      <c r="L41" s="76"/>
      <c r="M41" s="76"/>
      <c r="N41" s="76"/>
    </row>
    <row r="42" customFormat="false" ht="12.75" hidden="false" customHeight="false" outlineLevel="0" collapsed="false">
      <c r="A42" s="76"/>
      <c r="B42" s="76"/>
      <c r="C42" s="76"/>
      <c r="D42" s="76"/>
      <c r="E42" s="76"/>
      <c r="F42" s="76"/>
      <c r="G42" s="76"/>
      <c r="H42" s="76"/>
      <c r="I42" s="76"/>
      <c r="J42" s="76"/>
      <c r="K42" s="76"/>
      <c r="L42" s="76"/>
      <c r="M42" s="76"/>
      <c r="N42" s="76"/>
    </row>
    <row r="43" customFormat="false" ht="12.75" hidden="false" customHeight="false" outlineLevel="0" collapsed="false">
      <c r="A43" s="76"/>
      <c r="B43" s="76"/>
      <c r="C43" s="76"/>
      <c r="D43" s="76"/>
      <c r="E43" s="76"/>
      <c r="F43" s="76"/>
      <c r="G43" s="76"/>
      <c r="H43" s="76"/>
      <c r="I43" s="76"/>
      <c r="J43" s="76"/>
      <c r="K43" s="76"/>
      <c r="L43" s="76"/>
      <c r="M43" s="76"/>
      <c r="N43" s="76"/>
    </row>
    <row r="44" customFormat="false" ht="12.75" hidden="false" customHeight="false" outlineLevel="0" collapsed="false">
      <c r="A44" s="76"/>
      <c r="B44" s="76"/>
      <c r="C44" s="76"/>
      <c r="D44" s="76"/>
      <c r="E44" s="76"/>
      <c r="F44" s="76"/>
      <c r="G44" s="76"/>
      <c r="H44" s="76"/>
      <c r="I44" s="76"/>
      <c r="J44" s="76"/>
      <c r="K44" s="76"/>
      <c r="L44" s="76"/>
      <c r="M44" s="76"/>
      <c r="N44" s="76"/>
    </row>
    <row r="45" customFormat="false" ht="12.75" hidden="false" customHeight="false" outlineLevel="0" collapsed="false">
      <c r="A45" s="76"/>
      <c r="B45" s="76"/>
      <c r="C45" s="76"/>
      <c r="D45" s="76"/>
      <c r="E45" s="76"/>
      <c r="F45" s="76"/>
      <c r="G45" s="76"/>
      <c r="H45" s="76"/>
      <c r="I45" s="76"/>
      <c r="J45" s="76"/>
      <c r="K45" s="76"/>
      <c r="L45" s="76"/>
      <c r="M45" s="76"/>
      <c r="N45" s="76"/>
    </row>
    <row r="46" customFormat="false" ht="12.75" hidden="false" customHeight="false" outlineLevel="0" collapsed="false">
      <c r="A46" s="76"/>
      <c r="B46" s="76"/>
      <c r="C46" s="76"/>
      <c r="D46" s="76"/>
      <c r="E46" s="76"/>
      <c r="F46" s="76"/>
      <c r="G46" s="76"/>
      <c r="H46" s="76"/>
      <c r="I46" s="76"/>
      <c r="J46" s="76"/>
      <c r="K46" s="76"/>
      <c r="L46" s="76"/>
      <c r="M46" s="76"/>
      <c r="N46" s="76"/>
    </row>
    <row r="47" customFormat="false" ht="12.75" hidden="false" customHeight="false" outlineLevel="0" collapsed="false">
      <c r="A47" s="76"/>
      <c r="B47" s="76"/>
      <c r="C47" s="76"/>
      <c r="D47" s="76"/>
      <c r="E47" s="76"/>
      <c r="F47" s="76"/>
      <c r="G47" s="76"/>
      <c r="H47" s="76"/>
      <c r="I47" s="76"/>
      <c r="J47" s="76"/>
      <c r="K47" s="76"/>
      <c r="L47" s="76"/>
      <c r="M47" s="76"/>
      <c r="N47" s="76"/>
    </row>
    <row r="48" customFormat="false" ht="12.75" hidden="false" customHeight="false" outlineLevel="0" collapsed="false">
      <c r="A48" s="76"/>
      <c r="B48" s="76"/>
      <c r="C48" s="76"/>
      <c r="D48" s="76"/>
      <c r="E48" s="76"/>
      <c r="F48" s="76"/>
      <c r="G48" s="76"/>
      <c r="H48" s="76"/>
      <c r="I48" s="76"/>
      <c r="J48" s="76"/>
      <c r="K48" s="76"/>
      <c r="L48" s="76"/>
      <c r="M48" s="76"/>
      <c r="N48" s="76"/>
    </row>
    <row r="49" customFormat="false" ht="12.75" hidden="false" customHeight="false" outlineLevel="0" collapsed="false">
      <c r="A49" s="76"/>
      <c r="B49" s="76"/>
      <c r="C49" s="76"/>
      <c r="D49" s="76"/>
      <c r="E49" s="76"/>
      <c r="F49" s="76"/>
      <c r="G49" s="76"/>
      <c r="H49" s="76"/>
      <c r="I49" s="76"/>
      <c r="J49" s="76"/>
      <c r="K49" s="76"/>
      <c r="L49" s="76"/>
      <c r="M49" s="76"/>
      <c r="N49" s="76"/>
    </row>
    <row r="50" customFormat="false" ht="12.75" hidden="false" customHeight="false" outlineLevel="0" collapsed="false">
      <c r="A50" s="76"/>
      <c r="B50" s="76"/>
      <c r="C50" s="76"/>
      <c r="D50" s="76"/>
      <c r="E50" s="76"/>
      <c r="F50" s="76"/>
      <c r="G50" s="76"/>
      <c r="H50" s="76"/>
      <c r="I50" s="76"/>
      <c r="J50" s="76"/>
      <c r="K50" s="76"/>
      <c r="L50" s="76"/>
      <c r="M50" s="76"/>
      <c r="N50" s="76"/>
    </row>
    <row r="51" customFormat="false" ht="12.75" hidden="false" customHeight="false" outlineLevel="0" collapsed="false">
      <c r="A51" s="76"/>
      <c r="B51" s="76"/>
      <c r="C51" s="76"/>
      <c r="D51" s="76"/>
      <c r="E51" s="76"/>
      <c r="F51" s="76"/>
      <c r="G51" s="76"/>
      <c r="H51" s="76"/>
      <c r="I51" s="76"/>
      <c r="J51" s="76"/>
      <c r="K51" s="76"/>
      <c r="L51" s="76"/>
      <c r="M51" s="76"/>
      <c r="N51" s="76"/>
    </row>
    <row r="52" customFormat="false" ht="12.75" hidden="false" customHeight="false" outlineLevel="0" collapsed="false">
      <c r="A52" s="76"/>
      <c r="B52" s="76"/>
      <c r="C52" s="76"/>
      <c r="D52" s="76"/>
      <c r="E52" s="76"/>
      <c r="F52" s="76"/>
      <c r="G52" s="76"/>
      <c r="H52" s="76"/>
      <c r="I52" s="76"/>
      <c r="J52" s="76"/>
      <c r="K52" s="76"/>
      <c r="L52" s="76"/>
      <c r="M52" s="76"/>
      <c r="N52" s="76"/>
    </row>
    <row r="53" customFormat="false" ht="12.75" hidden="false" customHeight="false" outlineLevel="0" collapsed="false">
      <c r="A53" s="76"/>
      <c r="B53" s="76"/>
      <c r="C53" s="76"/>
      <c r="D53" s="76"/>
      <c r="E53" s="76"/>
      <c r="F53" s="76"/>
      <c r="G53" s="76"/>
      <c r="H53" s="76"/>
      <c r="I53" s="76"/>
      <c r="J53" s="76"/>
      <c r="K53" s="76"/>
      <c r="L53" s="76"/>
      <c r="M53" s="76"/>
      <c r="N53" s="76"/>
    </row>
    <row r="54" customFormat="false" ht="12.75" hidden="false" customHeight="false" outlineLevel="0" collapsed="false">
      <c r="A54" s="76"/>
      <c r="B54" s="76"/>
      <c r="C54" s="76"/>
      <c r="D54" s="76"/>
      <c r="E54" s="76"/>
      <c r="F54" s="76"/>
      <c r="G54" s="76"/>
      <c r="H54" s="76"/>
      <c r="I54" s="76"/>
      <c r="J54" s="76"/>
      <c r="K54" s="76"/>
      <c r="L54" s="76"/>
      <c r="M54" s="76"/>
      <c r="N54" s="76"/>
    </row>
    <row r="55" customFormat="false" ht="12.75" hidden="false" customHeight="false" outlineLevel="0" collapsed="false">
      <c r="A55" s="76"/>
      <c r="B55" s="76"/>
      <c r="C55" s="76"/>
      <c r="D55" s="76"/>
      <c r="E55" s="76"/>
      <c r="F55" s="76"/>
      <c r="G55" s="76"/>
      <c r="H55" s="76"/>
      <c r="I55" s="76"/>
      <c r="J55" s="76"/>
      <c r="K55" s="76"/>
      <c r="L55" s="76"/>
      <c r="M55" s="76"/>
      <c r="N55" s="76"/>
    </row>
    <row r="56" customFormat="false" ht="12.75" hidden="false" customHeight="false" outlineLevel="0" collapsed="false">
      <c r="A56" s="76"/>
      <c r="B56" s="76"/>
      <c r="C56" s="76"/>
      <c r="D56" s="76"/>
      <c r="E56" s="76"/>
      <c r="F56" s="76"/>
      <c r="G56" s="76"/>
      <c r="H56" s="76"/>
      <c r="I56" s="76"/>
      <c r="J56" s="76"/>
      <c r="K56" s="76"/>
      <c r="L56" s="76"/>
      <c r="M56" s="76"/>
      <c r="N56" s="76"/>
    </row>
    <row r="57" customFormat="false" ht="12.75" hidden="false" customHeight="false" outlineLevel="0" collapsed="false">
      <c r="A57" s="76"/>
      <c r="B57" s="76"/>
      <c r="C57" s="76"/>
      <c r="D57" s="76"/>
      <c r="E57" s="76"/>
      <c r="F57" s="76"/>
      <c r="G57" s="76"/>
      <c r="H57" s="76"/>
      <c r="I57" s="76"/>
      <c r="J57" s="76"/>
      <c r="K57" s="76"/>
      <c r="L57" s="76"/>
      <c r="M57" s="76"/>
      <c r="N57" s="76"/>
    </row>
    <row r="58" customFormat="false" ht="12.75" hidden="false" customHeight="false" outlineLevel="0" collapsed="false">
      <c r="A58" s="76"/>
      <c r="B58" s="76"/>
      <c r="C58" s="76"/>
      <c r="D58" s="76"/>
      <c r="E58" s="76"/>
      <c r="F58" s="76"/>
      <c r="G58" s="76"/>
      <c r="H58" s="76"/>
      <c r="I58" s="76"/>
      <c r="J58" s="76"/>
      <c r="K58" s="76"/>
      <c r="L58" s="76"/>
      <c r="M58" s="76"/>
      <c r="N58" s="76"/>
    </row>
    <row r="59" customFormat="false" ht="12.75" hidden="false" customHeight="false" outlineLevel="0" collapsed="false">
      <c r="A59" s="76"/>
      <c r="B59" s="76"/>
      <c r="C59" s="76"/>
      <c r="D59" s="76"/>
      <c r="E59" s="76"/>
      <c r="F59" s="76"/>
      <c r="G59" s="76"/>
      <c r="H59" s="76"/>
      <c r="I59" s="76"/>
      <c r="J59" s="76"/>
      <c r="K59" s="76"/>
      <c r="L59" s="76"/>
      <c r="M59" s="76"/>
      <c r="N59" s="76"/>
    </row>
    <row r="60" customFormat="false" ht="12.75" hidden="false" customHeight="false" outlineLevel="0" collapsed="false">
      <c r="A60" s="76"/>
      <c r="B60" s="76"/>
      <c r="C60" s="76"/>
      <c r="D60" s="76"/>
      <c r="E60" s="76"/>
      <c r="F60" s="76"/>
      <c r="G60" s="76"/>
      <c r="H60" s="76"/>
      <c r="I60" s="76"/>
      <c r="J60" s="76"/>
      <c r="K60" s="76"/>
      <c r="L60" s="76"/>
      <c r="M60" s="76"/>
      <c r="N60" s="76"/>
    </row>
    <row r="61" customFormat="false" ht="12.75" hidden="false" customHeight="false" outlineLevel="0" collapsed="false">
      <c r="A61" s="76"/>
      <c r="B61" s="76"/>
      <c r="C61" s="76"/>
      <c r="D61" s="76"/>
      <c r="E61" s="76"/>
      <c r="F61" s="76"/>
      <c r="G61" s="76"/>
      <c r="H61" s="76"/>
      <c r="I61" s="76"/>
      <c r="J61" s="76"/>
      <c r="K61" s="76"/>
      <c r="L61" s="76"/>
      <c r="M61" s="76"/>
      <c r="N61" s="76"/>
    </row>
    <row r="62" customFormat="false" ht="12.75" hidden="false" customHeight="false" outlineLevel="0" collapsed="false">
      <c r="A62" s="76"/>
      <c r="B62" s="76"/>
      <c r="C62" s="76"/>
      <c r="D62" s="76"/>
      <c r="E62" s="76"/>
      <c r="F62" s="76"/>
      <c r="G62" s="76"/>
      <c r="H62" s="76"/>
      <c r="I62" s="76"/>
      <c r="J62" s="76"/>
      <c r="K62" s="76"/>
      <c r="L62" s="76"/>
      <c r="M62" s="76"/>
      <c r="N62" s="76"/>
    </row>
    <row r="63" customFormat="false" ht="12.75" hidden="false" customHeight="false" outlineLevel="0" collapsed="false">
      <c r="A63" s="76"/>
      <c r="B63" s="76"/>
      <c r="C63" s="76"/>
      <c r="D63" s="76"/>
      <c r="E63" s="76"/>
      <c r="F63" s="76"/>
      <c r="G63" s="76"/>
      <c r="H63" s="76"/>
      <c r="I63" s="76"/>
      <c r="J63" s="76"/>
      <c r="K63" s="76"/>
      <c r="L63" s="76"/>
      <c r="M63" s="76"/>
      <c r="N63" s="76"/>
    </row>
    <row r="64" customFormat="false" ht="12.75" hidden="false" customHeight="false" outlineLevel="0" collapsed="false">
      <c r="A64" s="76"/>
      <c r="B64" s="76"/>
      <c r="C64" s="76"/>
      <c r="D64" s="76"/>
      <c r="E64" s="76"/>
      <c r="F64" s="76"/>
      <c r="G64" s="76"/>
      <c r="H64" s="76"/>
      <c r="I64" s="76"/>
      <c r="J64" s="76"/>
      <c r="K64" s="76"/>
      <c r="L64" s="76"/>
      <c r="M64" s="76"/>
      <c r="N64" s="76"/>
    </row>
    <row r="65" customFormat="false" ht="12.75" hidden="false" customHeight="false" outlineLevel="0" collapsed="false">
      <c r="A65" s="76"/>
      <c r="B65" s="76"/>
      <c r="C65" s="76"/>
      <c r="D65" s="76"/>
      <c r="E65" s="76"/>
      <c r="F65" s="76"/>
      <c r="G65" s="76"/>
      <c r="H65" s="76"/>
      <c r="I65" s="76"/>
      <c r="J65" s="76"/>
      <c r="K65" s="76"/>
      <c r="L65" s="76"/>
      <c r="M65" s="76"/>
      <c r="N65" s="76"/>
    </row>
    <row r="66" customFormat="false" ht="12.75" hidden="false" customHeight="false" outlineLevel="0" collapsed="false">
      <c r="A66" s="76"/>
      <c r="B66" s="76"/>
      <c r="C66" s="76"/>
      <c r="D66" s="76"/>
      <c r="E66" s="76"/>
      <c r="F66" s="76"/>
      <c r="G66" s="76"/>
      <c r="H66" s="76"/>
      <c r="I66" s="76"/>
      <c r="J66" s="76"/>
      <c r="K66" s="76"/>
      <c r="L66" s="76"/>
      <c r="M66" s="76"/>
      <c r="N66" s="76"/>
    </row>
  </sheetData>
  <mergeCells count="5">
    <mergeCell ref="K1:N1"/>
    <mergeCell ref="D8:E8"/>
    <mergeCell ref="H8:I8"/>
    <mergeCell ref="J8:K8"/>
    <mergeCell ref="L24:N24"/>
  </mergeCells>
  <hyperlinks>
    <hyperlink ref="P1" location="Erläuterung!A1" display="Hilfe"/>
  </hyperlinks>
  <printOptions headings="false" gridLines="false" gridLinesSet="true" horizontalCentered="false" verticalCentered="false"/>
  <pageMargins left="0.7875" right="0.7875" top="0.984027777777778" bottom="0.984027777777778" header="0.511811023622047" footer="0.511805555555556"/>
  <pageSetup paperSize="9" scale="75" fitToWidth="1" fitToHeight="1" pageOrder="downThenOver" orientation="landscape" blackAndWhite="false" draft="false" cellComments="none" horizontalDpi="300" verticalDpi="300" copies="1"/>
  <headerFooter differentFirst="false" differentOddEven="false">
    <oddHeader/>
    <oddFooter>&amp;C&amp;P/&amp;N</oddFooter>
  </headerFooter>
  <rowBreaks count="1" manualBreakCount="1">
    <brk id="43" man="true" max="16383" min="0"/>
  </rowBreaks>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H97"/>
  <sheetViews>
    <sheetView showFormulas="false" showGridLines="true" showRowColHeaders="true" showZeros="true" rightToLeft="false" tabSelected="true" showOutlineSymbols="true" defaultGridColor="true" view="normal" topLeftCell="A1" colorId="64" zoomScale="75" zoomScaleNormal="75" zoomScalePageLayoutView="100" workbookViewId="0">
      <selection pane="topLeft" activeCell="A1" activeCellId="0" sqref="A1:A5"/>
    </sheetView>
  </sheetViews>
  <sheetFormatPr defaultColWidth="11.4296875" defaultRowHeight="14.25" zeroHeight="false" outlineLevelRow="0" outlineLevelCol="0"/>
  <cols>
    <col collapsed="false" customWidth="true" hidden="false" outlineLevel="0" max="1" min="1" style="47" width="60.28"/>
    <col collapsed="false" customWidth="true" hidden="false" outlineLevel="0" max="2" min="2" style="142" width="14.43"/>
    <col collapsed="false" customWidth="true" hidden="false" outlineLevel="0" max="3" min="3" style="47" width="13"/>
    <col collapsed="false" customWidth="true" hidden="false" outlineLevel="0" max="4" min="4" style="47" width="9.85"/>
    <col collapsed="false" customWidth="true" hidden="false" outlineLevel="0" max="5" min="5" style="47" width="46.57"/>
    <col collapsed="false" customWidth="true" hidden="false" outlineLevel="0" max="7" min="6" style="47" width="10.57"/>
    <col collapsed="false" customWidth="true" hidden="false" outlineLevel="0" max="8" min="8" style="47" width="8.85"/>
    <col collapsed="false" customWidth="false" hidden="false" outlineLevel="0" max="16384" min="9" style="47" width="11.43"/>
  </cols>
  <sheetData>
    <row r="1" customFormat="false" ht="13.8" hidden="false" customHeight="false" outlineLevel="0" collapsed="false">
      <c r="A1" s="143"/>
      <c r="C1" s="144" t="n">
        <f aca="true">TODAY()</f>
        <v>45521</v>
      </c>
      <c r="E1" s="50" t="s">
        <v>140</v>
      </c>
      <c r="F1" s="145"/>
      <c r="G1" s="146"/>
      <c r="H1" s="146"/>
    </row>
    <row r="2" customFormat="false" ht="13.8" hidden="false" customHeight="false" outlineLevel="0" collapsed="false">
      <c r="A2" s="143"/>
      <c r="F2" s="145"/>
      <c r="G2" s="146"/>
      <c r="H2" s="146"/>
    </row>
    <row r="3" customFormat="false" ht="13.8" hidden="false" customHeight="false" outlineLevel="0" collapsed="false">
      <c r="A3" s="143"/>
      <c r="E3" s="145" t="s">
        <v>213</v>
      </c>
      <c r="F3" s="145"/>
      <c r="G3" s="146"/>
      <c r="H3" s="146"/>
    </row>
    <row r="4" customFormat="false" ht="13.8" hidden="false" customHeight="false" outlineLevel="0" collapsed="false">
      <c r="A4" s="143"/>
      <c r="E4" s="145" t="s">
        <v>214</v>
      </c>
      <c r="F4" s="145"/>
      <c r="G4" s="145"/>
      <c r="H4" s="145"/>
    </row>
    <row r="5" customFormat="false" ht="13.8" hidden="false" customHeight="false" outlineLevel="0" collapsed="false">
      <c r="A5" s="143"/>
      <c r="E5" s="145" t="s">
        <v>215</v>
      </c>
      <c r="F5" s="145"/>
      <c r="G5" s="145"/>
      <c r="H5" s="145"/>
    </row>
    <row r="6" customFormat="false" ht="15" hidden="false" customHeight="true" outlineLevel="0" collapsed="false">
      <c r="E6" s="145"/>
      <c r="F6" s="145"/>
      <c r="G6" s="145"/>
      <c r="H6" s="145"/>
    </row>
    <row r="7" s="150" customFormat="true" ht="20.25" hidden="false" customHeight="false" outlineLevel="0" collapsed="false">
      <c r="A7" s="147" t="n">
        <v>2024</v>
      </c>
      <c r="B7" s="147"/>
      <c r="C7" s="147"/>
      <c r="D7" s="148"/>
      <c r="E7" s="145"/>
      <c r="F7" s="149"/>
      <c r="G7" s="149"/>
      <c r="H7" s="149"/>
    </row>
    <row r="8" customFormat="false" ht="14.25" hidden="false" customHeight="false" outlineLevel="0" collapsed="false">
      <c r="A8" s="151"/>
      <c r="E8" s="143" t="s">
        <v>216</v>
      </c>
      <c r="F8" s="145"/>
      <c r="G8" s="145"/>
      <c r="H8" s="145"/>
    </row>
    <row r="9" s="152" customFormat="true" ht="15" hidden="false" customHeight="false" outlineLevel="0" collapsed="false">
      <c r="A9" s="152" t="s">
        <v>182</v>
      </c>
      <c r="B9" s="153"/>
      <c r="E9" s="143" t="s">
        <v>217</v>
      </c>
      <c r="F9" s="154"/>
      <c r="G9" s="154"/>
      <c r="H9" s="154"/>
    </row>
    <row r="10" customFormat="false" ht="10.5" hidden="false" customHeight="true" outlineLevel="0" collapsed="false">
      <c r="F10" s="145"/>
      <c r="G10" s="145"/>
      <c r="H10" s="145"/>
    </row>
    <row r="11" s="159" customFormat="true" ht="15" hidden="false" customHeight="false" outlineLevel="0" collapsed="false">
      <c r="A11" s="52" t="s">
        <v>218</v>
      </c>
      <c r="B11" s="155" t="s">
        <v>219</v>
      </c>
      <c r="C11" s="155" t="s">
        <v>220</v>
      </c>
      <c r="D11" s="156"/>
      <c r="E11" s="157" t="str">
        <f aca="false">"siehe Tabellenblatt 'Einnahmen'"</f>
        <v>siehe Tabellenblatt 'Einnahmen'</v>
      </c>
      <c r="F11" s="158"/>
      <c r="G11" s="158"/>
      <c r="H11" s="158"/>
    </row>
    <row r="12" customFormat="false" ht="15" hidden="false" customHeight="false" outlineLevel="0" collapsed="false">
      <c r="A12" s="48" t="s">
        <v>221</v>
      </c>
      <c r="B12" s="160" t="n">
        <f aca="false">Einnahmen!C90</f>
        <v>2171.92</v>
      </c>
      <c r="C12" s="160" t="n">
        <f aca="false">Einnahmen!D90</f>
        <v>412.72</v>
      </c>
      <c r="F12" s="158"/>
      <c r="G12" s="145"/>
      <c r="H12" s="145"/>
    </row>
    <row r="13" customFormat="false" ht="15.75" hidden="false" customHeight="false" outlineLevel="0" collapsed="false">
      <c r="A13" s="48" t="s">
        <v>222</v>
      </c>
      <c r="B13" s="161" t="n">
        <f aca="false">Einnahmen!E90</f>
        <v>0</v>
      </c>
      <c r="C13" s="161" t="n">
        <f aca="false">Einnahmen!F90</f>
        <v>0</v>
      </c>
      <c r="E13" s="162" t="s">
        <v>223</v>
      </c>
      <c r="F13" s="158"/>
      <c r="G13" s="145"/>
      <c r="H13" s="145"/>
    </row>
    <row r="14" customFormat="false" ht="15.75" hidden="false" customHeight="false" outlineLevel="0" collapsed="false">
      <c r="A14" s="51" t="s">
        <v>224</v>
      </c>
      <c r="B14" s="163" t="n">
        <f aca="false">SUM(B12:B13)</f>
        <v>2171.92</v>
      </c>
      <c r="C14" s="163" t="n">
        <f aca="false">SUM(C12:C13)</f>
        <v>412.72</v>
      </c>
      <c r="E14" s="162"/>
      <c r="F14" s="158"/>
      <c r="G14" s="145"/>
      <c r="H14" s="145"/>
    </row>
    <row r="15" customFormat="false" ht="15" hidden="false" customHeight="false" outlineLevel="0" collapsed="false">
      <c r="A15" s="48" t="s">
        <v>225</v>
      </c>
      <c r="B15" s="164" t="n">
        <f aca="false">Einnahmen!G90</f>
        <v>7024.4</v>
      </c>
      <c r="C15" s="165"/>
      <c r="E15" s="162"/>
      <c r="F15" s="158"/>
      <c r="G15" s="145"/>
      <c r="H15" s="145"/>
    </row>
    <row r="16" customFormat="false" ht="15" hidden="false" customHeight="false" outlineLevel="0" collapsed="false">
      <c r="A16" s="48" t="s">
        <v>226</v>
      </c>
      <c r="B16" s="160" t="n">
        <f aca="false">UmsatzSt!D15</f>
        <v>0</v>
      </c>
      <c r="C16" s="165"/>
      <c r="E16" s="162"/>
      <c r="F16" s="158"/>
      <c r="G16" s="145"/>
      <c r="H16" s="145"/>
    </row>
    <row r="17" customFormat="false" ht="14.25" hidden="false" customHeight="false" outlineLevel="0" collapsed="false">
      <c r="A17" s="48" t="s">
        <v>227</v>
      </c>
      <c r="B17" s="160" t="n">
        <f aca="false">UmsatzSt!D35</f>
        <v>0</v>
      </c>
      <c r="C17" s="165"/>
      <c r="E17" s="145" t="s">
        <v>228</v>
      </c>
      <c r="F17" s="145"/>
      <c r="G17" s="145"/>
      <c r="H17" s="145"/>
    </row>
    <row r="18" s="159" customFormat="true" ht="12" hidden="false" customHeight="true" outlineLevel="0" collapsed="false">
      <c r="A18" s="51"/>
      <c r="B18" s="166"/>
      <c r="C18" s="166"/>
      <c r="D18" s="167"/>
      <c r="E18" s="47"/>
      <c r="F18" s="145"/>
      <c r="G18" s="145"/>
      <c r="H18" s="145"/>
    </row>
    <row r="19" customFormat="false" ht="15" hidden="false" customHeight="false" outlineLevel="0" collapsed="false">
      <c r="A19" s="168" t="s">
        <v>229</v>
      </c>
      <c r="B19" s="169" t="n">
        <f aca="false">SUM(B14:B18)</f>
        <v>9196.32</v>
      </c>
      <c r="C19" s="169" t="n">
        <f aca="false">SUM(C14:C18)</f>
        <v>412.72</v>
      </c>
      <c r="D19" s="170"/>
      <c r="E19" s="145" t="s">
        <v>230</v>
      </c>
      <c r="F19" s="158"/>
      <c r="G19" s="158"/>
      <c r="H19" s="158"/>
    </row>
    <row r="20" s="152" customFormat="true" ht="15" hidden="false" customHeight="false" outlineLevel="0" collapsed="false">
      <c r="A20" s="168" t="s">
        <v>231</v>
      </c>
      <c r="B20" s="171" t="n">
        <f aca="false">SUM(B19:C19)</f>
        <v>9609.04</v>
      </c>
      <c r="C20" s="171"/>
      <c r="D20" s="170"/>
      <c r="E20" s="145" t="s">
        <v>232</v>
      </c>
      <c r="F20" s="158"/>
      <c r="G20" s="158"/>
      <c r="H20" s="158"/>
    </row>
    <row r="21" customFormat="false" ht="19.5" hidden="false" customHeight="true" outlineLevel="0" collapsed="false">
      <c r="B21" s="167"/>
      <c r="C21" s="167"/>
      <c r="D21" s="167"/>
      <c r="E21" s="145"/>
      <c r="F21" s="145"/>
      <c r="G21" s="145"/>
      <c r="H21" s="145"/>
    </row>
    <row r="22" s="159" customFormat="true" ht="15" hidden="false" customHeight="false" outlineLevel="0" collapsed="false">
      <c r="A22" s="152" t="s">
        <v>184</v>
      </c>
      <c r="B22" s="172"/>
      <c r="C22" s="172"/>
      <c r="D22" s="172"/>
      <c r="E22" s="173"/>
      <c r="F22" s="154"/>
      <c r="G22" s="154"/>
      <c r="H22" s="154"/>
    </row>
    <row r="23" s="159" customFormat="true" ht="12" hidden="false" customHeight="true" outlineLevel="0" collapsed="false">
      <c r="A23" s="47"/>
      <c r="B23" s="142"/>
      <c r="C23" s="47"/>
      <c r="D23" s="47"/>
      <c r="E23" s="47"/>
      <c r="F23" s="145"/>
      <c r="G23" s="145"/>
      <c r="H23" s="145"/>
    </row>
    <row r="24" customFormat="false" ht="15" hidden="false" customHeight="false" outlineLevel="0" collapsed="false">
      <c r="A24" s="52" t="s">
        <v>218</v>
      </c>
      <c r="B24" s="174" t="s">
        <v>233</v>
      </c>
      <c r="C24" s="175" t="s">
        <v>234</v>
      </c>
      <c r="D24" s="176"/>
      <c r="E24" s="159"/>
      <c r="F24" s="158"/>
      <c r="G24" s="158"/>
      <c r="H24" s="158"/>
    </row>
    <row r="25" customFormat="false" ht="15" hidden="false" customHeight="false" outlineLevel="0" collapsed="false">
      <c r="A25" s="177" t="str">
        <f aca="false">Ausgaben!A125</f>
        <v>   Betriebsausgaben</v>
      </c>
      <c r="B25" s="178"/>
      <c r="C25" s="179"/>
      <c r="D25" s="180"/>
      <c r="E25" s="157" t="str">
        <f aca="false">"siehe Tabellenblatt 'Ausgaben' (Netto bereinigt + USt.): " &amp; SUM(B25:C55) &amp; "€"</f>
        <v>siehe Tabellenblatt 'Ausgaben' (Netto bereinigt + USt.): 9778,14€</v>
      </c>
      <c r="F25" s="158"/>
      <c r="G25" s="158"/>
      <c r="H25" s="158"/>
    </row>
    <row r="26" customFormat="false" ht="14.25" hidden="false" customHeight="false" outlineLevel="0" collapsed="false">
      <c r="A26" s="181" t="str">
        <f aca="false">Ausgaben!A126</f>
        <v>26 Waren, Rohstoffe oder Hilfsstoffe (W)</v>
      </c>
      <c r="B26" s="160" t="n">
        <f aca="false">Ausgaben!I126</f>
        <v>0</v>
      </c>
      <c r="C26" s="160" t="n">
        <f aca="false">Ausgaben!J126</f>
        <v>0</v>
      </c>
      <c r="D26" s="167"/>
      <c r="E26" s="145" t="s">
        <v>235</v>
      </c>
      <c r="G26" s="145"/>
      <c r="H26" s="145"/>
    </row>
    <row r="27" customFormat="false" ht="14.25" hidden="false" customHeight="false" outlineLevel="0" collapsed="false">
      <c r="A27" s="181" t="str">
        <f aca="false">Ausgaben!A127</f>
        <v>27 Bezogene Fremdleistungen (L)</v>
      </c>
      <c r="B27" s="160" t="n">
        <f aca="false">Ausgaben!I127</f>
        <v>71.6</v>
      </c>
      <c r="C27" s="160" t="n">
        <f aca="false">Ausgaben!J127</f>
        <v>0</v>
      </c>
      <c r="D27" s="167"/>
      <c r="E27" s="145" t="s">
        <v>236</v>
      </c>
      <c r="F27" s="145"/>
      <c r="G27" s="145"/>
      <c r="H27" s="145"/>
    </row>
    <row r="28" customFormat="false" ht="14.25" hidden="false" customHeight="false" outlineLevel="0" collapsed="false">
      <c r="A28" s="181" t="str">
        <f aca="false">Ausgaben!A128</f>
        <v>28 Ausgaben für eigenes Personal (z. B. Gehälter, Löhne und Versicherungsbeiträge) (GL)</v>
      </c>
      <c r="B28" s="160" t="n">
        <f aca="false">Ausgaben!I128</f>
        <v>0</v>
      </c>
      <c r="C28" s="160" t="n">
        <f aca="false">Ausgaben!J128</f>
        <v>0</v>
      </c>
      <c r="D28" s="167"/>
      <c r="E28" s="145"/>
      <c r="F28" s="145"/>
      <c r="G28" s="145"/>
      <c r="H28" s="145"/>
    </row>
    <row r="29" customFormat="false" ht="15" hidden="false" customHeight="false" outlineLevel="0" collapsed="false">
      <c r="A29" s="177" t="str">
        <f aca="false">Ausgaben!A129</f>
        <v>  Sonstige unbeschränkt abziehbare Betriebsausgaben</v>
      </c>
      <c r="B29" s="177"/>
      <c r="C29" s="177"/>
      <c r="D29" s="167"/>
      <c r="E29" s="145"/>
      <c r="F29" s="145"/>
      <c r="G29" s="145"/>
      <c r="H29" s="145"/>
    </row>
    <row r="30" customFormat="false" ht="14.25" hidden="false" customHeight="false" outlineLevel="0" collapsed="false">
      <c r="A30" s="181" t="str">
        <f aca="false">Ausgaben!A130</f>
        <v>43 Aufwendungen für geringwertige Wirtschaftsgüter nach § 6 Abs. 2 EStG (GWG)</v>
      </c>
      <c r="B30" s="160" t="n">
        <f aca="false">Ausgaben!I130</f>
        <v>0</v>
      </c>
      <c r="C30" s="160" t="n">
        <f aca="false">Ausgaben!J130</f>
        <v>0</v>
      </c>
      <c r="D30" s="167"/>
      <c r="E30" s="145"/>
      <c r="F30" s="145"/>
      <c r="G30" s="145"/>
      <c r="H30" s="145"/>
    </row>
    <row r="31" customFormat="false" ht="15" hidden="false" customHeight="false" outlineLevel="0" collapsed="false">
      <c r="A31" s="177" t="str">
        <f aca="false">Ausgaben!A131</f>
        <v>   Raumkosten und sonstige Grundstücksaufwendungen</v>
      </c>
      <c r="B31" s="177"/>
      <c r="C31" s="177"/>
      <c r="D31" s="167"/>
      <c r="E31" s="145"/>
      <c r="F31" s="145"/>
      <c r="G31" s="145"/>
      <c r="H31" s="145"/>
    </row>
    <row r="32" customFormat="false" ht="14.25" hidden="false" customHeight="false" outlineLevel="0" collapsed="false">
      <c r="A32" s="181" t="str">
        <f aca="false">Ausgaben!A132</f>
        <v>46 Miete/Pacht für Geschäftsräume und betrieblich genutzte Grundstücke (Rm)</v>
      </c>
      <c r="B32" s="160" t="n">
        <f aca="false">Ausgaben!I132</f>
        <v>320</v>
      </c>
      <c r="C32" s="160" t="n">
        <f aca="false">Ausgaben!J132</f>
        <v>60.8</v>
      </c>
      <c r="D32" s="167"/>
      <c r="E32" s="145"/>
      <c r="F32" s="145"/>
      <c r="G32" s="145"/>
      <c r="H32" s="145"/>
    </row>
    <row r="33" customFormat="false" ht="14.25" hidden="false" customHeight="false" outlineLevel="0" collapsed="false">
      <c r="A33" s="181" t="str">
        <f aca="false">Ausgaben!A133</f>
        <v>47 Aufwendungen für doppelte Haushaltsführung (z. B. Miete) (doppH)</v>
      </c>
      <c r="B33" s="160" t="n">
        <f aca="false">Ausgaben!I133</f>
        <v>0</v>
      </c>
      <c r="C33" s="160" t="n">
        <f aca="false">Ausgaben!J133</f>
        <v>0</v>
      </c>
      <c r="D33" s="167"/>
      <c r="E33" s="145"/>
      <c r="F33" s="145"/>
      <c r="G33" s="145"/>
      <c r="H33" s="145"/>
    </row>
    <row r="34" customFormat="false" ht="14.25" hidden="false" customHeight="false" outlineLevel="0" collapsed="false">
      <c r="A34" s="181" t="str">
        <f aca="false">Ausgaben!A134</f>
        <v>48 Sonstige Aufwendungen für betrieblich genutzte Grundstücke (ohne Schuldzinsen und AfA) (SonstA)</v>
      </c>
      <c r="B34" s="160" t="n">
        <f aca="false">Ausgaben!I134</f>
        <v>0</v>
      </c>
      <c r="C34" s="160" t="n">
        <f aca="false">Ausgaben!J134</f>
        <v>0</v>
      </c>
      <c r="D34" s="167"/>
      <c r="E34" s="145"/>
      <c r="F34" s="145"/>
      <c r="G34" s="145"/>
      <c r="H34" s="145"/>
    </row>
    <row r="35" customFormat="false" ht="15" hidden="false" customHeight="false" outlineLevel="0" collapsed="false">
      <c r="A35" s="177" t="str">
        <f aca="false">Ausgaben!A135</f>
        <v>   Sonstige unbeschränkt abziehbare Betriebsausgaben</v>
      </c>
      <c r="B35" s="181"/>
      <c r="C35" s="181"/>
      <c r="D35" s="167"/>
      <c r="E35" s="145"/>
      <c r="F35" s="145"/>
      <c r="G35" s="145"/>
      <c r="H35" s="145"/>
    </row>
    <row r="36" customFormat="false" ht="14.25" hidden="false" customHeight="false" outlineLevel="0" collapsed="false">
      <c r="A36" s="181" t="str">
        <f aca="false">Ausgaben!A136</f>
        <v>49 Aufwendungen für Telekommunikation (z. B. Telefon, Internet) (Tk)</v>
      </c>
      <c r="B36" s="160" t="n">
        <f aca="false">Ausgaben!I136</f>
        <v>117.22</v>
      </c>
      <c r="C36" s="160" t="n">
        <f aca="false">Ausgaben!J136</f>
        <v>22.25</v>
      </c>
      <c r="D36" s="167"/>
      <c r="E36" s="145"/>
      <c r="F36" s="145"/>
      <c r="G36" s="145"/>
      <c r="H36" s="145"/>
    </row>
    <row r="37" customFormat="false" ht="14.25" hidden="false" customHeight="false" outlineLevel="0" collapsed="false">
      <c r="A37" s="181" t="str">
        <f aca="false">Ausgaben!A137</f>
        <v>51 Fortbildungskosten (ohne Reisekosten) (F)</v>
      </c>
      <c r="B37" s="160" t="n">
        <f aca="false">Ausgaben!I137</f>
        <v>0</v>
      </c>
      <c r="C37" s="160" t="n">
        <f aca="false">Ausgaben!J137</f>
        <v>0</v>
      </c>
      <c r="D37" s="167"/>
      <c r="E37" s="145"/>
      <c r="F37" s="145"/>
      <c r="G37" s="145"/>
      <c r="H37" s="145"/>
    </row>
    <row r="38" customFormat="false" ht="14.25" hidden="false" customHeight="false" outlineLevel="0" collapsed="false">
      <c r="A38" s="181" t="str">
        <f aca="false">Ausgaben!A138</f>
        <v>52 Rechts- und Steuerberatung, Buchführung (S)</v>
      </c>
      <c r="B38" s="160" t="n">
        <f aca="false">Ausgaben!I138</f>
        <v>0</v>
      </c>
      <c r="C38" s="160" t="n">
        <f aca="false">Ausgaben!J138</f>
        <v>0</v>
      </c>
      <c r="D38" s="167"/>
      <c r="E38" s="145"/>
      <c r="F38" s="145"/>
      <c r="G38" s="145"/>
      <c r="H38" s="145"/>
    </row>
    <row r="39" customFormat="false" ht="14.25" hidden="false" customHeight="false" outlineLevel="0" collapsed="false">
      <c r="A39" s="181" t="str">
        <f aca="false">Ausgaben!A139</f>
        <v>53 Miete/Leasing für bewegliche Wirtschaftsgüter (ohne Kraftfahrzeuge) (Miete)</v>
      </c>
      <c r="B39" s="160" t="n">
        <f aca="false">Ausgaben!I139</f>
        <v>0</v>
      </c>
      <c r="C39" s="160" t="n">
        <f aca="false">Ausgaben!J139</f>
        <v>0</v>
      </c>
      <c r="D39" s="167"/>
      <c r="E39" s="145"/>
      <c r="F39" s="145"/>
      <c r="G39" s="145"/>
      <c r="H39" s="145"/>
    </row>
    <row r="40" customFormat="false" ht="14.25" hidden="false" customHeight="false" outlineLevel="0" collapsed="false">
      <c r="A40" s="181" t="str">
        <f aca="false">Ausgaben!A140</f>
        <v>54 Erhaltungsaufwendungen (z. B. Instandhaltung, Wartung, Reparatur; ohne solche für Gebäude und Kraftfahrzeuge) (Wart)</v>
      </c>
      <c r="B40" s="160" t="n">
        <f aca="false">Ausgaben!I140</f>
        <v>0</v>
      </c>
      <c r="C40" s="160" t="n">
        <f aca="false">Ausgaben!J140</f>
        <v>0</v>
      </c>
      <c r="D40" s="167"/>
      <c r="E40" s="145"/>
      <c r="F40" s="145"/>
      <c r="G40" s="145"/>
      <c r="H40" s="145"/>
    </row>
    <row r="41" customFormat="false" ht="14.25" hidden="false" customHeight="false" outlineLevel="0" collapsed="false">
      <c r="A41" s="181" t="str">
        <f aca="false">Ausgaben!A141</f>
        <v>55 Beiträge, Gebühren, Abgaben und Versicherungen (ohne solche für Gebäude und Kraftfahrzeuge) (Beitr)</v>
      </c>
      <c r="B41" s="160" t="n">
        <f aca="false">Ausgaben!I141</f>
        <v>14.7</v>
      </c>
      <c r="C41" s="160" t="n">
        <f aca="false">Ausgaben!J141</f>
        <v>0</v>
      </c>
      <c r="D41" s="167"/>
      <c r="E41" s="145"/>
      <c r="F41" s="145"/>
      <c r="G41" s="145"/>
      <c r="H41" s="145"/>
    </row>
    <row r="42" customFormat="false" ht="14.25" hidden="false" customHeight="false" outlineLevel="0" collapsed="false">
      <c r="A42" s="181" t="str">
        <f aca="false">Ausgaben!A142</f>
        <v>56 Laufende EDV-Kosten (z. B. Beratung, Wartung, Reparatur) (EDV)</v>
      </c>
      <c r="B42" s="160" t="n">
        <f aca="false">Ausgaben!I142</f>
        <v>0</v>
      </c>
      <c r="C42" s="160" t="n">
        <f aca="false">Ausgaben!J142</f>
        <v>0</v>
      </c>
      <c r="D42" s="167"/>
      <c r="E42" s="145"/>
      <c r="F42" s="145"/>
      <c r="G42" s="145"/>
      <c r="H42" s="145"/>
    </row>
    <row r="43" customFormat="false" ht="14.25" hidden="false" customHeight="false" outlineLevel="0" collapsed="false">
      <c r="A43" s="181" t="str">
        <f aca="false">Ausgaben!A143</f>
        <v>57 Arbeitsmittel (z. B. Bürobedarf, Porto, Fachliteratur) (Arb)</v>
      </c>
      <c r="B43" s="160" t="n">
        <f aca="false">Ausgaben!I143</f>
        <v>4.6</v>
      </c>
      <c r="C43" s="160" t="n">
        <f aca="false">Ausgaben!J143</f>
        <v>0.880000000000001</v>
      </c>
      <c r="D43" s="167"/>
      <c r="E43" s="145"/>
      <c r="F43" s="145"/>
      <c r="G43" s="145"/>
      <c r="H43" s="145"/>
    </row>
    <row r="44" customFormat="false" ht="14.25" hidden="false" customHeight="false" outlineLevel="0" collapsed="false">
      <c r="A44" s="181" t="str">
        <f aca="false">Ausgaben!A144</f>
        <v>58 Kosten für Abfallbeseitigung und Entsorgung (Abfall)</v>
      </c>
      <c r="B44" s="160" t="n">
        <f aca="false">Ausgaben!I144</f>
        <v>0</v>
      </c>
      <c r="C44" s="160" t="n">
        <f aca="false">Ausgaben!J144</f>
        <v>0</v>
      </c>
      <c r="D44" s="167"/>
      <c r="E44" s="145"/>
      <c r="F44" s="145"/>
      <c r="G44" s="145"/>
      <c r="H44" s="145"/>
    </row>
    <row r="45" customFormat="false" ht="14.25" hidden="false" customHeight="false" outlineLevel="0" collapsed="false">
      <c r="A45" s="181" t="str">
        <f aca="false">Ausgaben!A145</f>
        <v>59 Kosten für Verpackung und Transport (Verp)</v>
      </c>
      <c r="B45" s="160" t="n">
        <f aca="false">Ausgaben!I145</f>
        <v>24.76</v>
      </c>
      <c r="C45" s="160" t="n">
        <f aca="false">Ausgaben!J145</f>
        <v>4.71</v>
      </c>
      <c r="D45" s="167"/>
      <c r="E45" s="145"/>
      <c r="F45" s="145"/>
      <c r="G45" s="145"/>
      <c r="H45" s="145"/>
    </row>
    <row r="46" customFormat="false" ht="14.25" hidden="false" customHeight="false" outlineLevel="0" collapsed="false">
      <c r="A46" s="181" t="str">
        <f aca="false">Ausgaben!A146</f>
        <v>60 Werbekosten (z. B. Inserate, Werbespots, Plakate) (Wr)</v>
      </c>
      <c r="B46" s="160" t="n">
        <f aca="false">Ausgaben!I146</f>
        <v>94.28</v>
      </c>
      <c r="C46" s="160" t="n">
        <f aca="false">Ausgaben!J146</f>
        <v>17.91</v>
      </c>
      <c r="D46" s="167"/>
      <c r="E46" s="145"/>
      <c r="F46" s="145"/>
      <c r="G46" s="145"/>
      <c r="H46" s="145"/>
    </row>
    <row r="47" customFormat="false" ht="15" hidden="false" customHeight="false" outlineLevel="0" collapsed="false">
      <c r="A47" s="177" t="str">
        <f aca="false">Ausgaben!A147</f>
        <v>   Beschränkt abziehbare Betriebsausgaben</v>
      </c>
      <c r="B47" s="181"/>
      <c r="C47" s="181"/>
      <c r="D47" s="167"/>
      <c r="E47" s="145"/>
      <c r="F47" s="145"/>
      <c r="G47" s="145"/>
      <c r="H47" s="145"/>
    </row>
    <row r="48" customFormat="false" ht="14.25" hidden="false" customHeight="false" outlineLevel="0" collapsed="false">
      <c r="A48" s="181" t="str">
        <f aca="false">Ausgaben!A148</f>
        <v>67 Geschenke (G)</v>
      </c>
      <c r="B48" s="160" t="n">
        <f aca="false">Ausgaben!I148</f>
        <v>0</v>
      </c>
      <c r="C48" s="160" t="n">
        <f aca="false">Ausgaben!J148</f>
        <v>0</v>
      </c>
      <c r="D48" s="167"/>
      <c r="E48" s="145"/>
      <c r="F48" s="145"/>
      <c r="G48" s="145"/>
      <c r="H48" s="145"/>
    </row>
    <row r="49" customFormat="false" ht="14.25" hidden="false" customHeight="false" outlineLevel="0" collapsed="false">
      <c r="A49" s="181" t="str">
        <f aca="false">Ausgaben!A149</f>
        <v>68 Bewirtungsaufwendungen  (B)</v>
      </c>
      <c r="B49" s="160" t="n">
        <f aca="false">Ausgaben!I149</f>
        <v>0</v>
      </c>
      <c r="C49" s="160" t="n">
        <f aca="false">Ausgaben!J149</f>
        <v>0</v>
      </c>
      <c r="D49" s="167"/>
      <c r="E49" s="145"/>
      <c r="F49" s="145"/>
      <c r="G49" s="145"/>
      <c r="H49" s="145"/>
    </row>
    <row r="50" customFormat="false" ht="14.25" hidden="false" customHeight="false" outlineLevel="0" collapsed="false">
      <c r="A50" s="181" t="str">
        <f aca="false">Ausgaben!A150</f>
        <v>70 Aufwendungen für ein häusliches Arbeitszimmer (einschl. AfA und Schuldzinsen)  (Arbz)</v>
      </c>
      <c r="B50" s="160" t="n">
        <f aca="false">Ausgaben!I150</f>
        <v>0</v>
      </c>
      <c r="C50" s="160" t="n">
        <f aca="false">Ausgaben!J150</f>
        <v>0</v>
      </c>
      <c r="D50" s="167"/>
      <c r="E50" s="145"/>
      <c r="F50" s="145"/>
      <c r="G50" s="145"/>
      <c r="H50" s="145"/>
    </row>
    <row r="51" customFormat="false" ht="14.25" hidden="false" customHeight="false" outlineLevel="0" collapsed="false">
      <c r="A51" s="181" t="str">
        <f aca="false">Ausgaben!A151</f>
        <v>71 Sonstige unbeschränkt abziehbare Betriebsausgaben (z. B. Arbeitskleidung) (Ü)</v>
      </c>
      <c r="B51" s="160" t="n">
        <f aca="false">Ausgaben!I151</f>
        <v>9024.43</v>
      </c>
      <c r="C51" s="160" t="n">
        <f aca="false">Ausgaben!J151</f>
        <v>0</v>
      </c>
      <c r="D51" s="167"/>
      <c r="E51" s="145"/>
      <c r="F51" s="145"/>
      <c r="G51" s="145"/>
      <c r="H51" s="145"/>
    </row>
    <row r="52" customFormat="false" ht="15" hidden="false" customHeight="false" outlineLevel="0" collapsed="false">
      <c r="A52" s="177" t="str">
        <f aca="false">Ausgaben!A152</f>
        <v>   Sonstige</v>
      </c>
      <c r="B52" s="167"/>
      <c r="C52" s="167"/>
      <c r="D52" s="167"/>
      <c r="E52" s="145"/>
      <c r="F52" s="145"/>
      <c r="G52" s="145"/>
      <c r="H52" s="145"/>
    </row>
    <row r="53" customFormat="false" ht="14.25" hidden="false" customHeight="false" outlineLevel="0" collapsed="false">
      <c r="A53" s="181" t="str">
        <f aca="false">Ausgaben!A153</f>
        <v>81 Leasingkosten (xx)</v>
      </c>
      <c r="B53" s="160" t="n">
        <f aca="false">Ausgaben!I153</f>
        <v>0</v>
      </c>
      <c r="C53" s="160" t="n">
        <f aca="false">Ausgaben!J153</f>
        <v>0</v>
      </c>
      <c r="D53" s="167"/>
      <c r="E53" s="145"/>
      <c r="F53" s="145"/>
      <c r="G53" s="145"/>
      <c r="H53" s="145"/>
    </row>
    <row r="54" customFormat="false" ht="14.25" hidden="false" customHeight="false" outlineLevel="0" collapsed="false">
      <c r="A54" s="181" t="str">
        <f aca="false">Ausgaben!A154</f>
        <v>82 Steuern, Versicherungen und Maut (yy)</v>
      </c>
      <c r="B54" s="160" t="n">
        <f aca="false">Ausgaben!I154</f>
        <v>0</v>
      </c>
      <c r="C54" s="160" t="n">
        <f aca="false">Ausgaben!J154</f>
        <v>0</v>
      </c>
      <c r="D54" s="167"/>
      <c r="E54" s="145"/>
      <c r="F54" s="145"/>
      <c r="G54" s="145"/>
      <c r="H54" s="145"/>
    </row>
    <row r="55" customFormat="false" ht="14.25" hidden="false" customHeight="false" outlineLevel="0" collapsed="false">
      <c r="A55" s="181" t="str">
        <f aca="false">Ausgaben!A155</f>
        <v>00 zz (zz)</v>
      </c>
      <c r="B55" s="160" t="n">
        <f aca="false">Ausgaben!I155</f>
        <v>0</v>
      </c>
      <c r="C55" s="160" t="n">
        <f aca="false">Ausgaben!J155</f>
        <v>0</v>
      </c>
      <c r="D55" s="167"/>
      <c r="E55" s="145"/>
      <c r="F55" s="145"/>
      <c r="G55" s="145"/>
      <c r="H55" s="145"/>
    </row>
    <row r="56" customFormat="false" ht="15" hidden="false" customHeight="false" outlineLevel="0" collapsed="false">
      <c r="A56" s="177" t="s">
        <v>237</v>
      </c>
      <c r="B56" s="165"/>
      <c r="C56" s="165"/>
      <c r="D56" s="180"/>
      <c r="E56" s="157" t="str">
        <f aca="false">"siehe Tabellenblatt 'FahrtenReisen': " &amp; SUM(B57:C61) &amp; "€"</f>
        <v>siehe Tabellenblatt 'FahrtenReisen': 55,04€</v>
      </c>
      <c r="F56" s="145"/>
      <c r="G56" s="145"/>
      <c r="H56" s="145"/>
    </row>
    <row r="57" customFormat="false" ht="28.5" hidden="false" customHeight="false" outlineLevel="0" collapsed="false">
      <c r="A57" s="182" t="str">
        <f aca="false">FahrtenReisen!A64</f>
        <v>50 Übernachtungs- und Reisenebenkosten bei Geschäftsreisen des Steuerpflichtigen</v>
      </c>
      <c r="B57" s="160" t="n">
        <f aca="false">FahrtenReisen!L64</f>
        <v>0</v>
      </c>
      <c r="C57" s="160" t="n">
        <f aca="false">FahrtenReisen!M64</f>
        <v>0</v>
      </c>
      <c r="D57" s="167"/>
      <c r="E57" s="143"/>
      <c r="F57" s="145"/>
      <c r="G57" s="145"/>
      <c r="H57" s="145"/>
    </row>
    <row r="58" customFormat="false" ht="14.25" hidden="false" customHeight="false" outlineLevel="0" collapsed="false">
      <c r="A58" s="182" t="str">
        <f aca="false">FahrtenReisen!A63</f>
        <v>69 Verpflegungsmehraufwendungen</v>
      </c>
      <c r="B58" s="160" t="n">
        <f aca="false">FahrtenReisen!K63</f>
        <v>0</v>
      </c>
      <c r="C58" s="165"/>
      <c r="D58" s="167"/>
      <c r="E58" s="143"/>
      <c r="F58" s="145"/>
      <c r="G58" s="145"/>
      <c r="H58" s="145"/>
    </row>
    <row r="59" customFormat="false" ht="44.25" hidden="false" customHeight="true" outlineLevel="0" collapsed="false">
      <c r="A59" s="182" t="str">
        <f aca="false">FahrtenReisen!A62</f>
        <v>83 Sonstige tatsächliche Fahrtkosten ohne AfA und Zinsen (z. B. Reparaturen, Wartungen, Treibstoff, Kosten für Flugstrecken, Kosten für öffentliche Verkehrsmittel)</v>
      </c>
      <c r="B59" s="160" t="n">
        <f aca="false">FahrtenReisen!I62</f>
        <v>46.26</v>
      </c>
      <c r="C59" s="160" t="n">
        <f aca="false">FahrtenReisen!J62</f>
        <v>8.78</v>
      </c>
      <c r="D59" s="167"/>
      <c r="E59" s="143"/>
      <c r="F59" s="145"/>
      <c r="G59" s="145"/>
      <c r="H59" s="145"/>
    </row>
    <row r="60" customFormat="false" ht="28.5" hidden="false" customHeight="false" outlineLevel="0" collapsed="false">
      <c r="A60" s="182" t="str">
        <f aca="false">FahrtenReisen!A61</f>
        <v>84 Fahrtkosten für nicht zum Betriebsvermögen gehörende Fahrzeuge (Nutzungseinlage)</v>
      </c>
      <c r="B60" s="160" t="n">
        <f aca="false">FahrtenReisen!H61</f>
        <v>0</v>
      </c>
      <c r="C60" s="165"/>
      <c r="D60" s="167"/>
      <c r="E60" s="143"/>
      <c r="F60" s="145"/>
      <c r="G60" s="145"/>
      <c r="H60" s="145"/>
    </row>
    <row r="61" customFormat="false" ht="32.25" hidden="false" customHeight="true" outlineLevel="0" collapsed="false">
      <c r="A61" s="182" t="str">
        <f aca="false">FahrtenReisen!A153</f>
        <v>86 Mindestens abziehbare Fahrtkosten für Wege zwischen Wohnung und erster Betriebsstätte (Entfernungspauschale)</v>
      </c>
      <c r="B61" s="160" t="n">
        <f aca="false">FahrtenReisen!H153</f>
        <v>0</v>
      </c>
      <c r="C61" s="165"/>
      <c r="D61" s="167"/>
      <c r="E61" s="143"/>
      <c r="F61" s="145"/>
      <c r="G61" s="145"/>
      <c r="H61" s="145"/>
    </row>
    <row r="62" customFormat="false" ht="15" hidden="false" customHeight="false" outlineLevel="0" collapsed="false">
      <c r="A62" s="168" t="s">
        <v>238</v>
      </c>
      <c r="B62" s="165"/>
      <c r="C62" s="165"/>
      <c r="D62" s="180"/>
      <c r="E62" s="157" t="str">
        <f aca="false">"siehe Tabellenblatt 'Abschreibung': " &amp; SUM(B63:C64) &amp; "€"</f>
        <v>siehe Tabellenblatt 'Abschreibung': 0€</v>
      </c>
      <c r="F62" s="145"/>
      <c r="G62" s="145"/>
      <c r="H62" s="145"/>
    </row>
    <row r="63" customFormat="false" ht="14.25" hidden="false" customHeight="false" outlineLevel="0" collapsed="false">
      <c r="A63" s="48" t="str">
        <f aca="false">Abschreibung!E29</f>
        <v>31 AfA auf bewegliche Wirtschaftsgüter</v>
      </c>
      <c r="B63" s="183" t="n">
        <f aca="false">Abschreibung!N29</f>
        <v>0</v>
      </c>
      <c r="C63" s="184"/>
      <c r="D63" s="167"/>
      <c r="E63" s="145"/>
      <c r="F63" s="145"/>
      <c r="G63" s="145"/>
      <c r="H63" s="145"/>
    </row>
    <row r="64" customFormat="false" ht="14.25" hidden="false" customHeight="false" outlineLevel="0" collapsed="false">
      <c r="A64" s="48" t="str">
        <f aca="false">"MwSt. für bewegliche Wirtschaftsgüter, gek. in " &amp;A7</f>
        <v>MwSt. für bewegliche Wirtschaftsgüter, gek. in 2024</v>
      </c>
      <c r="B64" s="184"/>
      <c r="C64" s="183" t="n">
        <f aca="false">Abschreibung!G30</f>
        <v>0</v>
      </c>
      <c r="D64" s="167"/>
      <c r="E64" s="145"/>
      <c r="F64" s="145"/>
      <c r="G64" s="145"/>
      <c r="H64" s="145"/>
    </row>
    <row r="65" customFormat="false" ht="15" hidden="false" customHeight="false" outlineLevel="0" collapsed="false">
      <c r="A65" s="48"/>
      <c r="B65" s="184"/>
      <c r="C65" s="184"/>
      <c r="D65" s="180"/>
      <c r="E65" s="157" t="str">
        <f aca="false">"siehe Tabellenblatt 'GWGSammel': " &amp; SUM(B66:C67) &amp; "€"</f>
        <v>siehe Tabellenblatt 'GWGSammel': 241,1€</v>
      </c>
      <c r="F65" s="145"/>
      <c r="G65" s="145"/>
      <c r="H65" s="145"/>
    </row>
    <row r="66" customFormat="false" ht="14.25" hidden="false" customHeight="false" outlineLevel="0" collapsed="false">
      <c r="A66" s="181" t="str">
        <f aca="false">GWGSammel!B36</f>
        <v>geringwertige Wirtschaftsgüter (Sammelabschreibung)</v>
      </c>
      <c r="B66" s="183" t="n">
        <f aca="false">GWGSammel!L36</f>
        <v>195.12</v>
      </c>
      <c r="C66" s="184"/>
      <c r="D66" s="167"/>
      <c r="E66" s="145"/>
      <c r="F66" s="145"/>
      <c r="G66" s="145"/>
      <c r="H66" s="145"/>
    </row>
    <row r="67" customFormat="false" ht="14.25" hidden="false" customHeight="false" outlineLevel="0" collapsed="false">
      <c r="A67" s="181" t="str">
        <f aca="false">"Sammelabschreibung: MwSt aus " &amp; A7</f>
        <v>Sammelabschreibung: MwSt aus 2024</v>
      </c>
      <c r="B67" s="184"/>
      <c r="C67" s="183" t="n">
        <f aca="false">GWGSammel!G36</f>
        <v>45.98</v>
      </c>
      <c r="D67" s="167"/>
      <c r="E67" s="145"/>
      <c r="F67" s="145"/>
      <c r="G67" s="145"/>
      <c r="H67" s="145"/>
    </row>
    <row r="68" customFormat="false" ht="15" hidden="false" customHeight="false" outlineLevel="0" collapsed="false">
      <c r="A68" s="168" t="s">
        <v>239</v>
      </c>
      <c r="B68" s="165"/>
      <c r="C68" s="165"/>
      <c r="D68" s="180"/>
      <c r="E68" s="157" t="str">
        <f aca="false">"siehe Tabellenblatt 'UmsatzSt': " &amp; SUM(B69:B70) &amp; "€"</f>
        <v>siehe Tabellenblatt 'UmsatzSt': 0€</v>
      </c>
      <c r="F68" s="145"/>
      <c r="G68" s="145"/>
      <c r="H68" s="145"/>
    </row>
    <row r="69" customFormat="false" ht="14.25" hidden="false" customHeight="false" outlineLevel="0" collapsed="false">
      <c r="A69" s="48" t="s">
        <v>240</v>
      </c>
      <c r="B69" s="183" t="n">
        <f aca="false">UmsatzSt!C15</f>
        <v>0</v>
      </c>
      <c r="C69" s="184"/>
      <c r="D69" s="167"/>
      <c r="E69" s="185"/>
      <c r="F69" s="145"/>
      <c r="G69" s="145"/>
      <c r="H69" s="145"/>
    </row>
    <row r="70" s="159" customFormat="true" ht="14.25" hidden="false" customHeight="false" outlineLevel="0" collapsed="false">
      <c r="A70" s="48" t="s">
        <v>241</v>
      </c>
      <c r="B70" s="183" t="n">
        <f aca="false">UmsatzSt!C35</f>
        <v>0</v>
      </c>
      <c r="C70" s="184"/>
      <c r="D70" s="167"/>
      <c r="E70" s="186"/>
      <c r="F70" s="145"/>
      <c r="G70" s="145"/>
      <c r="H70" s="145"/>
    </row>
    <row r="71" s="159" customFormat="true" ht="12" hidden="false" customHeight="true" outlineLevel="0" collapsed="false">
      <c r="A71" s="51"/>
      <c r="B71" s="166"/>
      <c r="C71" s="166"/>
      <c r="D71" s="167"/>
      <c r="E71" s="47"/>
      <c r="F71" s="145"/>
      <c r="G71" s="145"/>
      <c r="H71" s="145"/>
    </row>
    <row r="72" s="159" customFormat="true" ht="15" hidden="false" customHeight="false" outlineLevel="0" collapsed="false">
      <c r="A72" s="168" t="s">
        <v>242</v>
      </c>
      <c r="B72" s="169" t="n">
        <f aca="false">SUM(B25:B71)</f>
        <v>9912.97</v>
      </c>
      <c r="C72" s="169" t="n">
        <f aca="false">SUM(C25:C71)</f>
        <v>161.31</v>
      </c>
      <c r="D72" s="170"/>
      <c r="F72" s="158"/>
      <c r="G72" s="158"/>
      <c r="H72" s="158"/>
    </row>
    <row r="73" s="187" customFormat="true" ht="15" hidden="false" customHeight="false" outlineLevel="0" collapsed="false">
      <c r="A73" s="168" t="s">
        <v>243</v>
      </c>
      <c r="B73" s="171" t="n">
        <f aca="false">SUM(B72:C72)</f>
        <v>10074.28</v>
      </c>
      <c r="C73" s="171"/>
      <c r="D73" s="170"/>
      <c r="E73" s="185" t="s">
        <v>244</v>
      </c>
      <c r="F73" s="158"/>
      <c r="G73" s="158"/>
      <c r="H73" s="158"/>
    </row>
    <row r="74" s="159" customFormat="true" ht="15" hidden="false" customHeight="false" outlineLevel="0" collapsed="false">
      <c r="A74" s="52"/>
      <c r="B74" s="188"/>
      <c r="C74" s="188"/>
      <c r="D74" s="170"/>
      <c r="E74" s="185"/>
      <c r="F74" s="158"/>
      <c r="G74" s="158"/>
      <c r="H74" s="158"/>
    </row>
    <row r="75" s="159" customFormat="true" ht="16.5" hidden="false" customHeight="false" outlineLevel="0" collapsed="false">
      <c r="A75" s="189" t="str">
        <f aca="false">IF(B75&gt;=0,"Gewinn","Verlust")</f>
        <v>Verlust</v>
      </c>
      <c r="B75" s="171" t="n">
        <f aca="false">B20-B73</f>
        <v>-465.240000000002</v>
      </c>
      <c r="C75" s="171"/>
      <c r="D75" s="190"/>
      <c r="E75" s="191"/>
      <c r="F75" s="192"/>
      <c r="G75" s="192"/>
      <c r="H75" s="192"/>
    </row>
    <row r="76" s="159" customFormat="true" ht="21.75" hidden="false" customHeight="true" outlineLevel="0" collapsed="false">
      <c r="A76" s="52"/>
      <c r="B76" s="174"/>
      <c r="C76" s="174"/>
      <c r="D76" s="180"/>
      <c r="F76" s="158"/>
      <c r="G76" s="158"/>
      <c r="H76" s="158"/>
    </row>
    <row r="77" s="159" customFormat="true" ht="15" hidden="false" customHeight="false" outlineLevel="0" collapsed="false">
      <c r="A77" s="168" t="s">
        <v>245</v>
      </c>
      <c r="B77" s="178"/>
      <c r="C77" s="193" t="n">
        <f aca="false">C19-C72</f>
        <v>251.41</v>
      </c>
      <c r="D77" s="170"/>
      <c r="E77" s="145"/>
      <c r="F77" s="158"/>
      <c r="G77" s="158"/>
      <c r="H77" s="158"/>
    </row>
    <row r="78" s="159" customFormat="true" ht="15" hidden="false" customHeight="false" outlineLevel="0" collapsed="false">
      <c r="A78" s="168" t="s">
        <v>246</v>
      </c>
      <c r="B78" s="178"/>
      <c r="C78" s="193" t="n">
        <f aca="false">- UmsatzSt!C44</f>
        <v>-0</v>
      </c>
      <c r="D78" s="170"/>
      <c r="E78" s="145"/>
      <c r="F78" s="158"/>
      <c r="G78" s="158"/>
      <c r="H78" s="158"/>
    </row>
    <row r="79" s="159" customFormat="true" ht="15" hidden="false" customHeight="false" outlineLevel="0" collapsed="false">
      <c r="A79" s="168" t="s">
        <v>247</v>
      </c>
      <c r="B79" s="178"/>
      <c r="C79" s="193" t="n">
        <f aca="false">SUM(C77:C78)</f>
        <v>251.41</v>
      </c>
      <c r="D79" s="170"/>
      <c r="E79" s="145"/>
      <c r="F79" s="158"/>
      <c r="G79" s="158"/>
      <c r="H79" s="158"/>
    </row>
    <row r="80" s="159" customFormat="true" ht="15" hidden="false" customHeight="false" outlineLevel="0" collapsed="false">
      <c r="A80" s="52"/>
      <c r="B80" s="174"/>
      <c r="C80" s="175" t="str">
        <f aca="false">IF(C79&lt;0,"(vom FA zu erstatten)","(an FA zu entrichten)")</f>
        <v>(an FA zu entrichten)</v>
      </c>
      <c r="D80" s="170"/>
      <c r="E80" s="145"/>
      <c r="F80" s="158"/>
      <c r="G80" s="158"/>
      <c r="H80" s="158"/>
    </row>
    <row r="81" customFormat="false" ht="15" hidden="false" customHeight="false" outlineLevel="0" collapsed="false">
      <c r="A81" s="52"/>
      <c r="B81" s="194"/>
      <c r="C81" s="194"/>
      <c r="D81" s="170"/>
      <c r="E81" s="145"/>
      <c r="F81" s="158"/>
      <c r="G81" s="158"/>
      <c r="H81" s="158"/>
    </row>
    <row r="82" customFormat="false" ht="15" hidden="false" customHeight="false" outlineLevel="0" collapsed="false">
      <c r="A82" s="168" t="s">
        <v>248</v>
      </c>
      <c r="B82" s="160" t="n">
        <f aca="false">Einnahmen!I90</f>
        <v>2000</v>
      </c>
      <c r="C82" s="184"/>
      <c r="D82" s="170"/>
      <c r="E82" s="145"/>
      <c r="F82" s="158"/>
      <c r="G82" s="158"/>
      <c r="H82" s="158"/>
    </row>
    <row r="83" customFormat="false" ht="15" hidden="false" customHeight="false" outlineLevel="0" collapsed="false">
      <c r="A83" s="168" t="s">
        <v>249</v>
      </c>
      <c r="B83" s="160" t="n">
        <f aca="false">Ausgaben!K121</f>
        <v>1000</v>
      </c>
      <c r="C83" s="184"/>
      <c r="D83" s="170"/>
      <c r="E83" s="145"/>
      <c r="F83" s="145"/>
      <c r="G83" s="145"/>
      <c r="H83" s="145"/>
    </row>
    <row r="84" s="159" customFormat="true" ht="15" hidden="false" customHeight="false" outlineLevel="0" collapsed="false">
      <c r="A84" s="52"/>
      <c r="B84" s="194"/>
      <c r="C84" s="194"/>
      <c r="D84" s="170"/>
      <c r="E84" s="145"/>
      <c r="F84" s="145"/>
      <c r="G84" s="145"/>
      <c r="H84" s="145"/>
    </row>
    <row r="85" customFormat="false" ht="15" hidden="false" customHeight="false" outlineLevel="0" collapsed="false">
      <c r="B85" s="167"/>
      <c r="C85" s="167"/>
      <c r="D85" s="170"/>
      <c r="E85" s="145"/>
      <c r="F85" s="145"/>
      <c r="G85" s="145"/>
      <c r="H85" s="145"/>
    </row>
    <row r="86" customFormat="false" ht="15" hidden="false" customHeight="false" outlineLevel="0" collapsed="false">
      <c r="A86" s="195" t="s">
        <v>250</v>
      </c>
      <c r="B86" s="196"/>
      <c r="C86" s="196"/>
      <c r="D86" s="170"/>
      <c r="E86" s="158"/>
      <c r="F86" s="158"/>
      <c r="G86" s="158"/>
      <c r="H86" s="158"/>
    </row>
    <row r="87" customFormat="false" ht="15" hidden="false" customHeight="false" outlineLevel="0" collapsed="false">
      <c r="A87" s="197"/>
      <c r="B87" s="198"/>
      <c r="C87" s="198"/>
      <c r="D87" s="170"/>
      <c r="E87" s="54"/>
      <c r="F87" s="145"/>
      <c r="G87" s="145"/>
      <c r="H87" s="145"/>
    </row>
    <row r="88" customFormat="false" ht="15" hidden="false" customHeight="false" outlineLevel="0" collapsed="false">
      <c r="A88" s="197" t="s">
        <v>251</v>
      </c>
      <c r="B88" s="199" t="n">
        <v>0.3</v>
      </c>
      <c r="C88" s="198"/>
      <c r="D88" s="170"/>
      <c r="E88" s="54" t="s">
        <v>252</v>
      </c>
      <c r="F88" s="145"/>
      <c r="G88" s="145"/>
      <c r="H88" s="145"/>
    </row>
    <row r="89" customFormat="false" ht="15" hidden="false" customHeight="false" outlineLevel="0" collapsed="false">
      <c r="A89" s="197"/>
      <c r="B89" s="198"/>
      <c r="C89" s="198"/>
      <c r="D89" s="170"/>
      <c r="E89" s="54" t="s">
        <v>253</v>
      </c>
      <c r="F89" s="145"/>
      <c r="G89" s="145"/>
      <c r="H89" s="145"/>
    </row>
    <row r="90" customFormat="false" ht="15" hidden="false" customHeight="false" outlineLevel="0" collapsed="false">
      <c r="A90" s="197" t="s">
        <v>254</v>
      </c>
      <c r="B90" s="200" t="n">
        <f aca="false">B75*B88</f>
        <v>-139.572000000001</v>
      </c>
      <c r="C90" s="198"/>
      <c r="D90" s="170"/>
      <c r="E90" s="54" t="s">
        <v>255</v>
      </c>
      <c r="F90" s="145"/>
      <c r="G90" s="145"/>
      <c r="H90" s="145"/>
    </row>
    <row r="91" customFormat="false" ht="15" hidden="false" customHeight="false" outlineLevel="0" collapsed="false">
      <c r="A91" s="197"/>
      <c r="B91" s="201" t="str">
        <f aca="false">IF(B90&lt;0,"(vom FA zu erstatten)","(an FA abzuführen)")</f>
        <v>(vom FA zu erstatten)</v>
      </c>
      <c r="C91" s="198"/>
      <c r="D91" s="170"/>
      <c r="E91" s="50" t="s">
        <v>256</v>
      </c>
      <c r="F91" s="145"/>
      <c r="G91" s="145"/>
      <c r="H91" s="145"/>
    </row>
    <row r="92" customFormat="false" ht="14.25" hidden="false" customHeight="false" outlineLevel="0" collapsed="false">
      <c r="A92" s="145"/>
      <c r="B92" s="200"/>
      <c r="C92" s="200"/>
      <c r="D92" s="167"/>
      <c r="E92" s="145"/>
      <c r="F92" s="145"/>
      <c r="G92" s="145"/>
      <c r="H92" s="145"/>
    </row>
    <row r="93" customFormat="false" ht="14.25" hidden="false" customHeight="false" outlineLevel="0" collapsed="false">
      <c r="B93" s="167"/>
      <c r="C93" s="167"/>
      <c r="D93" s="202"/>
      <c r="E93" s="54" t="s">
        <v>257</v>
      </c>
      <c r="F93" s="145"/>
      <c r="G93" s="145"/>
      <c r="H93" s="145"/>
    </row>
    <row r="94" customFormat="false" ht="14.25" hidden="false" customHeight="false" outlineLevel="0" collapsed="false">
      <c r="A94" s="145"/>
      <c r="B94" s="200"/>
      <c r="C94" s="200"/>
      <c r="D94" s="167"/>
      <c r="E94" s="54" t="s">
        <v>258</v>
      </c>
      <c r="F94" s="145"/>
      <c r="G94" s="145"/>
      <c r="H94" s="145"/>
    </row>
    <row r="95" customFormat="false" ht="14.25" hidden="false" customHeight="false" outlineLevel="0" collapsed="false">
      <c r="B95" s="203"/>
      <c r="C95" s="145"/>
      <c r="E95" s="54" t="s">
        <v>259</v>
      </c>
      <c r="F95" s="145"/>
      <c r="G95" s="145"/>
      <c r="H95" s="145"/>
    </row>
    <row r="96" customFormat="false" ht="14.25" hidden="false" customHeight="false" outlineLevel="0" collapsed="false">
      <c r="B96" s="203"/>
      <c r="C96" s="145"/>
      <c r="E96" s="54" t="s">
        <v>260</v>
      </c>
      <c r="F96" s="145"/>
      <c r="G96" s="145"/>
      <c r="H96" s="145"/>
    </row>
    <row r="97" customFormat="false" ht="14.25" hidden="false" customHeight="false" outlineLevel="0" collapsed="false">
      <c r="E97" s="54" t="s">
        <v>261</v>
      </c>
    </row>
  </sheetData>
  <mergeCells count="4">
    <mergeCell ref="A7:C7"/>
    <mergeCell ref="B20:C20"/>
    <mergeCell ref="B73:C73"/>
    <mergeCell ref="B75:C75"/>
  </mergeCells>
  <hyperlinks>
    <hyperlink ref="E1" location="Erläuterung!A1" display="Hilfe"/>
    <hyperlink ref="E91" r:id="rId2" display="https://www.bmf-steuerrechner.de/"/>
  </hyperlinks>
  <printOptions headings="false" gridLines="false" gridLinesSet="true" horizontalCentered="false" verticalCentered="false"/>
  <pageMargins left="1.02361111111111" right="0.7875" top="0.551388888888889" bottom="0.629861111111111" header="0.511811023622047" footer="0.433333333333333"/>
  <pageSetup paperSize="9" scale="100" fitToWidth="1" fitToHeight="6" pageOrder="downThenOver" orientation="portrait" blackAndWhite="false" draft="false" cellComments="none" horizontalDpi="300" verticalDpi="300" copies="1"/>
  <headerFooter differentFirst="false" differentOddEven="false">
    <oddHeader/>
    <oddFooter>&amp;CSeite &amp;P von &amp;N</oddFooter>
  </headerFooter>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Q152"/>
  <sheetViews>
    <sheetView showFormulas="false" showGridLines="true" showRowColHeaders="true" showZeros="true" rightToLeft="false" tabSelected="false" showOutlineSymbols="true" defaultGridColor="true" view="normal" topLeftCell="A93" colorId="64" zoomScale="75" zoomScaleNormal="75" zoomScalePageLayoutView="100" workbookViewId="0">
      <selection pane="topLeft" activeCell="J37" activeCellId="1" sqref="A1:A5 J37"/>
    </sheetView>
  </sheetViews>
  <sheetFormatPr defaultColWidth="11.4296875" defaultRowHeight="14.25" zeroHeight="false" outlineLevelRow="0" outlineLevelCol="0"/>
  <cols>
    <col collapsed="false" customWidth="false" hidden="false" outlineLevel="0" max="1" min="1" style="47" width="11.43"/>
    <col collapsed="false" customWidth="true" hidden="false" outlineLevel="0" max="2" min="2" style="47" width="44.85"/>
    <col collapsed="false" customWidth="true" hidden="false" outlineLevel="0" max="3" min="3" style="47" width="12.85"/>
    <col collapsed="false" customWidth="true" hidden="false" outlineLevel="0" max="4" min="4" style="47" width="11.85"/>
    <col collapsed="false" customWidth="true" hidden="false" outlineLevel="0" max="5" min="5" style="47" width="12.85"/>
    <col collapsed="false" customWidth="false" hidden="false" outlineLevel="0" max="6" min="6" style="47" width="11.43"/>
    <col collapsed="false" customWidth="true" hidden="false" outlineLevel="0" max="7" min="7" style="47" width="13"/>
    <col collapsed="false" customWidth="true" hidden="false" outlineLevel="0" max="8" min="8" style="47" width="12.85"/>
    <col collapsed="false" customWidth="false" hidden="false" outlineLevel="0" max="10" min="9" style="47" width="11.43"/>
    <col collapsed="false" customWidth="true" hidden="false" outlineLevel="0" max="11" min="11" style="47" width="6.14"/>
    <col collapsed="false" customWidth="true" hidden="false" outlineLevel="0" max="12" min="12" style="47" width="43.71"/>
    <col collapsed="false" customWidth="false" hidden="false" outlineLevel="0" max="16384" min="13" style="47" width="11.43"/>
  </cols>
  <sheetData>
    <row r="1" customFormat="false" ht="15" hidden="false" customHeight="true" outlineLevel="0" collapsed="false">
      <c r="A1" s="47" t="n">
        <f aca="false">Überschuss!A1</f>
        <v>0</v>
      </c>
      <c r="C1" s="204"/>
      <c r="D1" s="204"/>
      <c r="E1" s="204"/>
      <c r="F1" s="204"/>
      <c r="G1" s="204"/>
      <c r="J1" s="204" t="n">
        <f aca="true">TODAY()</f>
        <v>45521</v>
      </c>
      <c r="L1" s="50" t="s">
        <v>140</v>
      </c>
    </row>
    <row r="2" customFormat="false" ht="14.25" hidden="false" customHeight="false" outlineLevel="0" collapsed="false">
      <c r="A2" s="47" t="n">
        <f aca="false">Überschuss!A2</f>
        <v>0</v>
      </c>
    </row>
    <row r="3" customFormat="false" ht="14.25" hidden="false" customHeight="false" outlineLevel="0" collapsed="false">
      <c r="C3" s="143"/>
      <c r="D3" s="143"/>
      <c r="E3" s="143"/>
      <c r="F3" s="143"/>
      <c r="G3" s="143"/>
      <c r="H3" s="143"/>
      <c r="I3" s="143"/>
      <c r="L3" s="54"/>
    </row>
    <row r="4" customFormat="false" ht="14.25" hidden="false" customHeight="false" outlineLevel="0" collapsed="false">
      <c r="G4" s="205"/>
      <c r="L4" s="54"/>
    </row>
    <row r="5" s="206" customFormat="true" ht="18" hidden="false" customHeight="false" outlineLevel="0" collapsed="false">
      <c r="A5" s="206" t="str">
        <f aca="false">"Betriebseinnahmen " &amp; Überschuss!A7</f>
        <v>Betriebseinnahmen 2024</v>
      </c>
      <c r="G5" s="205"/>
      <c r="L5" s="54" t="s">
        <v>262</v>
      </c>
      <c r="M5" s="94"/>
      <c r="N5" s="94"/>
    </row>
    <row r="6" s="75" customFormat="true" ht="18" hidden="false" customHeight="true" outlineLevel="0" collapsed="false">
      <c r="L6" s="54"/>
      <c r="M6" s="94"/>
      <c r="N6" s="94"/>
    </row>
    <row r="7" s="93" customFormat="true" ht="13.5" hidden="false" customHeight="false" outlineLevel="0" collapsed="false">
      <c r="A7" s="75"/>
      <c r="B7" s="75"/>
      <c r="C7" s="207" t="s">
        <v>263</v>
      </c>
      <c r="D7" s="207"/>
      <c r="E7" s="207" t="s">
        <v>264</v>
      </c>
      <c r="F7" s="207"/>
      <c r="G7" s="207" t="s">
        <v>265</v>
      </c>
      <c r="H7" s="207"/>
      <c r="I7" s="208"/>
      <c r="J7" s="75"/>
      <c r="L7" s="209"/>
      <c r="M7" s="94"/>
      <c r="N7" s="94"/>
      <c r="O7" s="94"/>
    </row>
    <row r="8" s="93" customFormat="true" ht="26.25" hidden="false" customHeight="false" outlineLevel="0" collapsed="false">
      <c r="A8" s="210" t="s">
        <v>266</v>
      </c>
      <c r="B8" s="211" t="s">
        <v>218</v>
      </c>
      <c r="C8" s="212" t="s">
        <v>193</v>
      </c>
      <c r="D8" s="213" t="s">
        <v>267</v>
      </c>
      <c r="E8" s="214" t="s">
        <v>193</v>
      </c>
      <c r="F8" s="215" t="s">
        <v>267</v>
      </c>
      <c r="G8" s="216" t="s">
        <v>268</v>
      </c>
      <c r="H8" s="217" t="s">
        <v>181</v>
      </c>
      <c r="I8" s="216" t="s">
        <v>269</v>
      </c>
      <c r="J8" s="218" t="s">
        <v>270</v>
      </c>
      <c r="L8" s="54"/>
      <c r="M8" s="94"/>
      <c r="N8" s="94"/>
      <c r="O8" s="94"/>
    </row>
    <row r="9" s="75" customFormat="true" ht="12.75" hidden="false" customHeight="false" outlineLevel="0" collapsed="false">
      <c r="A9" s="219"/>
      <c r="B9" s="220"/>
      <c r="C9" s="221"/>
      <c r="D9" s="222" t="n">
        <f aca="false">ROUND(C9*$D$92,2)</f>
        <v>0</v>
      </c>
      <c r="E9" s="223"/>
      <c r="F9" s="222" t="n">
        <f aca="false">ROUND(E9*$F$92,2)</f>
        <v>0</v>
      </c>
      <c r="G9" s="224"/>
      <c r="H9" s="225" t="n">
        <f aca="false">SUM(C9:G9)</f>
        <v>0</v>
      </c>
      <c r="I9" s="226"/>
      <c r="J9" s="227"/>
      <c r="L9" s="228"/>
      <c r="M9" s="54"/>
      <c r="N9" s="94"/>
      <c r="O9" s="94"/>
    </row>
    <row r="10" s="75" customFormat="true" ht="12.75" hidden="false" customHeight="false" outlineLevel="0" collapsed="false">
      <c r="A10" s="229" t="n">
        <v>45320</v>
      </c>
      <c r="B10" s="230" t="s">
        <v>271</v>
      </c>
      <c r="C10" s="231" t="n">
        <v>24.2</v>
      </c>
      <c r="D10" s="222" t="n">
        <f aca="false">ROUND(C10*$D$92,2)</f>
        <v>4.6</v>
      </c>
      <c r="E10" s="232"/>
      <c r="F10" s="222" t="n">
        <f aca="false">ROUND(E10*$F$92,2)</f>
        <v>0</v>
      </c>
      <c r="G10" s="233"/>
      <c r="H10" s="234" t="n">
        <f aca="false">SUM(C10:G10)</f>
        <v>28.8</v>
      </c>
      <c r="I10" s="235"/>
      <c r="J10" s="236" t="s">
        <v>272</v>
      </c>
      <c r="L10" s="54" t="s">
        <v>273</v>
      </c>
      <c r="N10" s="94"/>
      <c r="O10" s="94"/>
    </row>
    <row r="11" s="246" customFormat="true" ht="12.75" hidden="false" customHeight="false" outlineLevel="0" collapsed="false">
      <c r="A11" s="237" t="n">
        <v>45320</v>
      </c>
      <c r="B11" s="238" t="s">
        <v>274</v>
      </c>
      <c r="C11" s="239" t="n">
        <v>8.4</v>
      </c>
      <c r="D11" s="240" t="n">
        <f aca="false">ROUND(C11*$D$92,2)</f>
        <v>1.6</v>
      </c>
      <c r="E11" s="241"/>
      <c r="F11" s="240" t="n">
        <f aca="false">ROUND(E11*$F$92,2)</f>
        <v>0</v>
      </c>
      <c r="G11" s="242"/>
      <c r="H11" s="243" t="n">
        <f aca="false">SUM(C11:G11)</f>
        <v>10</v>
      </c>
      <c r="I11" s="244"/>
      <c r="J11" s="245" t="s">
        <v>275</v>
      </c>
      <c r="L11" s="246" t="s">
        <v>276</v>
      </c>
      <c r="N11" s="247"/>
      <c r="O11" s="247"/>
    </row>
    <row r="12" s="75" customFormat="true" ht="12.75" hidden="false" customHeight="false" outlineLevel="0" collapsed="false">
      <c r="A12" s="229" t="n">
        <v>45327</v>
      </c>
      <c r="B12" s="230" t="s">
        <v>277</v>
      </c>
      <c r="C12" s="231" t="n">
        <v>54.6</v>
      </c>
      <c r="D12" s="222" t="n">
        <f aca="false">ROUND(C12*$D$92,2)</f>
        <v>10.37</v>
      </c>
      <c r="E12" s="232" t="n">
        <v>0</v>
      </c>
      <c r="F12" s="222" t="n">
        <f aca="false">ROUND(E12*$F$92,2)</f>
        <v>0</v>
      </c>
      <c r="G12" s="233"/>
      <c r="H12" s="234" t="n">
        <f aca="false">SUM(C12:G12)</f>
        <v>64.97</v>
      </c>
      <c r="I12" s="235"/>
      <c r="J12" s="236" t="s">
        <v>278</v>
      </c>
      <c r="L12" s="54" t="s">
        <v>279</v>
      </c>
      <c r="N12" s="94"/>
      <c r="O12" s="94"/>
    </row>
    <row r="13" s="75" customFormat="true" ht="12.75" hidden="false" customHeight="false" outlineLevel="0" collapsed="false">
      <c r="A13" s="229" t="n">
        <v>45327</v>
      </c>
      <c r="B13" s="230" t="s">
        <v>280</v>
      </c>
      <c r="C13" s="231" t="n">
        <v>187.8</v>
      </c>
      <c r="D13" s="222" t="n">
        <f aca="false">ROUND(C13*$D$92,2)</f>
        <v>35.68</v>
      </c>
      <c r="E13" s="232" t="n">
        <v>0</v>
      </c>
      <c r="F13" s="222" t="n">
        <f aca="false">ROUND(E13*$F$92,2)</f>
        <v>0</v>
      </c>
      <c r="G13" s="233"/>
      <c r="H13" s="234" t="n">
        <f aca="false">SUM(C13:G13)</f>
        <v>223.48</v>
      </c>
      <c r="I13" s="235"/>
      <c r="J13" s="236" t="s">
        <v>281</v>
      </c>
      <c r="L13" s="54"/>
      <c r="N13" s="94"/>
      <c r="O13" s="94"/>
    </row>
    <row r="14" s="75" customFormat="true" ht="12.75" hidden="false" customHeight="false" outlineLevel="0" collapsed="false">
      <c r="A14" s="229" t="n">
        <v>45334</v>
      </c>
      <c r="B14" s="230" t="s">
        <v>282</v>
      </c>
      <c r="C14" s="231"/>
      <c r="D14" s="222" t="n">
        <f aca="false">ROUND(C14*$D$92,2)</f>
        <v>0</v>
      </c>
      <c r="E14" s="232"/>
      <c r="F14" s="222" t="n">
        <f aca="false">ROUND(E14*$F$92,2)</f>
        <v>0</v>
      </c>
      <c r="G14" s="233" t="n">
        <v>0</v>
      </c>
      <c r="H14" s="234" t="n">
        <f aca="false">SUM(C14:G14)</f>
        <v>0</v>
      </c>
      <c r="I14" s="235" t="n">
        <v>1900</v>
      </c>
      <c r="J14" s="236" t="s">
        <v>283</v>
      </c>
      <c r="N14" s="94"/>
      <c r="O14" s="94"/>
    </row>
    <row r="15" s="75" customFormat="true" ht="12.75" hidden="false" customHeight="false" outlineLevel="0" collapsed="false">
      <c r="A15" s="229" t="n">
        <v>45335</v>
      </c>
      <c r="B15" s="230" t="s">
        <v>284</v>
      </c>
      <c r="C15" s="231"/>
      <c r="D15" s="222" t="n">
        <f aca="false">ROUND(C15*$D$92,2)</f>
        <v>0</v>
      </c>
      <c r="E15" s="232"/>
      <c r="F15" s="222" t="n">
        <f aca="false">ROUND(E15*$F$92,2)</f>
        <v>0</v>
      </c>
      <c r="G15" s="233" t="n">
        <v>7000</v>
      </c>
      <c r="H15" s="234" t="n">
        <f aca="false">SUM(C15:G15)</f>
        <v>7000</v>
      </c>
      <c r="I15" s="235" t="n">
        <v>0</v>
      </c>
      <c r="J15" s="236" t="s">
        <v>285</v>
      </c>
      <c r="L15" s="65" t="s">
        <v>160</v>
      </c>
      <c r="N15" s="94"/>
      <c r="O15" s="94"/>
    </row>
    <row r="16" s="75" customFormat="true" ht="12.75" hidden="false" customHeight="false" outlineLevel="0" collapsed="false">
      <c r="A16" s="229" t="n">
        <v>45336</v>
      </c>
      <c r="B16" s="230" t="s">
        <v>282</v>
      </c>
      <c r="C16" s="231"/>
      <c r="D16" s="222" t="n">
        <f aca="false">ROUND(C16*$D$92,2)</f>
        <v>0</v>
      </c>
      <c r="E16" s="232"/>
      <c r="F16" s="222" t="n">
        <f aca="false">ROUND(E16*$F$92,2)</f>
        <v>0</v>
      </c>
      <c r="G16" s="233"/>
      <c r="H16" s="234" t="n">
        <f aca="false">SUM(C16:G16)</f>
        <v>0</v>
      </c>
      <c r="I16" s="235" t="n">
        <v>100</v>
      </c>
      <c r="J16" s="236" t="s">
        <v>286</v>
      </c>
      <c r="L16" s="54" t="s">
        <v>287</v>
      </c>
      <c r="N16" s="94"/>
      <c r="O16" s="94"/>
    </row>
    <row r="17" s="75" customFormat="true" ht="12.75" hidden="false" customHeight="false" outlineLevel="0" collapsed="false">
      <c r="A17" s="229" t="n">
        <v>45338</v>
      </c>
      <c r="B17" s="248" t="s">
        <v>288</v>
      </c>
      <c r="C17" s="231" t="n">
        <v>239.4</v>
      </c>
      <c r="D17" s="222" t="n">
        <f aca="false">ROUND(C17*$D$92,2)</f>
        <v>45.49</v>
      </c>
      <c r="E17" s="232"/>
      <c r="F17" s="222" t="n">
        <f aca="false">ROUND(E17*$F$92,2)</f>
        <v>0</v>
      </c>
      <c r="G17" s="233"/>
      <c r="H17" s="234" t="n">
        <f aca="false">SUM(C17:G17)</f>
        <v>284.89</v>
      </c>
      <c r="I17" s="235"/>
      <c r="J17" s="236" t="s">
        <v>289</v>
      </c>
      <c r="L17" s="54"/>
    </row>
    <row r="18" s="246" customFormat="true" ht="12.75" hidden="false" customHeight="false" outlineLevel="0" collapsed="false">
      <c r="A18" s="237" t="n">
        <v>45338</v>
      </c>
      <c r="B18" s="249" t="s">
        <v>290</v>
      </c>
      <c r="C18" s="239" t="n">
        <v>45.38</v>
      </c>
      <c r="D18" s="240" t="n">
        <f aca="false">ROUND(C18*$D$92,2)</f>
        <v>8.62</v>
      </c>
      <c r="E18" s="241"/>
      <c r="F18" s="240" t="n">
        <f aca="false">ROUND(E18*$F$92,2)</f>
        <v>0</v>
      </c>
      <c r="G18" s="242"/>
      <c r="H18" s="243" t="n">
        <f aca="false">SUM(C18:G18)</f>
        <v>54</v>
      </c>
      <c r="I18" s="244"/>
      <c r="J18" s="245" t="s">
        <v>291</v>
      </c>
    </row>
    <row r="19" s="75" customFormat="true" ht="12.75" hidden="false" customHeight="false" outlineLevel="0" collapsed="false">
      <c r="A19" s="229" t="n">
        <v>45341</v>
      </c>
      <c r="B19" s="230" t="s">
        <v>292</v>
      </c>
      <c r="C19" s="231" t="n">
        <v>212.77</v>
      </c>
      <c r="D19" s="222" t="n">
        <f aca="false">ROUND(C19*$D$92,2)</f>
        <v>40.43</v>
      </c>
      <c r="E19" s="232"/>
      <c r="F19" s="222" t="n">
        <f aca="false">ROUND(E19*$F$92,2)</f>
        <v>0</v>
      </c>
      <c r="G19" s="233"/>
      <c r="H19" s="234" t="n">
        <f aca="false">SUM(C19:G19)</f>
        <v>253.2</v>
      </c>
      <c r="I19" s="235"/>
      <c r="J19" s="236" t="s">
        <v>293</v>
      </c>
      <c r="L19" s="250" t="s">
        <v>294</v>
      </c>
    </row>
    <row r="20" s="246" customFormat="true" ht="12.75" hidden="false" customHeight="false" outlineLevel="0" collapsed="false">
      <c r="A20" s="237" t="n">
        <v>45347</v>
      </c>
      <c r="B20" s="238" t="s">
        <v>295</v>
      </c>
      <c r="C20" s="239" t="n">
        <v>48.66</v>
      </c>
      <c r="D20" s="240" t="n">
        <f aca="false">ROUND(C20*$D$92,2)</f>
        <v>9.25</v>
      </c>
      <c r="E20" s="241"/>
      <c r="F20" s="240" t="n">
        <f aca="false">ROUND(E20*$F$92,2)</f>
        <v>0</v>
      </c>
      <c r="G20" s="242"/>
      <c r="H20" s="243" t="n">
        <f aca="false">SUM(C20:G20)</f>
        <v>57.91</v>
      </c>
      <c r="I20" s="244"/>
      <c r="J20" s="245" t="s">
        <v>296</v>
      </c>
      <c r="L20" s="251" t="s">
        <v>297</v>
      </c>
    </row>
    <row r="21" s="246" customFormat="true" ht="12.75" hidden="false" customHeight="false" outlineLevel="0" collapsed="false">
      <c r="A21" s="237" t="n">
        <v>45349</v>
      </c>
      <c r="B21" s="238" t="s">
        <v>298</v>
      </c>
      <c r="C21" s="239" t="n">
        <v>0</v>
      </c>
      <c r="D21" s="240" t="n">
        <f aca="false">ROUND(C21*$D$92,2)</f>
        <v>0</v>
      </c>
      <c r="E21" s="241"/>
      <c r="F21" s="240" t="n">
        <f aca="false">ROUND(E21*$F$92,2)</f>
        <v>0</v>
      </c>
      <c r="G21" s="242" t="n">
        <v>24.4</v>
      </c>
      <c r="H21" s="243" t="n">
        <f aca="false">SUM(C21:G21)</f>
        <v>24.4</v>
      </c>
      <c r="I21" s="244"/>
      <c r="J21" s="245" t="s">
        <v>299</v>
      </c>
      <c r="L21" s="251"/>
    </row>
    <row r="22" s="75" customFormat="true" ht="12.75" hidden="false" customHeight="false" outlineLevel="0" collapsed="false">
      <c r="A22" s="229" t="n">
        <v>45350</v>
      </c>
      <c r="B22" s="230" t="s">
        <v>300</v>
      </c>
      <c r="C22" s="231" t="n">
        <v>235.46</v>
      </c>
      <c r="D22" s="222" t="n">
        <f aca="false">ROUND(C22*$D$92,2)</f>
        <v>44.74</v>
      </c>
      <c r="E22" s="232"/>
      <c r="F22" s="222" t="n">
        <f aca="false">ROUND(E22*$F$92,2)</f>
        <v>0</v>
      </c>
      <c r="G22" s="233"/>
      <c r="H22" s="234" t="n">
        <f aca="false">SUM(C22:G22)</f>
        <v>280.2</v>
      </c>
      <c r="I22" s="235"/>
      <c r="J22" s="236" t="s">
        <v>301</v>
      </c>
      <c r="L22" s="250" t="s">
        <v>302</v>
      </c>
    </row>
    <row r="23" s="75" customFormat="true" ht="12.75" hidden="false" customHeight="false" outlineLevel="0" collapsed="false">
      <c r="A23" s="237" t="n">
        <v>45351</v>
      </c>
      <c r="B23" s="238" t="s">
        <v>303</v>
      </c>
      <c r="C23" s="239" t="n">
        <v>11.26</v>
      </c>
      <c r="D23" s="240" t="n">
        <f aca="false">ROUND(C23*$D$92,2)</f>
        <v>2.14</v>
      </c>
      <c r="E23" s="241"/>
      <c r="F23" s="240" t="n">
        <f aca="false">ROUND(E23*$F$92,2)</f>
        <v>0</v>
      </c>
      <c r="G23" s="242"/>
      <c r="H23" s="243" t="n">
        <f aca="false">SUM(C23:G23)</f>
        <v>13.4</v>
      </c>
      <c r="I23" s="244"/>
      <c r="J23" s="245" t="s">
        <v>304</v>
      </c>
      <c r="L23" s="250" t="s">
        <v>305</v>
      </c>
    </row>
    <row r="24" s="75" customFormat="true" ht="12.75" hidden="false" customHeight="false" outlineLevel="0" collapsed="false">
      <c r="A24" s="237" t="n">
        <v>45355</v>
      </c>
      <c r="B24" s="238" t="s">
        <v>306</v>
      </c>
      <c r="C24" s="239" t="n">
        <v>10.08</v>
      </c>
      <c r="D24" s="240" t="n">
        <f aca="false">ROUND(C24*$D$92,2)</f>
        <v>1.92</v>
      </c>
      <c r="E24" s="241"/>
      <c r="F24" s="240" t="n">
        <f aca="false">ROUND(E24*$F$92,2)</f>
        <v>0</v>
      </c>
      <c r="G24" s="242"/>
      <c r="H24" s="243" t="n">
        <f aca="false">SUM(C24:G24)</f>
        <v>12</v>
      </c>
      <c r="I24" s="244"/>
      <c r="J24" s="245" t="s">
        <v>307</v>
      </c>
      <c r="L24" s="54"/>
    </row>
    <row r="25" s="75" customFormat="true" ht="12.75" hidden="false" customHeight="false" outlineLevel="0" collapsed="false">
      <c r="A25" s="229" t="n">
        <v>45363</v>
      </c>
      <c r="B25" s="248" t="s">
        <v>308</v>
      </c>
      <c r="C25" s="231" t="n">
        <v>32.77</v>
      </c>
      <c r="D25" s="222" t="n">
        <f aca="false">ROUND(C25*$D$92,2)</f>
        <v>6.23</v>
      </c>
      <c r="E25" s="232"/>
      <c r="F25" s="222" t="n">
        <f aca="false">ROUND(E25*$F$92,2)</f>
        <v>0</v>
      </c>
      <c r="G25" s="233"/>
      <c r="H25" s="234" t="n">
        <f aca="false">SUM(C25:G25)</f>
        <v>39</v>
      </c>
      <c r="I25" s="235"/>
      <c r="J25" s="236" t="s">
        <v>309</v>
      </c>
      <c r="L25" s="54"/>
    </row>
    <row r="26" s="75" customFormat="true" ht="12.75" hidden="false" customHeight="false" outlineLevel="0" collapsed="false">
      <c r="A26" s="252" t="n">
        <v>45364</v>
      </c>
      <c r="B26" s="253" t="s">
        <v>310</v>
      </c>
      <c r="C26" s="254" t="n">
        <v>7.56</v>
      </c>
      <c r="D26" s="255" t="n">
        <f aca="false">ROUND(C26*$D$92,2)</f>
        <v>1.44</v>
      </c>
      <c r="E26" s="256"/>
      <c r="F26" s="255" t="n">
        <f aca="false">ROUND(E26*$F$92,2)</f>
        <v>0</v>
      </c>
      <c r="G26" s="257"/>
      <c r="H26" s="258" t="n">
        <f aca="false">SUM(C26:G26)</f>
        <v>9</v>
      </c>
      <c r="I26" s="259"/>
      <c r="J26" s="260" t="s">
        <v>311</v>
      </c>
      <c r="L26" s="54" t="s">
        <v>312</v>
      </c>
    </row>
    <row r="27" s="75" customFormat="true" ht="12.75" hidden="false" customHeight="false" outlineLevel="0" collapsed="false">
      <c r="A27" s="237" t="n">
        <v>45365</v>
      </c>
      <c r="B27" s="238" t="s">
        <v>313</v>
      </c>
      <c r="C27" s="239" t="n">
        <v>10.08</v>
      </c>
      <c r="D27" s="240" t="n">
        <f aca="false">ROUND(C27*$D$92,2)</f>
        <v>1.92</v>
      </c>
      <c r="E27" s="241"/>
      <c r="F27" s="240" t="n">
        <f aca="false">ROUND(E27*$F$92,2)</f>
        <v>0</v>
      </c>
      <c r="G27" s="242"/>
      <c r="H27" s="243" t="n">
        <f aca="false">SUM(C27:G27)</f>
        <v>12</v>
      </c>
      <c r="I27" s="244"/>
      <c r="J27" s="245" t="s">
        <v>314</v>
      </c>
      <c r="L27" s="94" t="s">
        <v>315</v>
      </c>
    </row>
    <row r="28" s="75" customFormat="true" ht="12.75" hidden="false" customHeight="false" outlineLevel="0" collapsed="false">
      <c r="A28" s="229" t="n">
        <v>45376</v>
      </c>
      <c r="B28" s="230" t="s">
        <v>316</v>
      </c>
      <c r="C28" s="231" t="n">
        <v>261</v>
      </c>
      <c r="D28" s="222" t="n">
        <f aca="false">ROUND(C28*$D$92,2)</f>
        <v>49.59</v>
      </c>
      <c r="E28" s="232"/>
      <c r="F28" s="222" t="n">
        <f aca="false">ROUND(E28*$F$92,2)</f>
        <v>0</v>
      </c>
      <c r="G28" s="233"/>
      <c r="H28" s="234" t="n">
        <f aca="false">SUM(C28:G28)</f>
        <v>310.59</v>
      </c>
      <c r="I28" s="235"/>
      <c r="J28" s="236" t="s">
        <v>317</v>
      </c>
      <c r="L28" s="54" t="s">
        <v>318</v>
      </c>
    </row>
    <row r="29" s="75" customFormat="true" ht="12.75" hidden="false" customHeight="false" outlineLevel="0" collapsed="false">
      <c r="A29" s="229" t="n">
        <v>45387</v>
      </c>
      <c r="B29" s="230" t="s">
        <v>277</v>
      </c>
      <c r="C29" s="231" t="n">
        <v>217.74</v>
      </c>
      <c r="D29" s="222" t="n">
        <f aca="false">ROUND(C29*$D$92,2)</f>
        <v>41.37</v>
      </c>
      <c r="E29" s="232"/>
      <c r="F29" s="222" t="n">
        <f aca="false">ROUND(E29*$F$92,2)</f>
        <v>0</v>
      </c>
      <c r="G29" s="233"/>
      <c r="H29" s="234" t="n">
        <f aca="false">SUM(C29:G29)</f>
        <v>259.11</v>
      </c>
      <c r="I29" s="235"/>
      <c r="J29" s="236" t="s">
        <v>319</v>
      </c>
      <c r="L29" s="54" t="s">
        <v>320</v>
      </c>
    </row>
    <row r="30" s="75" customFormat="true" ht="12.75" hidden="false" customHeight="false" outlineLevel="0" collapsed="false">
      <c r="A30" s="237" t="n">
        <v>45389</v>
      </c>
      <c r="B30" s="261" t="s">
        <v>321</v>
      </c>
      <c r="C30" s="239" t="n">
        <v>42.61</v>
      </c>
      <c r="D30" s="240" t="n">
        <f aca="false">ROUND(C30*$D$92,2)</f>
        <v>8.1</v>
      </c>
      <c r="E30" s="241"/>
      <c r="F30" s="240" t="n">
        <f aca="false">ROUND(E30*$F$92,2)</f>
        <v>0</v>
      </c>
      <c r="G30" s="242"/>
      <c r="H30" s="243" t="n">
        <f aca="false">SUM(C30:G30)</f>
        <v>50.71</v>
      </c>
      <c r="I30" s="244"/>
      <c r="J30" s="245" t="s">
        <v>322</v>
      </c>
      <c r="L30" s="54" t="s">
        <v>323</v>
      </c>
    </row>
    <row r="31" s="75" customFormat="true" ht="12.75" hidden="false" customHeight="false" outlineLevel="0" collapsed="false">
      <c r="A31" s="229" t="n">
        <v>45390</v>
      </c>
      <c r="B31" s="262" t="s">
        <v>324</v>
      </c>
      <c r="C31" s="231" t="n">
        <v>253.8</v>
      </c>
      <c r="D31" s="222" t="n">
        <f aca="false">ROUND(C31*$D$92,2)</f>
        <v>48.22</v>
      </c>
      <c r="E31" s="232"/>
      <c r="F31" s="222" t="n">
        <f aca="false">ROUND(E31*$F$92,2)</f>
        <v>0</v>
      </c>
      <c r="G31" s="233"/>
      <c r="H31" s="234" t="n">
        <f aca="false">SUM(C31:G31)</f>
        <v>302.02</v>
      </c>
      <c r="I31" s="235"/>
      <c r="J31" s="236" t="s">
        <v>325</v>
      </c>
      <c r="L31" s="228"/>
      <c r="M31" s="54"/>
    </row>
    <row r="32" s="75" customFormat="true" ht="12.75" hidden="false" customHeight="false" outlineLevel="0" collapsed="false">
      <c r="A32" s="237" t="n">
        <v>45399</v>
      </c>
      <c r="B32" s="238" t="s">
        <v>326</v>
      </c>
      <c r="C32" s="239" t="n">
        <v>5.04</v>
      </c>
      <c r="D32" s="240" t="n">
        <f aca="false">ROUND(C32*$D$92,2)</f>
        <v>0.96</v>
      </c>
      <c r="E32" s="241"/>
      <c r="F32" s="240" t="n">
        <f aca="false">ROUND(E32*$F$92,2)</f>
        <v>0</v>
      </c>
      <c r="G32" s="242"/>
      <c r="H32" s="243" t="n">
        <f aca="false">SUM(C32:G32)</f>
        <v>6</v>
      </c>
      <c r="I32" s="244"/>
      <c r="J32" s="245" t="s">
        <v>327</v>
      </c>
      <c r="L32" s="228"/>
      <c r="M32" s="54"/>
    </row>
    <row r="33" s="75" customFormat="true" ht="12.75" hidden="false" customHeight="false" outlineLevel="0" collapsed="false">
      <c r="A33" s="252" t="n">
        <v>45400</v>
      </c>
      <c r="B33" s="263" t="s">
        <v>328</v>
      </c>
      <c r="C33" s="254" t="n">
        <v>9.24</v>
      </c>
      <c r="D33" s="255" t="n">
        <f aca="false">ROUND(C33*$D$92,2)</f>
        <v>1.76</v>
      </c>
      <c r="E33" s="256"/>
      <c r="F33" s="255" t="n">
        <f aca="false">ROUND(E33*$F$92,2)</f>
        <v>0</v>
      </c>
      <c r="G33" s="257"/>
      <c r="H33" s="258" t="n">
        <f aca="false">SUM(C33:G33)</f>
        <v>11</v>
      </c>
      <c r="I33" s="259"/>
      <c r="J33" s="260" t="s">
        <v>329</v>
      </c>
      <c r="L33" s="228"/>
      <c r="M33" s="54"/>
    </row>
    <row r="34" s="75" customFormat="true" ht="12.75" hidden="false" customHeight="false" outlineLevel="0" collapsed="false">
      <c r="A34" s="252" t="n">
        <v>45400</v>
      </c>
      <c r="B34" s="263" t="s">
        <v>330</v>
      </c>
      <c r="C34" s="254" t="n">
        <v>7.56</v>
      </c>
      <c r="D34" s="255" t="n">
        <f aca="false">ROUND(C34*$D$92,2)</f>
        <v>1.44</v>
      </c>
      <c r="E34" s="256"/>
      <c r="F34" s="255" t="n">
        <f aca="false">ROUND(E34*$F$92,2)</f>
        <v>0</v>
      </c>
      <c r="G34" s="257"/>
      <c r="H34" s="258" t="n">
        <f aca="false">SUM(C34:G34)</f>
        <v>9</v>
      </c>
      <c r="I34" s="259"/>
      <c r="J34" s="260" t="s">
        <v>331</v>
      </c>
      <c r="L34" s="228"/>
      <c r="M34" s="54"/>
    </row>
    <row r="35" s="75" customFormat="true" ht="12.75" hidden="false" customHeight="false" outlineLevel="0" collapsed="false">
      <c r="A35" s="252" t="n">
        <v>45400</v>
      </c>
      <c r="B35" s="263" t="s">
        <v>332</v>
      </c>
      <c r="C35" s="254" t="n">
        <v>4.5</v>
      </c>
      <c r="D35" s="255" t="n">
        <f aca="false">ROUND(C35*$D$92,2)</f>
        <v>0.86</v>
      </c>
      <c r="E35" s="256"/>
      <c r="F35" s="255" t="n">
        <f aca="false">ROUND(E35*$F$92,2)</f>
        <v>0</v>
      </c>
      <c r="G35" s="257"/>
      <c r="H35" s="258" t="n">
        <f aca="false">SUM(C35:G35)</f>
        <v>5.36</v>
      </c>
      <c r="I35" s="259"/>
      <c r="J35" s="260" t="s">
        <v>333</v>
      </c>
      <c r="L35" s="228"/>
      <c r="M35" s="54"/>
    </row>
    <row r="36" s="75" customFormat="true" ht="12.75" hidden="false" customHeight="false" outlineLevel="0" collapsed="false">
      <c r="A36" s="229" t="n">
        <v>45405</v>
      </c>
      <c r="B36" s="230" t="s">
        <v>334</v>
      </c>
      <c r="C36" s="231" t="n">
        <v>60.5</v>
      </c>
      <c r="D36" s="222" t="n">
        <f aca="false">ROUND(C36*$D$92,2)</f>
        <v>11.5</v>
      </c>
      <c r="E36" s="232"/>
      <c r="F36" s="222" t="n">
        <f aca="false">ROUND(E36*$F$92,2)</f>
        <v>0</v>
      </c>
      <c r="G36" s="233"/>
      <c r="H36" s="234" t="n">
        <f aca="false">SUM(C36:G36)</f>
        <v>72</v>
      </c>
      <c r="I36" s="235"/>
      <c r="J36" s="236" t="s">
        <v>335</v>
      </c>
      <c r="L36" s="228"/>
      <c r="M36" s="54"/>
    </row>
    <row r="37" s="75" customFormat="true" ht="12.75" hidden="false" customHeight="false" outlineLevel="0" collapsed="false">
      <c r="A37" s="229" t="n">
        <v>45407</v>
      </c>
      <c r="B37" s="230" t="s">
        <v>336</v>
      </c>
      <c r="C37" s="231" t="n">
        <v>181.51</v>
      </c>
      <c r="D37" s="222" t="n">
        <f aca="false">ROUND(C37*$D$92,2)</f>
        <v>34.49</v>
      </c>
      <c r="E37" s="232"/>
      <c r="F37" s="222" t="n">
        <f aca="false">ROUND(E37*$F$92,2)</f>
        <v>0</v>
      </c>
      <c r="G37" s="233"/>
      <c r="H37" s="234" t="n">
        <f aca="false">SUM(C37:G37)</f>
        <v>216</v>
      </c>
      <c r="I37" s="235"/>
      <c r="J37" s="236" t="s">
        <v>337</v>
      </c>
      <c r="L37" s="228"/>
      <c r="M37" s="54"/>
    </row>
    <row r="38" s="75" customFormat="true" ht="12.75" hidden="false" customHeight="false" outlineLevel="0" collapsed="false">
      <c r="A38" s="229"/>
      <c r="B38" s="230"/>
      <c r="C38" s="231"/>
      <c r="D38" s="222" t="n">
        <f aca="false">ROUND(C38*$D$92,2)</f>
        <v>0</v>
      </c>
      <c r="E38" s="232"/>
      <c r="F38" s="222" t="n">
        <f aca="false">ROUND(E38*$F$92,2)</f>
        <v>0</v>
      </c>
      <c r="G38" s="233"/>
      <c r="H38" s="234" t="n">
        <f aca="false">SUM(C38:G38)</f>
        <v>0</v>
      </c>
      <c r="I38" s="235"/>
      <c r="J38" s="236"/>
      <c r="L38" s="228"/>
      <c r="M38" s="54"/>
    </row>
    <row r="39" s="75" customFormat="true" ht="12.75" hidden="false" customHeight="false" outlineLevel="0" collapsed="false">
      <c r="A39" s="229"/>
      <c r="B39" s="230"/>
      <c r="C39" s="231"/>
      <c r="D39" s="222" t="n">
        <f aca="false">ROUND(C39*$D$92,2)</f>
        <v>0</v>
      </c>
      <c r="E39" s="232"/>
      <c r="F39" s="222" t="n">
        <f aca="false">ROUND(E39*$F$92,2)</f>
        <v>0</v>
      </c>
      <c r="G39" s="233"/>
      <c r="H39" s="234" t="n">
        <f aca="false">SUM(C39:G39)</f>
        <v>0</v>
      </c>
      <c r="I39" s="235"/>
      <c r="J39" s="236"/>
      <c r="L39" s="228"/>
      <c r="M39" s="54"/>
    </row>
    <row r="40" s="75" customFormat="true" ht="12.75" hidden="false" customHeight="false" outlineLevel="0" collapsed="false">
      <c r="A40" s="229"/>
      <c r="B40" s="230"/>
      <c r="C40" s="231"/>
      <c r="D40" s="222" t="n">
        <f aca="false">ROUND(C40*$D$92,2)</f>
        <v>0</v>
      </c>
      <c r="E40" s="232"/>
      <c r="F40" s="222" t="n">
        <f aca="false">ROUND(E40*$F$92,2)</f>
        <v>0</v>
      </c>
      <c r="G40" s="233"/>
      <c r="H40" s="234" t="n">
        <f aca="false">SUM(C40:G40)</f>
        <v>0</v>
      </c>
      <c r="I40" s="235"/>
      <c r="J40" s="236"/>
      <c r="L40" s="228"/>
      <c r="M40" s="54"/>
    </row>
    <row r="41" s="75" customFormat="true" ht="12.75" hidden="false" customHeight="false" outlineLevel="0" collapsed="false">
      <c r="A41" s="229"/>
      <c r="B41" s="230"/>
      <c r="C41" s="231"/>
      <c r="D41" s="222" t="n">
        <f aca="false">ROUND(C41*$D$92,2)</f>
        <v>0</v>
      </c>
      <c r="E41" s="232"/>
      <c r="F41" s="222" t="n">
        <f aca="false">ROUND(E41*$F$92,2)</f>
        <v>0</v>
      </c>
      <c r="G41" s="233"/>
      <c r="H41" s="234" t="n">
        <f aca="false">SUM(C41:G41)</f>
        <v>0</v>
      </c>
      <c r="I41" s="235"/>
      <c r="J41" s="236"/>
      <c r="L41" s="228"/>
      <c r="M41" s="54"/>
    </row>
    <row r="42" s="75" customFormat="true" ht="12.75" hidden="false" customHeight="false" outlineLevel="0" collapsed="false">
      <c r="A42" s="229"/>
      <c r="B42" s="230"/>
      <c r="C42" s="231"/>
      <c r="D42" s="222" t="n">
        <f aca="false">ROUND(C42*$D$92,2)</f>
        <v>0</v>
      </c>
      <c r="E42" s="232"/>
      <c r="F42" s="222" t="n">
        <f aca="false">ROUND(E42*$F$92,2)</f>
        <v>0</v>
      </c>
      <c r="G42" s="233"/>
      <c r="H42" s="234" t="n">
        <f aca="false">SUM(C42:G42)</f>
        <v>0</v>
      </c>
      <c r="I42" s="235"/>
      <c r="J42" s="236"/>
      <c r="L42" s="228"/>
      <c r="M42" s="54"/>
    </row>
    <row r="43" s="75" customFormat="true" ht="12.75" hidden="false" customHeight="false" outlineLevel="0" collapsed="false">
      <c r="A43" s="229"/>
      <c r="B43" s="230"/>
      <c r="C43" s="231"/>
      <c r="D43" s="222" t="n">
        <f aca="false">ROUND(C43*$D$92,2)</f>
        <v>0</v>
      </c>
      <c r="E43" s="232"/>
      <c r="F43" s="222" t="n">
        <f aca="false">ROUND(E43*$F$92,2)</f>
        <v>0</v>
      </c>
      <c r="G43" s="233"/>
      <c r="H43" s="234" t="n">
        <f aca="false">SUM(C43:G43)</f>
        <v>0</v>
      </c>
      <c r="I43" s="235"/>
      <c r="J43" s="236"/>
      <c r="L43" s="228"/>
      <c r="M43" s="54"/>
    </row>
    <row r="44" s="75" customFormat="true" ht="12.75" hidden="false" customHeight="false" outlineLevel="0" collapsed="false">
      <c r="A44" s="229"/>
      <c r="B44" s="230"/>
      <c r="C44" s="231"/>
      <c r="D44" s="222" t="n">
        <f aca="false">ROUND(C44*$D$92,2)</f>
        <v>0</v>
      </c>
      <c r="E44" s="232"/>
      <c r="F44" s="222" t="n">
        <f aca="false">ROUND(E44*$F$92,2)</f>
        <v>0</v>
      </c>
      <c r="G44" s="233"/>
      <c r="H44" s="234" t="n">
        <f aca="false">SUM(C44:G44)</f>
        <v>0</v>
      </c>
      <c r="I44" s="235"/>
      <c r="J44" s="236"/>
      <c r="L44" s="228"/>
      <c r="M44" s="54"/>
    </row>
    <row r="45" s="75" customFormat="true" ht="12.75" hidden="false" customHeight="false" outlineLevel="0" collapsed="false">
      <c r="A45" s="229"/>
      <c r="B45" s="230"/>
      <c r="C45" s="231"/>
      <c r="D45" s="222" t="n">
        <f aca="false">ROUND(C45*$D$92,2)</f>
        <v>0</v>
      </c>
      <c r="E45" s="232"/>
      <c r="F45" s="222" t="n">
        <f aca="false">ROUND(E45*$F$92,2)</f>
        <v>0</v>
      </c>
      <c r="G45" s="233"/>
      <c r="H45" s="234" t="n">
        <f aca="false">SUM(C45:G45)</f>
        <v>0</v>
      </c>
      <c r="I45" s="235"/>
      <c r="J45" s="236"/>
      <c r="L45" s="228"/>
      <c r="M45" s="54"/>
    </row>
    <row r="46" s="75" customFormat="true" ht="12.75" hidden="false" customHeight="false" outlineLevel="0" collapsed="false">
      <c r="A46" s="229"/>
      <c r="B46" s="230"/>
      <c r="C46" s="231"/>
      <c r="D46" s="222" t="n">
        <f aca="false">ROUND(C46*$D$92,2)</f>
        <v>0</v>
      </c>
      <c r="E46" s="232"/>
      <c r="F46" s="222" t="n">
        <f aca="false">ROUND(E46*$F$92,2)</f>
        <v>0</v>
      </c>
      <c r="G46" s="233"/>
      <c r="H46" s="234" t="n">
        <f aca="false">SUM(C46:G46)</f>
        <v>0</v>
      </c>
      <c r="I46" s="235"/>
      <c r="J46" s="236"/>
      <c r="L46" s="228"/>
      <c r="M46" s="54"/>
    </row>
    <row r="47" s="75" customFormat="true" ht="12.75" hidden="false" customHeight="false" outlineLevel="0" collapsed="false">
      <c r="A47" s="229"/>
      <c r="B47" s="230"/>
      <c r="C47" s="231"/>
      <c r="D47" s="222" t="n">
        <f aca="false">ROUND(C47*$D$92,2)</f>
        <v>0</v>
      </c>
      <c r="E47" s="232"/>
      <c r="F47" s="222" t="n">
        <f aca="false">ROUND(E47*$F$92,2)</f>
        <v>0</v>
      </c>
      <c r="G47" s="233"/>
      <c r="H47" s="234" t="n">
        <f aca="false">SUM(C47:G47)</f>
        <v>0</v>
      </c>
      <c r="I47" s="235"/>
      <c r="J47" s="236"/>
      <c r="L47" s="228"/>
      <c r="M47" s="54"/>
    </row>
    <row r="48" s="75" customFormat="true" ht="12.75" hidden="false" customHeight="false" outlineLevel="0" collapsed="false">
      <c r="A48" s="229"/>
      <c r="B48" s="230"/>
      <c r="C48" s="231"/>
      <c r="D48" s="222" t="n">
        <f aca="false">ROUND(C48*$D$92,2)</f>
        <v>0</v>
      </c>
      <c r="E48" s="232"/>
      <c r="F48" s="222" t="n">
        <f aca="false">ROUND(E48*$F$92,2)</f>
        <v>0</v>
      </c>
      <c r="G48" s="233"/>
      <c r="H48" s="234" t="n">
        <f aca="false">SUM(C48:G48)</f>
        <v>0</v>
      </c>
      <c r="I48" s="235"/>
      <c r="J48" s="236"/>
      <c r="L48" s="228"/>
      <c r="M48" s="54"/>
    </row>
    <row r="49" s="75" customFormat="true" ht="12.75" hidden="false" customHeight="false" outlineLevel="0" collapsed="false">
      <c r="A49" s="229"/>
      <c r="B49" s="230"/>
      <c r="C49" s="231"/>
      <c r="D49" s="222" t="n">
        <f aca="false">ROUND(C49*$D$92,2)</f>
        <v>0</v>
      </c>
      <c r="E49" s="232"/>
      <c r="F49" s="222" t="n">
        <f aca="false">ROUND(E49*$F$92,2)</f>
        <v>0</v>
      </c>
      <c r="G49" s="233"/>
      <c r="H49" s="234" t="n">
        <f aca="false">SUM(C49:G49)</f>
        <v>0</v>
      </c>
      <c r="I49" s="235"/>
      <c r="J49" s="236"/>
      <c r="L49" s="228"/>
      <c r="M49" s="54"/>
    </row>
    <row r="50" s="75" customFormat="true" ht="12.75" hidden="false" customHeight="false" outlineLevel="0" collapsed="false">
      <c r="A50" s="229"/>
      <c r="B50" s="230"/>
      <c r="C50" s="231"/>
      <c r="D50" s="222" t="n">
        <f aca="false">ROUND(C50*$D$92,2)</f>
        <v>0</v>
      </c>
      <c r="E50" s="232"/>
      <c r="F50" s="222" t="n">
        <f aca="false">ROUND(E50*$F$92,2)</f>
        <v>0</v>
      </c>
      <c r="G50" s="233"/>
      <c r="H50" s="234" t="n">
        <f aca="false">SUM(C50:G50)</f>
        <v>0</v>
      </c>
      <c r="I50" s="235"/>
      <c r="J50" s="236"/>
      <c r="L50" s="228"/>
      <c r="M50" s="54"/>
    </row>
    <row r="51" s="75" customFormat="true" ht="12.75" hidden="false" customHeight="false" outlineLevel="0" collapsed="false">
      <c r="A51" s="229"/>
      <c r="B51" s="230"/>
      <c r="C51" s="231"/>
      <c r="D51" s="222" t="n">
        <f aca="false">ROUND(C51*$D$92,2)</f>
        <v>0</v>
      </c>
      <c r="E51" s="232"/>
      <c r="F51" s="222" t="n">
        <f aca="false">ROUND(E51*$F$92,2)</f>
        <v>0</v>
      </c>
      <c r="G51" s="233"/>
      <c r="H51" s="234" t="n">
        <f aca="false">SUM(C51:G51)</f>
        <v>0</v>
      </c>
      <c r="I51" s="235"/>
      <c r="J51" s="236"/>
      <c r="L51" s="228"/>
      <c r="M51" s="54"/>
    </row>
    <row r="52" s="75" customFormat="true" ht="12.75" hidden="false" customHeight="false" outlineLevel="0" collapsed="false">
      <c r="A52" s="229"/>
      <c r="B52" s="230"/>
      <c r="C52" s="231"/>
      <c r="D52" s="222" t="n">
        <f aca="false">ROUND(C52*$D$92,2)</f>
        <v>0</v>
      </c>
      <c r="E52" s="232"/>
      <c r="F52" s="222" t="n">
        <f aca="false">ROUND(E52*$F$92,2)</f>
        <v>0</v>
      </c>
      <c r="G52" s="233"/>
      <c r="H52" s="234" t="n">
        <f aca="false">SUM(C52:G52)</f>
        <v>0</v>
      </c>
      <c r="I52" s="235"/>
      <c r="J52" s="236"/>
      <c r="L52" s="228"/>
      <c r="M52" s="54"/>
    </row>
    <row r="53" s="75" customFormat="true" ht="12.75" hidden="false" customHeight="false" outlineLevel="0" collapsed="false">
      <c r="A53" s="229"/>
      <c r="B53" s="230"/>
      <c r="C53" s="231"/>
      <c r="D53" s="222" t="n">
        <f aca="false">ROUND(C53*$D$92,2)</f>
        <v>0</v>
      </c>
      <c r="E53" s="232"/>
      <c r="F53" s="222" t="n">
        <f aca="false">ROUND(E53*$F$92,2)</f>
        <v>0</v>
      </c>
      <c r="G53" s="233"/>
      <c r="H53" s="234" t="n">
        <f aca="false">SUM(C53:G53)</f>
        <v>0</v>
      </c>
      <c r="I53" s="235"/>
      <c r="J53" s="236"/>
      <c r="L53" s="228"/>
      <c r="M53" s="54"/>
    </row>
    <row r="54" s="75" customFormat="true" ht="12.75" hidden="false" customHeight="false" outlineLevel="0" collapsed="false">
      <c r="A54" s="229"/>
      <c r="B54" s="230"/>
      <c r="C54" s="231"/>
      <c r="D54" s="222" t="n">
        <f aca="false">ROUND(C54*$D$92,2)</f>
        <v>0</v>
      </c>
      <c r="E54" s="232"/>
      <c r="F54" s="222" t="n">
        <f aca="false">ROUND(E54*$F$92,2)</f>
        <v>0</v>
      </c>
      <c r="G54" s="233"/>
      <c r="H54" s="234" t="n">
        <f aca="false">SUM(C54:G54)</f>
        <v>0</v>
      </c>
      <c r="I54" s="235"/>
      <c r="J54" s="236"/>
      <c r="L54" s="228"/>
      <c r="M54" s="54"/>
    </row>
    <row r="55" s="75" customFormat="true" ht="12.75" hidden="false" customHeight="false" outlineLevel="0" collapsed="false">
      <c r="A55" s="229"/>
      <c r="B55" s="230"/>
      <c r="C55" s="231"/>
      <c r="D55" s="222" t="n">
        <f aca="false">ROUND(C55*$D$92,2)</f>
        <v>0</v>
      </c>
      <c r="E55" s="232"/>
      <c r="F55" s="222" t="n">
        <f aca="false">ROUND(E55*$F$92,2)</f>
        <v>0</v>
      </c>
      <c r="G55" s="233"/>
      <c r="H55" s="234" t="n">
        <f aca="false">SUM(C55:G55)</f>
        <v>0</v>
      </c>
      <c r="I55" s="235"/>
      <c r="J55" s="236"/>
      <c r="L55" s="228"/>
      <c r="M55" s="54"/>
    </row>
    <row r="56" s="75" customFormat="true" ht="12.75" hidden="false" customHeight="false" outlineLevel="0" collapsed="false">
      <c r="A56" s="229"/>
      <c r="B56" s="230"/>
      <c r="C56" s="231"/>
      <c r="D56" s="222" t="n">
        <f aca="false">ROUND(C56*$D$92,2)</f>
        <v>0</v>
      </c>
      <c r="E56" s="232"/>
      <c r="F56" s="222" t="n">
        <f aca="false">ROUND(E56*$F$92,2)</f>
        <v>0</v>
      </c>
      <c r="G56" s="233"/>
      <c r="H56" s="234" t="n">
        <f aca="false">SUM(C56:G56)</f>
        <v>0</v>
      </c>
      <c r="I56" s="235"/>
      <c r="J56" s="236"/>
      <c r="L56" s="228"/>
      <c r="M56" s="54"/>
    </row>
    <row r="57" s="75" customFormat="true" ht="12.75" hidden="false" customHeight="false" outlineLevel="0" collapsed="false">
      <c r="A57" s="229"/>
      <c r="B57" s="230"/>
      <c r="C57" s="231"/>
      <c r="D57" s="222" t="n">
        <f aca="false">ROUND(C57*$D$92,2)</f>
        <v>0</v>
      </c>
      <c r="E57" s="232"/>
      <c r="F57" s="222" t="n">
        <f aca="false">ROUND(E57*$F$92,2)</f>
        <v>0</v>
      </c>
      <c r="G57" s="233"/>
      <c r="H57" s="234" t="n">
        <f aca="false">SUM(C57:G57)</f>
        <v>0</v>
      </c>
      <c r="I57" s="235"/>
      <c r="J57" s="236"/>
      <c r="L57" s="228"/>
      <c r="M57" s="54"/>
    </row>
    <row r="58" s="75" customFormat="true" ht="12.75" hidden="false" customHeight="false" outlineLevel="0" collapsed="false">
      <c r="A58" s="229"/>
      <c r="B58" s="230"/>
      <c r="C58" s="231"/>
      <c r="D58" s="222" t="n">
        <f aca="false">ROUND(C58*$D$92,2)</f>
        <v>0</v>
      </c>
      <c r="E58" s="232"/>
      <c r="F58" s="222" t="n">
        <f aca="false">ROUND(E58*$F$92,2)</f>
        <v>0</v>
      </c>
      <c r="G58" s="233"/>
      <c r="H58" s="234" t="n">
        <f aca="false">SUM(C58:G58)</f>
        <v>0</v>
      </c>
      <c r="I58" s="235"/>
      <c r="J58" s="236"/>
      <c r="L58" s="228"/>
      <c r="M58" s="54"/>
    </row>
    <row r="59" s="75" customFormat="true" ht="12.75" hidden="false" customHeight="false" outlineLevel="0" collapsed="false">
      <c r="A59" s="229"/>
      <c r="B59" s="230"/>
      <c r="C59" s="231"/>
      <c r="D59" s="222" t="n">
        <f aca="false">ROUND(C59*$D$92,2)</f>
        <v>0</v>
      </c>
      <c r="E59" s="232"/>
      <c r="F59" s="222" t="n">
        <f aca="false">ROUND(E59*$F$92,2)</f>
        <v>0</v>
      </c>
      <c r="G59" s="233"/>
      <c r="H59" s="234" t="n">
        <f aca="false">SUM(C59:G59)</f>
        <v>0</v>
      </c>
      <c r="I59" s="235"/>
      <c r="J59" s="236"/>
      <c r="L59" s="228"/>
      <c r="M59" s="54"/>
    </row>
    <row r="60" s="75" customFormat="true" ht="12.75" hidden="false" customHeight="false" outlineLevel="0" collapsed="false">
      <c r="A60" s="229"/>
      <c r="B60" s="230"/>
      <c r="C60" s="231"/>
      <c r="D60" s="222" t="n">
        <f aca="false">ROUND(C60*$D$92,2)</f>
        <v>0</v>
      </c>
      <c r="E60" s="232"/>
      <c r="F60" s="222" t="n">
        <f aca="false">ROUND(E60*$F$92,2)</f>
        <v>0</v>
      </c>
      <c r="G60" s="233"/>
      <c r="H60" s="234" t="n">
        <f aca="false">SUM(C60:G60)</f>
        <v>0</v>
      </c>
      <c r="I60" s="235"/>
      <c r="J60" s="236"/>
      <c r="L60" s="228"/>
      <c r="M60" s="54"/>
    </row>
    <row r="61" s="75" customFormat="true" ht="12.75" hidden="false" customHeight="false" outlineLevel="0" collapsed="false">
      <c r="A61" s="229"/>
      <c r="B61" s="230"/>
      <c r="C61" s="231"/>
      <c r="D61" s="222" t="n">
        <f aca="false">ROUND(C61*$D$92,2)</f>
        <v>0</v>
      </c>
      <c r="E61" s="232"/>
      <c r="F61" s="222" t="n">
        <f aca="false">ROUND(E61*$F$92,2)</f>
        <v>0</v>
      </c>
      <c r="G61" s="233"/>
      <c r="H61" s="234" t="n">
        <f aca="false">SUM(C61:G61)</f>
        <v>0</v>
      </c>
      <c r="I61" s="235"/>
      <c r="J61" s="236"/>
      <c r="L61" s="228"/>
      <c r="M61" s="54"/>
    </row>
    <row r="62" s="75" customFormat="true" ht="12.75" hidden="false" customHeight="false" outlineLevel="0" collapsed="false">
      <c r="A62" s="229"/>
      <c r="B62" s="230"/>
      <c r="C62" s="231"/>
      <c r="D62" s="222" t="n">
        <f aca="false">ROUND(C62*$D$92,2)</f>
        <v>0</v>
      </c>
      <c r="E62" s="232"/>
      <c r="F62" s="222" t="n">
        <f aca="false">ROUND(E62*$F$92,2)</f>
        <v>0</v>
      </c>
      <c r="G62" s="233"/>
      <c r="H62" s="234" t="n">
        <f aca="false">SUM(C62:G62)</f>
        <v>0</v>
      </c>
      <c r="I62" s="235"/>
      <c r="J62" s="236"/>
      <c r="L62" s="228"/>
      <c r="M62" s="54"/>
    </row>
    <row r="63" s="75" customFormat="true" ht="12.75" hidden="false" customHeight="false" outlineLevel="0" collapsed="false">
      <c r="A63" s="229"/>
      <c r="B63" s="230"/>
      <c r="C63" s="231"/>
      <c r="D63" s="222" t="n">
        <f aca="false">ROUND(C63*$D$92,2)</f>
        <v>0</v>
      </c>
      <c r="E63" s="232"/>
      <c r="F63" s="222" t="n">
        <f aca="false">ROUND(E63*$F$92,2)</f>
        <v>0</v>
      </c>
      <c r="G63" s="233"/>
      <c r="H63" s="234" t="n">
        <f aca="false">SUM(C63:G63)</f>
        <v>0</v>
      </c>
      <c r="I63" s="235"/>
      <c r="J63" s="236"/>
      <c r="L63" s="228"/>
      <c r="M63" s="54"/>
    </row>
    <row r="64" s="75" customFormat="true" ht="12.75" hidden="false" customHeight="false" outlineLevel="0" collapsed="false">
      <c r="A64" s="229"/>
      <c r="B64" s="230"/>
      <c r="C64" s="231"/>
      <c r="D64" s="222" t="n">
        <f aca="false">ROUND(C64*$D$92,2)</f>
        <v>0</v>
      </c>
      <c r="E64" s="232"/>
      <c r="F64" s="222" t="n">
        <f aca="false">ROUND(E64*$F$92,2)</f>
        <v>0</v>
      </c>
      <c r="G64" s="233"/>
      <c r="H64" s="234" t="n">
        <f aca="false">SUM(C64:G64)</f>
        <v>0</v>
      </c>
      <c r="I64" s="235"/>
      <c r="J64" s="236"/>
      <c r="L64" s="228"/>
      <c r="M64" s="54"/>
    </row>
    <row r="65" s="75" customFormat="true" ht="12.75" hidden="false" customHeight="false" outlineLevel="0" collapsed="false">
      <c r="A65" s="229"/>
      <c r="B65" s="230"/>
      <c r="C65" s="231"/>
      <c r="D65" s="222" t="n">
        <f aca="false">ROUND(C65*$D$92,2)</f>
        <v>0</v>
      </c>
      <c r="E65" s="232"/>
      <c r="F65" s="222" t="n">
        <f aca="false">ROUND(E65*$F$92,2)</f>
        <v>0</v>
      </c>
      <c r="G65" s="233"/>
      <c r="H65" s="234" t="n">
        <f aca="false">SUM(C65:G65)</f>
        <v>0</v>
      </c>
      <c r="I65" s="235"/>
      <c r="J65" s="236"/>
      <c r="L65" s="228"/>
      <c r="M65" s="54"/>
    </row>
    <row r="66" s="75" customFormat="true" ht="12.75" hidden="false" customHeight="false" outlineLevel="0" collapsed="false">
      <c r="A66" s="229"/>
      <c r="B66" s="230"/>
      <c r="C66" s="231"/>
      <c r="D66" s="222" t="n">
        <f aca="false">ROUND(C66*$D$92,2)</f>
        <v>0</v>
      </c>
      <c r="E66" s="232"/>
      <c r="F66" s="222" t="n">
        <f aca="false">ROUND(E66*$F$92,2)</f>
        <v>0</v>
      </c>
      <c r="G66" s="233"/>
      <c r="H66" s="234" t="n">
        <f aca="false">SUM(C66:G66)</f>
        <v>0</v>
      </c>
      <c r="I66" s="235"/>
      <c r="J66" s="236"/>
      <c r="L66" s="228"/>
      <c r="M66" s="54"/>
    </row>
    <row r="67" s="75" customFormat="true" ht="12.75" hidden="false" customHeight="false" outlineLevel="0" collapsed="false">
      <c r="A67" s="229"/>
      <c r="B67" s="230"/>
      <c r="C67" s="231"/>
      <c r="D67" s="222" t="n">
        <f aca="false">ROUND(C67*$D$92,2)</f>
        <v>0</v>
      </c>
      <c r="E67" s="232"/>
      <c r="F67" s="222" t="n">
        <f aca="false">ROUND(E67*$F$92,2)</f>
        <v>0</v>
      </c>
      <c r="G67" s="233"/>
      <c r="H67" s="234" t="n">
        <f aca="false">SUM(C67:G67)</f>
        <v>0</v>
      </c>
      <c r="I67" s="235"/>
      <c r="J67" s="236"/>
      <c r="L67" s="228"/>
      <c r="M67" s="54"/>
    </row>
    <row r="68" s="75" customFormat="true" ht="12.75" hidden="false" customHeight="false" outlineLevel="0" collapsed="false">
      <c r="A68" s="229"/>
      <c r="B68" s="230"/>
      <c r="C68" s="231"/>
      <c r="D68" s="222" t="n">
        <f aca="false">ROUND(C68*$D$92,2)</f>
        <v>0</v>
      </c>
      <c r="E68" s="232"/>
      <c r="F68" s="222" t="n">
        <f aca="false">ROUND(E68*$F$92,2)</f>
        <v>0</v>
      </c>
      <c r="G68" s="233"/>
      <c r="H68" s="234" t="n">
        <f aca="false">SUM(C68:G68)</f>
        <v>0</v>
      </c>
      <c r="I68" s="235"/>
      <c r="J68" s="236"/>
      <c r="L68" s="228"/>
      <c r="M68" s="54"/>
    </row>
    <row r="69" s="75" customFormat="true" ht="12.75" hidden="false" customHeight="false" outlineLevel="0" collapsed="false">
      <c r="A69" s="229"/>
      <c r="B69" s="230"/>
      <c r="C69" s="231"/>
      <c r="D69" s="222" t="n">
        <f aca="false">ROUND(C69*$D$92,2)</f>
        <v>0</v>
      </c>
      <c r="E69" s="232"/>
      <c r="F69" s="222" t="n">
        <f aca="false">ROUND(E69*$F$92,2)</f>
        <v>0</v>
      </c>
      <c r="G69" s="233"/>
      <c r="H69" s="234" t="n">
        <f aca="false">SUM(C69:G69)</f>
        <v>0</v>
      </c>
      <c r="I69" s="235"/>
      <c r="J69" s="236"/>
      <c r="L69" s="228"/>
      <c r="M69" s="54"/>
    </row>
    <row r="70" s="75" customFormat="true" ht="12.75" hidden="false" customHeight="false" outlineLevel="0" collapsed="false">
      <c r="A70" s="229"/>
      <c r="B70" s="230"/>
      <c r="C70" s="231"/>
      <c r="D70" s="222" t="n">
        <f aca="false">ROUND(C70*$D$92,2)</f>
        <v>0</v>
      </c>
      <c r="E70" s="232"/>
      <c r="F70" s="222" t="n">
        <f aca="false">ROUND(E70*$F$92,2)</f>
        <v>0</v>
      </c>
      <c r="G70" s="233"/>
      <c r="H70" s="234" t="n">
        <f aca="false">SUM(C70:G70)</f>
        <v>0</v>
      </c>
      <c r="I70" s="235"/>
      <c r="J70" s="236"/>
      <c r="L70" s="228"/>
      <c r="M70" s="54"/>
    </row>
    <row r="71" s="75" customFormat="true" ht="12.75" hidden="false" customHeight="false" outlineLevel="0" collapsed="false">
      <c r="A71" s="229"/>
      <c r="B71" s="230"/>
      <c r="C71" s="231"/>
      <c r="D71" s="222" t="n">
        <f aca="false">ROUND(C71*$D$92,2)</f>
        <v>0</v>
      </c>
      <c r="E71" s="232"/>
      <c r="F71" s="222" t="n">
        <f aca="false">ROUND(E71*$F$92,2)</f>
        <v>0</v>
      </c>
      <c r="G71" s="233"/>
      <c r="H71" s="234" t="n">
        <f aca="false">SUM(C71:G71)</f>
        <v>0</v>
      </c>
      <c r="I71" s="235"/>
      <c r="J71" s="236"/>
      <c r="L71" s="228"/>
      <c r="M71" s="54"/>
    </row>
    <row r="72" s="75" customFormat="true" ht="12.75" hidden="false" customHeight="false" outlineLevel="0" collapsed="false">
      <c r="A72" s="229"/>
      <c r="B72" s="230"/>
      <c r="C72" s="231"/>
      <c r="D72" s="222" t="n">
        <f aca="false">ROUND(C72*$D$92,2)</f>
        <v>0</v>
      </c>
      <c r="E72" s="232"/>
      <c r="F72" s="222" t="n">
        <f aca="false">ROUND(E72*$F$92,2)</f>
        <v>0</v>
      </c>
      <c r="G72" s="233"/>
      <c r="H72" s="234" t="n">
        <f aca="false">SUM(C72:G72)</f>
        <v>0</v>
      </c>
      <c r="I72" s="235"/>
      <c r="J72" s="236"/>
      <c r="L72" s="228"/>
      <c r="M72" s="54"/>
    </row>
    <row r="73" s="75" customFormat="true" ht="12.75" hidden="false" customHeight="false" outlineLevel="0" collapsed="false">
      <c r="A73" s="229"/>
      <c r="B73" s="230"/>
      <c r="C73" s="231"/>
      <c r="D73" s="222" t="n">
        <f aca="false">ROUND(C73*$D$92,2)</f>
        <v>0</v>
      </c>
      <c r="E73" s="232"/>
      <c r="F73" s="222" t="n">
        <f aca="false">ROUND(E73*$F$92,2)</f>
        <v>0</v>
      </c>
      <c r="G73" s="233"/>
      <c r="H73" s="234" t="n">
        <f aca="false">SUM(C73:G73)</f>
        <v>0</v>
      </c>
      <c r="I73" s="235"/>
      <c r="J73" s="236"/>
      <c r="L73" s="228"/>
      <c r="M73" s="54"/>
    </row>
    <row r="74" s="75" customFormat="true" ht="12.75" hidden="false" customHeight="false" outlineLevel="0" collapsed="false">
      <c r="A74" s="229"/>
      <c r="B74" s="230"/>
      <c r="C74" s="231"/>
      <c r="D74" s="222" t="n">
        <f aca="false">ROUND(C74*$D$92,2)</f>
        <v>0</v>
      </c>
      <c r="E74" s="232"/>
      <c r="F74" s="222" t="n">
        <f aca="false">ROUND(E74*$F$92,2)</f>
        <v>0</v>
      </c>
      <c r="G74" s="233"/>
      <c r="H74" s="234" t="n">
        <f aca="false">SUM(C74:G74)</f>
        <v>0</v>
      </c>
      <c r="I74" s="235"/>
      <c r="J74" s="236"/>
      <c r="L74" s="228"/>
      <c r="M74" s="54"/>
    </row>
    <row r="75" s="75" customFormat="true" ht="12.75" hidden="false" customHeight="false" outlineLevel="0" collapsed="false">
      <c r="A75" s="229"/>
      <c r="B75" s="230"/>
      <c r="C75" s="231"/>
      <c r="D75" s="222" t="n">
        <f aca="false">ROUND(C75*$D$92,2)</f>
        <v>0</v>
      </c>
      <c r="E75" s="232"/>
      <c r="F75" s="222" t="n">
        <f aca="false">ROUND(E75*$F$92,2)</f>
        <v>0</v>
      </c>
      <c r="G75" s="233"/>
      <c r="H75" s="234" t="n">
        <f aca="false">SUM(C75:G75)</f>
        <v>0</v>
      </c>
      <c r="I75" s="235"/>
      <c r="J75" s="236"/>
      <c r="L75" s="228"/>
      <c r="M75" s="54"/>
    </row>
    <row r="76" s="75" customFormat="true" ht="12.75" hidden="false" customHeight="false" outlineLevel="0" collapsed="false">
      <c r="A76" s="229"/>
      <c r="B76" s="230"/>
      <c r="C76" s="231"/>
      <c r="D76" s="222" t="n">
        <f aca="false">ROUND(C76*$D$92,2)</f>
        <v>0</v>
      </c>
      <c r="E76" s="232"/>
      <c r="F76" s="222" t="n">
        <f aca="false">ROUND(E76*$F$92,2)</f>
        <v>0</v>
      </c>
      <c r="G76" s="233"/>
      <c r="H76" s="234" t="n">
        <f aca="false">SUM(C76:G76)</f>
        <v>0</v>
      </c>
      <c r="I76" s="235"/>
      <c r="J76" s="236"/>
      <c r="L76" s="228"/>
      <c r="M76" s="54"/>
    </row>
    <row r="77" s="75" customFormat="true" ht="12.75" hidden="false" customHeight="false" outlineLevel="0" collapsed="false">
      <c r="A77" s="229"/>
      <c r="B77" s="230"/>
      <c r="C77" s="231"/>
      <c r="D77" s="222" t="n">
        <f aca="false">ROUND(C77*$D$92,2)</f>
        <v>0</v>
      </c>
      <c r="E77" s="232"/>
      <c r="F77" s="222" t="n">
        <f aca="false">ROUND(E77*$F$92,2)</f>
        <v>0</v>
      </c>
      <c r="G77" s="233"/>
      <c r="H77" s="234" t="n">
        <f aca="false">SUM(C77:G77)</f>
        <v>0</v>
      </c>
      <c r="I77" s="235"/>
      <c r="J77" s="236"/>
      <c r="L77" s="228"/>
      <c r="M77" s="54"/>
    </row>
    <row r="78" s="75" customFormat="true" ht="12.75" hidden="false" customHeight="false" outlineLevel="0" collapsed="false">
      <c r="A78" s="229"/>
      <c r="B78" s="230"/>
      <c r="C78" s="231"/>
      <c r="D78" s="222" t="n">
        <f aca="false">ROUND(C78*$D$92,2)</f>
        <v>0</v>
      </c>
      <c r="E78" s="232"/>
      <c r="F78" s="222" t="n">
        <f aca="false">ROUND(E78*$F$92,2)</f>
        <v>0</v>
      </c>
      <c r="G78" s="233"/>
      <c r="H78" s="234" t="n">
        <f aca="false">SUM(C78:G78)</f>
        <v>0</v>
      </c>
      <c r="I78" s="235"/>
      <c r="J78" s="236"/>
      <c r="L78" s="228"/>
      <c r="M78" s="54"/>
    </row>
    <row r="79" s="75" customFormat="true" ht="12.75" hidden="false" customHeight="false" outlineLevel="0" collapsed="false">
      <c r="A79" s="229"/>
      <c r="B79" s="230"/>
      <c r="C79" s="231"/>
      <c r="D79" s="222" t="n">
        <f aca="false">ROUND(C79*$D$92,2)</f>
        <v>0</v>
      </c>
      <c r="E79" s="232"/>
      <c r="F79" s="222" t="n">
        <f aca="false">ROUND(E79*$F$92,2)</f>
        <v>0</v>
      </c>
      <c r="G79" s="233"/>
      <c r="H79" s="234" t="n">
        <f aca="false">SUM(C79:G79)</f>
        <v>0</v>
      </c>
      <c r="I79" s="235"/>
      <c r="J79" s="236"/>
      <c r="L79" s="228"/>
      <c r="M79" s="54"/>
    </row>
    <row r="80" s="75" customFormat="true" ht="12.75" hidden="false" customHeight="false" outlineLevel="0" collapsed="false">
      <c r="A80" s="229"/>
      <c r="B80" s="230"/>
      <c r="C80" s="231"/>
      <c r="D80" s="222" t="n">
        <f aca="false">ROUND(C80*$D$92,2)</f>
        <v>0</v>
      </c>
      <c r="E80" s="232"/>
      <c r="F80" s="222" t="n">
        <f aca="false">ROUND(E80*$F$92,2)</f>
        <v>0</v>
      </c>
      <c r="G80" s="233"/>
      <c r="H80" s="234" t="n">
        <f aca="false">SUM(C80:G80)</f>
        <v>0</v>
      </c>
      <c r="I80" s="235"/>
      <c r="J80" s="236"/>
      <c r="L80" s="228"/>
      <c r="M80" s="54"/>
    </row>
    <row r="81" s="75" customFormat="true" ht="12.75" hidden="false" customHeight="false" outlineLevel="0" collapsed="false">
      <c r="A81" s="229"/>
      <c r="B81" s="230"/>
      <c r="C81" s="231"/>
      <c r="D81" s="222" t="n">
        <f aca="false">ROUND(C81*$D$92,2)</f>
        <v>0</v>
      </c>
      <c r="E81" s="232"/>
      <c r="F81" s="222" t="n">
        <f aca="false">ROUND(E81*$F$92,2)</f>
        <v>0</v>
      </c>
      <c r="G81" s="233"/>
      <c r="H81" s="234" t="n">
        <f aca="false">SUM(C81:G81)</f>
        <v>0</v>
      </c>
      <c r="I81" s="235"/>
      <c r="J81" s="236"/>
      <c r="L81" s="228"/>
      <c r="M81" s="54"/>
    </row>
    <row r="82" s="75" customFormat="true" ht="12.75" hidden="false" customHeight="false" outlineLevel="0" collapsed="false">
      <c r="A82" s="229"/>
      <c r="B82" s="230"/>
      <c r="C82" s="231"/>
      <c r="D82" s="222" t="n">
        <f aca="false">ROUND(C82*$D$92,2)</f>
        <v>0</v>
      </c>
      <c r="E82" s="232"/>
      <c r="F82" s="222" t="n">
        <f aca="false">ROUND(E82*$F$92,2)</f>
        <v>0</v>
      </c>
      <c r="G82" s="233"/>
      <c r="H82" s="234" t="n">
        <f aca="false">SUM(C82:G82)</f>
        <v>0</v>
      </c>
      <c r="I82" s="235"/>
      <c r="J82" s="236"/>
      <c r="L82" s="228"/>
      <c r="M82" s="54"/>
    </row>
    <row r="83" s="75" customFormat="true" ht="12.75" hidden="false" customHeight="false" outlineLevel="0" collapsed="false">
      <c r="A83" s="229"/>
      <c r="B83" s="230"/>
      <c r="C83" s="231"/>
      <c r="D83" s="222" t="n">
        <f aca="false">ROUND(C83*$D$92,2)</f>
        <v>0</v>
      </c>
      <c r="E83" s="232"/>
      <c r="F83" s="222" t="n">
        <f aca="false">ROUND(E83*$F$92,2)</f>
        <v>0</v>
      </c>
      <c r="G83" s="233"/>
      <c r="H83" s="234" t="n">
        <f aca="false">SUM(C83:G83)</f>
        <v>0</v>
      </c>
      <c r="I83" s="235"/>
      <c r="J83" s="236"/>
      <c r="L83" s="228"/>
      <c r="M83" s="54"/>
    </row>
    <row r="84" s="75" customFormat="true" ht="12.75" hidden="false" customHeight="false" outlineLevel="0" collapsed="false">
      <c r="A84" s="229"/>
      <c r="B84" s="230"/>
      <c r="C84" s="231"/>
      <c r="D84" s="222" t="n">
        <f aca="false">ROUND(C84*$D$92,2)</f>
        <v>0</v>
      </c>
      <c r="E84" s="232"/>
      <c r="F84" s="222" t="n">
        <f aca="false">ROUND(E84*$F$92,2)</f>
        <v>0</v>
      </c>
      <c r="G84" s="233"/>
      <c r="H84" s="234" t="n">
        <f aca="false">SUM(C84:G84)</f>
        <v>0</v>
      </c>
      <c r="I84" s="235"/>
      <c r="J84" s="236"/>
      <c r="L84" s="228"/>
      <c r="M84" s="54"/>
    </row>
    <row r="85" s="75" customFormat="true" ht="12.75" hidden="false" customHeight="false" outlineLevel="0" collapsed="false">
      <c r="A85" s="229"/>
      <c r="B85" s="230"/>
      <c r="C85" s="231"/>
      <c r="D85" s="222" t="n">
        <f aca="false">ROUND(C85*$D$92,2)</f>
        <v>0</v>
      </c>
      <c r="E85" s="232"/>
      <c r="F85" s="222" t="n">
        <f aca="false">ROUND(E85*$F$92,2)</f>
        <v>0</v>
      </c>
      <c r="G85" s="233"/>
      <c r="H85" s="234" t="n">
        <f aca="false">SUM(C85:G85)</f>
        <v>0</v>
      </c>
      <c r="I85" s="235"/>
      <c r="J85" s="236"/>
      <c r="L85" s="228"/>
      <c r="M85" s="54"/>
    </row>
    <row r="86" s="75" customFormat="true" ht="12.75" hidden="false" customHeight="false" outlineLevel="0" collapsed="false">
      <c r="A86" s="229"/>
      <c r="B86" s="230"/>
      <c r="C86" s="231"/>
      <c r="D86" s="222" t="n">
        <f aca="false">ROUND(C86*$D$92,2)</f>
        <v>0</v>
      </c>
      <c r="E86" s="232"/>
      <c r="F86" s="222" t="n">
        <f aca="false">ROUND(E86*$F$92,2)</f>
        <v>0</v>
      </c>
      <c r="G86" s="233"/>
      <c r="H86" s="234" t="n">
        <f aca="false">SUM(C86:G86)</f>
        <v>0</v>
      </c>
      <c r="I86" s="235"/>
      <c r="J86" s="236"/>
      <c r="L86" s="228"/>
      <c r="M86" s="54"/>
    </row>
    <row r="87" s="75" customFormat="true" ht="12.75" hidden="false" customHeight="false" outlineLevel="0" collapsed="false">
      <c r="A87" s="229"/>
      <c r="B87" s="230"/>
      <c r="C87" s="231"/>
      <c r="D87" s="222" t="n">
        <f aca="false">ROUND(C87*$D$92,2)</f>
        <v>0</v>
      </c>
      <c r="E87" s="232"/>
      <c r="F87" s="222" t="n">
        <f aca="false">ROUND(E87*$F$92,2)</f>
        <v>0</v>
      </c>
      <c r="G87" s="233"/>
      <c r="H87" s="234" t="n">
        <f aca="false">SUM(C87:G87)</f>
        <v>0</v>
      </c>
      <c r="I87" s="235"/>
      <c r="J87" s="236"/>
      <c r="L87" s="228"/>
    </row>
    <row r="88" s="93" customFormat="true" ht="12.75" hidden="false" customHeight="false" outlineLevel="0" collapsed="false">
      <c r="A88" s="229"/>
      <c r="B88" s="230"/>
      <c r="C88" s="231"/>
      <c r="D88" s="222" t="n">
        <f aca="false">ROUND(C88*$D$92,2)</f>
        <v>0</v>
      </c>
      <c r="E88" s="232"/>
      <c r="F88" s="222" t="n">
        <f aca="false">ROUND(E88*$F$92,2)</f>
        <v>0</v>
      </c>
      <c r="G88" s="233"/>
      <c r="H88" s="234" t="n">
        <f aca="false">SUM(C88:G88)</f>
        <v>0</v>
      </c>
      <c r="I88" s="235"/>
      <c r="J88" s="236"/>
      <c r="K88" s="75"/>
      <c r="L88" s="228"/>
      <c r="M88" s="75"/>
      <c r="N88" s="75"/>
      <c r="O88" s="75"/>
      <c r="P88" s="75"/>
      <c r="Q88" s="75"/>
    </row>
    <row r="89" s="75" customFormat="true" ht="13.5" hidden="false" customHeight="false" outlineLevel="0" collapsed="false">
      <c r="A89" s="229"/>
      <c r="B89" s="264"/>
      <c r="C89" s="265"/>
      <c r="D89" s="266"/>
      <c r="E89" s="267"/>
      <c r="F89" s="266"/>
      <c r="G89" s="268"/>
      <c r="H89" s="269"/>
      <c r="I89" s="270"/>
      <c r="J89" s="271"/>
      <c r="L89" s="54" t="s">
        <v>338</v>
      </c>
    </row>
    <row r="90" s="75" customFormat="true" ht="13.5" hidden="false" customHeight="false" outlineLevel="0" collapsed="false">
      <c r="A90" s="272" t="s">
        <v>339</v>
      </c>
      <c r="B90" s="273" t="s">
        <v>340</v>
      </c>
      <c r="C90" s="274" t="n">
        <f aca="false">SUM(C9:C89)</f>
        <v>2171.92</v>
      </c>
      <c r="D90" s="274" t="n">
        <f aca="false">SUM(D9:D89)</f>
        <v>412.72</v>
      </c>
      <c r="E90" s="275" t="n">
        <f aca="false">SUM(E9:E89)</f>
        <v>0</v>
      </c>
      <c r="F90" s="276" t="n">
        <f aca="false">SUM(F9:F89)</f>
        <v>0</v>
      </c>
      <c r="G90" s="134" t="n">
        <f aca="false">SUM(G9:G89)</f>
        <v>7024.4</v>
      </c>
      <c r="H90" s="277" t="n">
        <f aca="false">SUM(H9:H89)</f>
        <v>9609.04</v>
      </c>
      <c r="I90" s="134" t="n">
        <f aca="false">SUM(I9:I89)</f>
        <v>2000</v>
      </c>
      <c r="J90" s="278"/>
      <c r="K90" s="93"/>
      <c r="L90" s="54" t="s">
        <v>341</v>
      </c>
      <c r="M90" s="93"/>
      <c r="N90" s="93"/>
      <c r="O90" s="93"/>
      <c r="P90" s="93"/>
      <c r="Q90" s="93"/>
    </row>
    <row r="91" s="75" customFormat="true" ht="12.75" hidden="false" customHeight="false" outlineLevel="0" collapsed="false">
      <c r="J91" s="228"/>
    </row>
    <row r="92" s="75" customFormat="true" ht="12.75" hidden="false" customHeight="false" outlineLevel="0" collapsed="false">
      <c r="C92" s="279" t="s">
        <v>342</v>
      </c>
      <c r="D92" s="280" t="n">
        <v>0.19</v>
      </c>
      <c r="F92" s="280" t="n">
        <v>0.07</v>
      </c>
      <c r="G92" s="280" t="n">
        <v>0</v>
      </c>
      <c r="J92" s="228"/>
      <c r="L92" s="54"/>
    </row>
    <row r="93" s="75" customFormat="true" ht="12.75" hidden="false" customHeight="false" outlineLevel="0" collapsed="false">
      <c r="J93" s="228"/>
    </row>
    <row r="94" s="75" customFormat="true" ht="12.75" hidden="false" customHeight="false" outlineLevel="0" collapsed="false">
      <c r="A94" s="281" t="n">
        <f aca="false">Überschuss!A7</f>
        <v>2024</v>
      </c>
      <c r="B94" s="94" t="s">
        <v>343</v>
      </c>
      <c r="J94" s="228"/>
    </row>
    <row r="95" s="75" customFormat="true" ht="12.75" hidden="false" customHeight="false" outlineLevel="0" collapsed="false">
      <c r="B95" s="54" t="s">
        <v>344</v>
      </c>
      <c r="J95" s="228"/>
      <c r="M95" s="282" t="n">
        <f aca="false">A94</f>
        <v>2024</v>
      </c>
      <c r="N95" s="76"/>
      <c r="O95" s="76"/>
      <c r="P95" s="76"/>
      <c r="Q95" s="76"/>
    </row>
    <row r="96" s="75" customFormat="true" ht="12.75" hidden="false" customHeight="false" outlineLevel="0" collapsed="false">
      <c r="B96" s="54"/>
      <c r="J96" s="228"/>
      <c r="M96" s="283" t="s">
        <v>345</v>
      </c>
      <c r="N96" s="76"/>
      <c r="O96" s="76"/>
      <c r="P96" s="284" t="s">
        <v>346</v>
      </c>
      <c r="Q96" s="83"/>
    </row>
    <row r="97" s="75" customFormat="true" ht="12.75" hidden="false" customHeight="false" outlineLevel="0" collapsed="false">
      <c r="B97" s="283"/>
      <c r="C97" s="285" t="str">
        <f aca="false">C7</f>
        <v>Umsätze 19%</v>
      </c>
      <c r="D97" s="285"/>
      <c r="E97" s="285" t="str">
        <f aca="false">E7</f>
        <v>Umsätze mit 7%</v>
      </c>
      <c r="F97" s="285"/>
      <c r="G97" s="282" t="str">
        <f aca="false">G7</f>
        <v>Umsätze mit 0%</v>
      </c>
      <c r="H97" s="282"/>
      <c r="I97" s="282"/>
      <c r="J97" s="228"/>
      <c r="L97" s="94"/>
      <c r="M97" s="282" t="s">
        <v>347</v>
      </c>
      <c r="N97" s="282" t="s">
        <v>348</v>
      </c>
      <c r="O97" s="282" t="s">
        <v>349</v>
      </c>
      <c r="P97" s="282" t="s">
        <v>181</v>
      </c>
      <c r="Q97" s="83"/>
    </row>
    <row r="98" s="75" customFormat="true" ht="12.75" hidden="false" customHeight="false" outlineLevel="0" collapsed="false">
      <c r="B98" s="283"/>
      <c r="C98" s="282" t="str">
        <f aca="false">C8</f>
        <v>Netto</v>
      </c>
      <c r="D98" s="282" t="str">
        <f aca="false">D8</f>
        <v>MwSt</v>
      </c>
      <c r="E98" s="282" t="str">
        <f aca="false">E8</f>
        <v>Netto</v>
      </c>
      <c r="F98" s="282" t="str">
        <f aca="false">F8</f>
        <v>MwSt</v>
      </c>
      <c r="G98" s="282" t="str">
        <f aca="false">G8</f>
        <v>Umsatz</v>
      </c>
      <c r="H98" s="282" t="str">
        <f aca="false">H8</f>
        <v>Brutto</v>
      </c>
      <c r="I98" s="282"/>
      <c r="J98" s="228"/>
      <c r="M98" s="286" t="n">
        <v>1</v>
      </c>
      <c r="N98" s="287" t="n">
        <f aca="false">DATE(M95,1,1)</f>
        <v>45292</v>
      </c>
      <c r="O98" s="287" t="n">
        <f aca="false">N98+6</f>
        <v>45298</v>
      </c>
      <c r="P98" s="288" t="n">
        <f aca="false" t="array" ref="P98:P98">SUM(IF((ISNUMBER($A$9:$A$89))*($A$9:$A$89&gt;=N98)*($A$9:$A$89&lt;=O98)*ISNUMBER(H$9:H$89),H$9:H$89))</f>
        <v>0</v>
      </c>
      <c r="Q98" s="83"/>
    </row>
    <row r="99" s="75" customFormat="true" ht="12.75" hidden="false" customHeight="false" outlineLevel="0" collapsed="false">
      <c r="B99" s="289" t="n">
        <v>1</v>
      </c>
      <c r="C99" s="290" t="n">
        <f aca="false" t="array" ref="C99:C99">SUM(IF((ISNUMBER($A$9:$A$90))*($A$9:$A$90&gt;=DATE($A$94,$B99,1))*($A$9:$A$90&lt;=DATE($A$94,$B99+1,0))*ISNUMBER(C$9:C$90),C$9:C$90))</f>
        <v>32.6</v>
      </c>
      <c r="D99" s="290" t="n">
        <f aca="false" t="array" ref="D99:D99">SUM(IF((ISNUMBER($A$9:$A$90))*($A$9:$A$90&gt;=DATE($A$94,$B99,1))*($A$9:$A$90&lt;=DATE($A$94,$B99+1,0))*ISNUMBER(D$9:D$90),D$9:D$90))</f>
        <v>6.2</v>
      </c>
      <c r="E99" s="290" t="n">
        <f aca="false" t="array" ref="E99:E99">SUM(IF((ISNUMBER($A$9:$A$90))*($A$9:$A$90&gt;=DATE($A$94,$B99,1))*($A$9:$A$90&lt;=DATE($A$94,$B99+1,0))*ISNUMBER(E$9:E$90),E$9:E$90))</f>
        <v>0</v>
      </c>
      <c r="F99" s="290" t="n">
        <f aca="false" t="array" ref="F99:F99">SUM(IF((ISNUMBER($A$9:$A$90))*($A$9:$A$90&gt;=DATE($A$94,$B99,1))*($A$9:$A$90&lt;=DATE($A$94,$B99+1,0))*ISNUMBER(F$9:F$90),F$9:F$90))</f>
        <v>0</v>
      </c>
      <c r="G99" s="290" t="n">
        <f aca="false" t="array" ref="G99:G99">SUM(IF((ISNUMBER($A$9:$A$90))*($A$9:$A$90&gt;=DATE($A$94,$B99,1))*($A$9:$A$90&lt;=DATE($A$94,$B99+1,0))*ISNUMBER(G$9:G$90),G$9:G$90))</f>
        <v>0</v>
      </c>
      <c r="H99" s="290" t="n">
        <f aca="false" t="array" ref="H99:H99">SUM(IF((ISNUMBER($A$9:$A$90))*($A$9:$A$90&gt;=DATE($A$94,$B99,1))*($A$9:$A$90&lt;=DATE($A$94,$B99+1,0))*ISNUMBER(H$9:H$90),H$9:H$90))</f>
        <v>38.8</v>
      </c>
      <c r="I99" s="282"/>
      <c r="J99" s="228"/>
      <c r="L99" s="54" t="s">
        <v>350</v>
      </c>
      <c r="M99" s="286" t="n">
        <v>2</v>
      </c>
      <c r="N99" s="287" t="n">
        <f aca="false">O98+1</f>
        <v>45299</v>
      </c>
      <c r="O99" s="287" t="n">
        <f aca="false">N99+6</f>
        <v>45305</v>
      </c>
      <c r="P99" s="288" t="n">
        <f aca="false" t="array" ref="P99:P99">SUM(IF((ISNUMBER($A$9:$A$89))*($A$9:$A$89&gt;=N99)*($A$9:$A$89&lt;=O99)*ISNUMBER(H$9:H$89),H$9:H$89))</f>
        <v>0</v>
      </c>
      <c r="Q99" s="83"/>
    </row>
    <row r="100" s="75" customFormat="true" ht="12.75" hidden="false" customHeight="false" outlineLevel="0" collapsed="false">
      <c r="B100" s="289" t="n">
        <v>2</v>
      </c>
      <c r="C100" s="290" t="n">
        <f aca="false" t="array" ref="C100:C100">SUM(IF((ISNUMBER($A$9:$A$90))*($A$9:$A$90&gt;=DATE($A$94,$B100,1))*($A$9:$A$90&lt;=DATE($A$94,$B100+1,0))*ISNUMBER(C$9:C$90),C$9:C$90))</f>
        <v>1035.33</v>
      </c>
      <c r="D100" s="290" t="n">
        <f aca="false" t="array" ref="D100:D100">SUM(IF((ISNUMBER($A$9:$A$90))*($A$9:$A$90&gt;=DATE($A$94,$B100,1))*($A$9:$A$90&lt;=DATE($A$94,$B100+1,0))*ISNUMBER(D$9:D$90),D$9:D$90))</f>
        <v>196.72</v>
      </c>
      <c r="E100" s="290" t="n">
        <f aca="false" t="array" ref="E100:E100">SUM(IF((ISNUMBER($A$9:$A$90))*($A$9:$A$90&gt;=DATE($A$94,$B100,1))*($A$9:$A$90&lt;=DATE($A$94,$B100+1,0))*ISNUMBER(E$9:E$90),E$9:E$90))</f>
        <v>0</v>
      </c>
      <c r="F100" s="290" t="n">
        <f aca="false" t="array" ref="F100:F100">SUM(IF((ISNUMBER($A$9:$A$90))*($A$9:$A$90&gt;=DATE($A$94,$B100,1))*($A$9:$A$90&lt;=DATE($A$94,$B100+1,0))*ISNUMBER(F$9:F$90),F$9:F$90))</f>
        <v>0</v>
      </c>
      <c r="G100" s="290" t="n">
        <f aca="false" t="array" ref="G100:G100">SUM(IF((ISNUMBER($A$9:$A$90))*($A$9:$A$90&gt;=DATE($A$94,$B100,1))*($A$9:$A$90&lt;=DATE($A$94,$B100+1,0))*ISNUMBER(G$9:G$90),G$9:G$90))</f>
        <v>7024.4</v>
      </c>
      <c r="H100" s="290" t="n">
        <f aca="false" t="array" ref="H100:H100">SUM(IF((ISNUMBER($A$9:$A$90))*($A$9:$A$90&gt;=DATE($A$94,$B100,1))*($A$9:$A$90&lt;=DATE($A$94,$B100+1,0))*ISNUMBER(H$9:H$90),H$9:H$90))</f>
        <v>8256.45</v>
      </c>
      <c r="I100" s="282"/>
      <c r="J100" s="228"/>
      <c r="L100" s="54" t="s">
        <v>351</v>
      </c>
      <c r="M100" s="286" t="n">
        <v>3</v>
      </c>
      <c r="N100" s="287" t="n">
        <f aca="false">O99+1</f>
        <v>45306</v>
      </c>
      <c r="O100" s="287" t="n">
        <f aca="false">N100+6</f>
        <v>45312</v>
      </c>
      <c r="P100" s="288" t="n">
        <f aca="false" t="array" ref="P100:P100">SUM(IF((ISNUMBER($A$9:$A$89))*($A$9:$A$89&gt;=N100)*($A$9:$A$89&lt;=O100)*ISNUMBER(H$9:H$89),H$9:H$89))</f>
        <v>0</v>
      </c>
      <c r="Q100" s="83"/>
    </row>
    <row r="101" s="75" customFormat="true" ht="12.75" hidden="false" customHeight="false" outlineLevel="0" collapsed="false">
      <c r="B101" s="289" t="n">
        <v>3</v>
      </c>
      <c r="C101" s="290" t="n">
        <f aca="false" t="array" ref="C101:C101">SUM(IF((ISNUMBER($A$9:$A$90))*($A$9:$A$90&gt;=DATE($A$94,$B101,1))*($A$9:$A$90&lt;=DATE($A$94,$B101+1,0))*ISNUMBER(C$9:C$90),C$9:C$90))</f>
        <v>321.49</v>
      </c>
      <c r="D101" s="290" t="n">
        <f aca="false" t="array" ref="D101:D101">SUM(IF((ISNUMBER($A$9:$A$90))*($A$9:$A$90&gt;=DATE($A$94,$B101,1))*($A$9:$A$90&lt;=DATE($A$94,$B101+1,0))*ISNUMBER(D$9:D$90),D$9:D$90))</f>
        <v>61.1</v>
      </c>
      <c r="E101" s="290" t="n">
        <f aca="false" t="array" ref="E101:E101">SUM(IF((ISNUMBER($A$9:$A$90))*($A$9:$A$90&gt;=DATE($A$94,$B101,1))*($A$9:$A$90&lt;=DATE($A$94,$B101+1,0))*ISNUMBER(E$9:E$90),E$9:E$90))</f>
        <v>0</v>
      </c>
      <c r="F101" s="290" t="n">
        <f aca="false" t="array" ref="F101:F101">SUM(IF((ISNUMBER($A$9:$A$90))*($A$9:$A$90&gt;=DATE($A$94,$B101,1))*($A$9:$A$90&lt;=DATE($A$94,$B101+1,0))*ISNUMBER(F$9:F$90),F$9:F$90))</f>
        <v>0</v>
      </c>
      <c r="G101" s="290" t="n">
        <f aca="false" t="array" ref="G101:G101">SUM(IF((ISNUMBER($A$9:$A$90))*($A$9:$A$90&gt;=DATE($A$94,$B101,1))*($A$9:$A$90&lt;=DATE($A$94,$B101+1,0))*ISNUMBER(G$9:G$90),G$9:G$90))</f>
        <v>0</v>
      </c>
      <c r="H101" s="290" t="n">
        <f aca="false" t="array" ref="H101:H101">SUM(IF((ISNUMBER($A$9:$A$90))*($A$9:$A$90&gt;=DATE($A$94,$B101,1))*($A$9:$A$90&lt;=DATE($A$94,$B101+1,0))*ISNUMBER(H$9:H$90),H$9:H$90))</f>
        <v>382.59</v>
      </c>
      <c r="I101" s="282"/>
      <c r="J101" s="228"/>
      <c r="L101" s="291" t="s">
        <v>352</v>
      </c>
      <c r="M101" s="286" t="n">
        <v>4</v>
      </c>
      <c r="N101" s="287" t="n">
        <f aca="false">O100+1</f>
        <v>45313</v>
      </c>
      <c r="O101" s="287" t="n">
        <f aca="false">N101+6</f>
        <v>45319</v>
      </c>
      <c r="P101" s="288" t="n">
        <f aca="false" t="array" ref="P101:P101">SUM(IF((ISNUMBER($A$9:$A$89))*($A$9:$A$89&gt;=N101)*($A$9:$A$89&lt;=O101)*ISNUMBER(H$9:H$89),H$9:H$89))</f>
        <v>0</v>
      </c>
      <c r="Q101" s="83"/>
    </row>
    <row r="102" s="75" customFormat="true" ht="12.75" hidden="false" customHeight="false" outlineLevel="0" collapsed="false">
      <c r="B102" s="292" t="n">
        <v>1</v>
      </c>
      <c r="C102" s="293" t="n">
        <f aca="false">SUM(C99:C101)</f>
        <v>1389.42</v>
      </c>
      <c r="D102" s="293" t="n">
        <f aca="false">SUM(D99:D101)</f>
        <v>264.02</v>
      </c>
      <c r="E102" s="293" t="n">
        <f aca="false">SUM(E99:E101)</f>
        <v>0</v>
      </c>
      <c r="F102" s="293" t="n">
        <f aca="false">SUM(F99:F101)</f>
        <v>0</v>
      </c>
      <c r="G102" s="293" t="n">
        <f aca="false">SUM(G99:G101)</f>
        <v>7024.4</v>
      </c>
      <c r="H102" s="293" t="n">
        <f aca="false">SUM(H99:H101)</f>
        <v>8677.84</v>
      </c>
      <c r="I102" s="282"/>
      <c r="J102" s="228"/>
      <c r="M102" s="286" t="n">
        <v>5</v>
      </c>
      <c r="N102" s="287" t="n">
        <f aca="false">O101+1</f>
        <v>45320</v>
      </c>
      <c r="O102" s="287" t="n">
        <f aca="false">N102+6</f>
        <v>45326</v>
      </c>
      <c r="P102" s="288" t="n">
        <f aca="false" t="array" ref="P102:P102">SUM(IF((ISNUMBER($A$9:$A$89))*($A$9:$A$89&gt;=N102)*($A$9:$A$89&lt;=O102)*ISNUMBER(H$9:H$89),H$9:H$89))</f>
        <v>38.8</v>
      </c>
      <c r="Q102" s="83"/>
    </row>
    <row r="103" s="75" customFormat="true" ht="12.75" hidden="false" customHeight="false" outlineLevel="0" collapsed="false">
      <c r="B103" s="294"/>
      <c r="C103" s="290"/>
      <c r="D103" s="290"/>
      <c r="E103" s="290"/>
      <c r="F103" s="290"/>
      <c r="G103" s="290"/>
      <c r="H103" s="290"/>
      <c r="I103" s="282"/>
      <c r="J103" s="228"/>
      <c r="M103" s="286" t="n">
        <v>6</v>
      </c>
      <c r="N103" s="287" t="n">
        <f aca="false">O102+1</f>
        <v>45327</v>
      </c>
      <c r="O103" s="287" t="n">
        <f aca="false">N103+6</f>
        <v>45333</v>
      </c>
      <c r="P103" s="288" t="n">
        <f aca="false" t="array" ref="P103:P103">SUM(IF((ISNUMBER($A$9:$A$89))*($A$9:$A$89&gt;=N103)*($A$9:$A$89&lt;=O103)*ISNUMBER(H$9:H$89),H$9:H$89))</f>
        <v>288.45</v>
      </c>
      <c r="Q103" s="83"/>
    </row>
    <row r="104" s="75" customFormat="true" ht="12.75" hidden="false" customHeight="false" outlineLevel="0" collapsed="false">
      <c r="B104" s="289" t="n">
        <v>4</v>
      </c>
      <c r="C104" s="290" t="n">
        <f aca="false" t="array" ref="C104:C104">SUM(IF((ISNUMBER($A$9:$A$90))*($A$9:$A$90&gt;=DATE($A$94,$B104,1))*($A$9:$A$90&lt;=DATE($A$94,$B104+1,0))*ISNUMBER(C$9:C$90),C$9:C$90))</f>
        <v>782.5</v>
      </c>
      <c r="D104" s="290" t="n">
        <f aca="false" t="array" ref="D104:D104">SUM(IF((ISNUMBER($A$9:$A$90))*($A$9:$A$90&gt;=DATE($A$94,$B104,1))*($A$9:$A$90&lt;=DATE($A$94,$B104+1,0))*ISNUMBER(D$9:D$90),D$9:D$90))</f>
        <v>148.7</v>
      </c>
      <c r="E104" s="290" t="n">
        <f aca="false" t="array" ref="E104:E104">SUM(IF((ISNUMBER($A$9:$A$90))*($A$9:$A$90&gt;=DATE($A$94,$B104,1))*($A$9:$A$90&lt;=DATE($A$94,$B104+1,0))*ISNUMBER(E$9:E$90),E$9:E$90))</f>
        <v>0</v>
      </c>
      <c r="F104" s="290" t="n">
        <f aca="false" t="array" ref="F104:F104">SUM(IF((ISNUMBER($A$9:$A$90))*($A$9:$A$90&gt;=DATE($A$94,$B104,1))*($A$9:$A$90&lt;=DATE($A$94,$B104+1,0))*ISNUMBER(F$9:F$90),F$9:F$90))</f>
        <v>0</v>
      </c>
      <c r="G104" s="290" t="n">
        <f aca="false" t="array" ref="G104:G104">SUM(IF((ISNUMBER($A$9:$A$90))*($A$9:$A$90&gt;=DATE($A$94,$B104,1))*($A$9:$A$90&lt;=DATE($A$94,$B104+1,0))*ISNUMBER(G$9:G$90),G$9:G$90))</f>
        <v>0</v>
      </c>
      <c r="H104" s="290" t="n">
        <f aca="false" t="array" ref="H104:H104">SUM(IF((ISNUMBER($A$9:$A$90))*($A$9:$A$90&gt;=DATE($A$94,$B104,1))*($A$9:$A$90&lt;=DATE($A$94,$B104+1,0))*ISNUMBER(H$9:H$90),H$9:H$90))</f>
        <v>931.2</v>
      </c>
      <c r="I104" s="282"/>
      <c r="J104" s="228"/>
      <c r="M104" s="286" t="n">
        <v>7</v>
      </c>
      <c r="N104" s="287" t="n">
        <f aca="false">O103+1</f>
        <v>45334</v>
      </c>
      <c r="O104" s="287" t="n">
        <f aca="false">N104+6</f>
        <v>45340</v>
      </c>
      <c r="P104" s="288" t="n">
        <f aca="false" t="array" ref="P104:P104">SUM(IF((ISNUMBER($A$9:$A$89))*($A$9:$A$89&gt;=N104)*($A$9:$A$89&lt;=O104)*ISNUMBER(H$9:H$89),H$9:H$89))</f>
        <v>7338.89</v>
      </c>
      <c r="Q104" s="83"/>
    </row>
    <row r="105" s="75" customFormat="true" ht="12.75" hidden="false" customHeight="false" outlineLevel="0" collapsed="false">
      <c r="B105" s="289" t="n">
        <v>5</v>
      </c>
      <c r="C105" s="290" t="n">
        <f aca="false" t="array" ref="C105:C105">SUM(IF((ISNUMBER($A$9:$A$90))*($A$9:$A$90&gt;=DATE($A$94,$B105,1))*($A$9:$A$90&lt;=DATE($A$94,$B105+1,0))*ISNUMBER(C$9:C$90),C$9:C$90))</f>
        <v>0</v>
      </c>
      <c r="D105" s="290" t="n">
        <f aca="false" t="array" ref="D105:D105">SUM(IF((ISNUMBER($A$9:$A$90))*($A$9:$A$90&gt;=DATE($A$94,$B105,1))*($A$9:$A$90&lt;=DATE($A$94,$B105+1,0))*ISNUMBER(D$9:D$90),D$9:D$90))</f>
        <v>0</v>
      </c>
      <c r="E105" s="290" t="n">
        <f aca="false" t="array" ref="E105:E105">SUM(IF((ISNUMBER($A$9:$A$90))*($A$9:$A$90&gt;=DATE($A$94,$B105,1))*($A$9:$A$90&lt;=DATE($A$94,$B105+1,0))*ISNUMBER(E$9:E$90),E$9:E$90))</f>
        <v>0</v>
      </c>
      <c r="F105" s="290" t="n">
        <f aca="false" t="array" ref="F105:F105">SUM(IF((ISNUMBER($A$9:$A$90))*($A$9:$A$90&gt;=DATE($A$94,$B105,1))*($A$9:$A$90&lt;=DATE($A$94,$B105+1,0))*ISNUMBER(F$9:F$90),F$9:F$90))</f>
        <v>0</v>
      </c>
      <c r="G105" s="290" t="n">
        <f aca="false" t="array" ref="G105:G105">SUM(IF((ISNUMBER($A$9:$A$90))*($A$9:$A$90&gt;=DATE($A$94,$B105,1))*($A$9:$A$90&lt;=DATE($A$94,$B105+1,0))*ISNUMBER(G$9:G$90),G$9:G$90))</f>
        <v>0</v>
      </c>
      <c r="H105" s="290" t="n">
        <f aca="false" t="array" ref="H105:H105">SUM(IF((ISNUMBER($A$9:$A$90))*($A$9:$A$90&gt;=DATE($A$94,$B105,1))*($A$9:$A$90&lt;=DATE($A$94,$B105+1,0))*ISNUMBER(H$9:H$90),H$9:H$90))</f>
        <v>0</v>
      </c>
      <c r="I105" s="282"/>
      <c r="J105" s="228"/>
      <c r="M105" s="286" t="n">
        <v>8</v>
      </c>
      <c r="N105" s="287" t="n">
        <f aca="false">O104+1</f>
        <v>45341</v>
      </c>
      <c r="O105" s="287" t="n">
        <f aca="false">N105+6</f>
        <v>45347</v>
      </c>
      <c r="P105" s="288" t="n">
        <f aca="false" t="array" ref="P105:P105">SUM(IF((ISNUMBER($A$9:$A$89))*($A$9:$A$89&gt;=N105)*($A$9:$A$89&lt;=O105)*ISNUMBER(H$9:H$89),H$9:H$89))</f>
        <v>311.11</v>
      </c>
      <c r="Q105" s="83"/>
    </row>
    <row r="106" s="75" customFormat="true" ht="12.75" hidden="false" customHeight="false" outlineLevel="0" collapsed="false">
      <c r="B106" s="289" t="n">
        <v>6</v>
      </c>
      <c r="C106" s="290" t="n">
        <f aca="false" t="array" ref="C106:C106">SUM(IF((ISNUMBER($A$9:$A$90))*($A$9:$A$90&gt;=DATE($A$94,$B106,1))*($A$9:$A$90&lt;=DATE($A$94,$B106+1,0))*ISNUMBER(C$9:C$90),C$9:C$90))</f>
        <v>0</v>
      </c>
      <c r="D106" s="290" t="n">
        <f aca="false" t="array" ref="D106:D106">SUM(IF((ISNUMBER($A$9:$A$90))*($A$9:$A$90&gt;=DATE($A$94,$B106,1))*($A$9:$A$90&lt;=DATE($A$94,$B106+1,0))*ISNUMBER(D$9:D$90),D$9:D$90))</f>
        <v>0</v>
      </c>
      <c r="E106" s="290" t="n">
        <f aca="false" t="array" ref="E106:E106">SUM(IF((ISNUMBER($A$9:$A$90))*($A$9:$A$90&gt;=DATE($A$94,$B106,1))*($A$9:$A$90&lt;=DATE($A$94,$B106+1,0))*ISNUMBER(E$9:E$90),E$9:E$90))</f>
        <v>0</v>
      </c>
      <c r="F106" s="290" t="n">
        <f aca="false" t="array" ref="F106:F106">SUM(IF((ISNUMBER($A$9:$A$90))*($A$9:$A$90&gt;=DATE($A$94,$B106,1))*($A$9:$A$90&lt;=DATE($A$94,$B106+1,0))*ISNUMBER(F$9:F$90),F$9:F$90))</f>
        <v>0</v>
      </c>
      <c r="G106" s="290" t="n">
        <f aca="false" t="array" ref="G106:G106">SUM(IF((ISNUMBER($A$9:$A$90))*($A$9:$A$90&gt;=DATE($A$94,$B106,1))*($A$9:$A$90&lt;=DATE($A$94,$B106+1,0))*ISNUMBER(G$9:G$90),G$9:G$90))</f>
        <v>0</v>
      </c>
      <c r="H106" s="290" t="n">
        <f aca="false" t="array" ref="H106:H106">SUM(IF((ISNUMBER($A$9:$A$90))*($A$9:$A$90&gt;=DATE($A$94,$B106,1))*($A$9:$A$90&lt;=DATE($A$94,$B106+1,0))*ISNUMBER(H$9:H$90),H$9:H$90))</f>
        <v>0</v>
      </c>
      <c r="I106" s="282"/>
      <c r="J106" s="228"/>
      <c r="M106" s="286" t="n">
        <v>9</v>
      </c>
      <c r="N106" s="287" t="n">
        <f aca="false">O105+1</f>
        <v>45348</v>
      </c>
      <c r="O106" s="287" t="n">
        <f aca="false">N106+6</f>
        <v>45354</v>
      </c>
      <c r="P106" s="288" t="n">
        <f aca="false" t="array" ref="P106:P106">SUM(IF((ISNUMBER($A$9:$A$89))*($A$9:$A$89&gt;=N106)*($A$9:$A$89&lt;=O106)*ISNUMBER(H$9:H$89),H$9:H$89))</f>
        <v>318</v>
      </c>
      <c r="Q106" s="83"/>
    </row>
    <row r="107" s="75" customFormat="true" ht="12.75" hidden="false" customHeight="false" outlineLevel="0" collapsed="false">
      <c r="B107" s="292" t="n">
        <v>2</v>
      </c>
      <c r="C107" s="293" t="n">
        <f aca="false">SUM(C104:C106)</f>
        <v>782.5</v>
      </c>
      <c r="D107" s="293" t="n">
        <f aca="false">SUM(D104:D106)</f>
        <v>148.7</v>
      </c>
      <c r="E107" s="293" t="n">
        <f aca="false">SUM(E104:E106)</f>
        <v>0</v>
      </c>
      <c r="F107" s="293" t="n">
        <f aca="false">SUM(F104:F106)</f>
        <v>0</v>
      </c>
      <c r="G107" s="293" t="n">
        <f aca="false">SUM(G104:G106)</f>
        <v>0</v>
      </c>
      <c r="H107" s="293" t="n">
        <f aca="false">SUM(H104:H106)</f>
        <v>931.2</v>
      </c>
      <c r="I107" s="282"/>
      <c r="J107" s="228"/>
      <c r="M107" s="286" t="n">
        <v>10</v>
      </c>
      <c r="N107" s="287" t="n">
        <f aca="false">O106+1</f>
        <v>45355</v>
      </c>
      <c r="O107" s="287" t="n">
        <f aca="false">N107+6</f>
        <v>45361</v>
      </c>
      <c r="P107" s="288" t="n">
        <f aca="false" t="array" ref="P107:P107">SUM(IF((ISNUMBER($A$9:$A$89))*($A$9:$A$89&gt;=N107)*($A$9:$A$89&lt;=O107)*ISNUMBER(H$9:H$89),H$9:H$89))</f>
        <v>12</v>
      </c>
      <c r="Q107" s="83"/>
    </row>
    <row r="108" s="75" customFormat="true" ht="12.75" hidden="false" customHeight="false" outlineLevel="0" collapsed="false">
      <c r="B108" s="294"/>
      <c r="C108" s="290"/>
      <c r="D108" s="290"/>
      <c r="E108" s="290"/>
      <c r="F108" s="290"/>
      <c r="G108" s="290"/>
      <c r="H108" s="290"/>
      <c r="I108" s="282"/>
      <c r="J108" s="228"/>
      <c r="M108" s="286" t="n">
        <v>11</v>
      </c>
      <c r="N108" s="287" t="n">
        <f aca="false">O107+1</f>
        <v>45362</v>
      </c>
      <c r="O108" s="287" t="n">
        <f aca="false">N108+6</f>
        <v>45368</v>
      </c>
      <c r="P108" s="288" t="n">
        <f aca="false" t="array" ref="P108:P108">SUM(IF((ISNUMBER($A$9:$A$89))*($A$9:$A$89&gt;=N108)*($A$9:$A$89&lt;=O108)*ISNUMBER(H$9:H$89),H$9:H$89))</f>
        <v>60</v>
      </c>
      <c r="Q108" s="83"/>
    </row>
    <row r="109" s="75" customFormat="true" ht="12.75" hidden="false" customHeight="false" outlineLevel="0" collapsed="false">
      <c r="B109" s="289" t="n">
        <v>7</v>
      </c>
      <c r="C109" s="290" t="n">
        <f aca="false" t="array" ref="C109:C109">SUM(IF((ISNUMBER($A$9:$A$90))*($A$9:$A$90&gt;=DATE($A$94,$B109,1))*($A$9:$A$90&lt;=DATE($A$94,$B109+1,0))*ISNUMBER(C$9:C$90),C$9:C$90))</f>
        <v>0</v>
      </c>
      <c r="D109" s="290" t="n">
        <f aca="false" t="array" ref="D109:D109">SUM(IF((ISNUMBER($A$9:$A$90))*($A$9:$A$90&gt;=DATE($A$94,$B109,1))*($A$9:$A$90&lt;=DATE($A$94,$B109+1,0))*ISNUMBER(D$9:D$90),D$9:D$90))</f>
        <v>0</v>
      </c>
      <c r="E109" s="290" t="n">
        <f aca="false" t="array" ref="E109:E109">SUM(IF((ISNUMBER($A$9:$A$90))*($A$9:$A$90&gt;=DATE($A$94,$B109,1))*($A$9:$A$90&lt;=DATE($A$94,$B109+1,0))*ISNUMBER(E$9:E$90),E$9:E$90))</f>
        <v>0</v>
      </c>
      <c r="F109" s="290" t="n">
        <f aca="false" t="array" ref="F109:F109">SUM(IF((ISNUMBER($A$9:$A$90))*($A$9:$A$90&gt;=DATE($A$94,$B109,1))*($A$9:$A$90&lt;=DATE($A$94,$B109+1,0))*ISNUMBER(F$9:F$90),F$9:F$90))</f>
        <v>0</v>
      </c>
      <c r="G109" s="290" t="n">
        <f aca="false" t="array" ref="G109:G109">SUM(IF((ISNUMBER($A$9:$A$90))*($A$9:$A$90&gt;=DATE($A$94,$B109,1))*($A$9:$A$90&lt;=DATE($A$94,$B109+1,0))*ISNUMBER(G$9:G$90),G$9:G$90))</f>
        <v>0</v>
      </c>
      <c r="H109" s="290" t="n">
        <f aca="false" t="array" ref="H109:H109">SUM(IF((ISNUMBER($A$9:$A$90))*($A$9:$A$90&gt;=DATE($A$94,$B109,1))*($A$9:$A$90&lt;=DATE($A$94,$B109+1,0))*ISNUMBER(H$9:H$90),H$9:H$90))</f>
        <v>0</v>
      </c>
      <c r="I109" s="282"/>
      <c r="J109" s="228"/>
      <c r="M109" s="286" t="n">
        <v>12</v>
      </c>
      <c r="N109" s="287" t="n">
        <f aca="false">O108+1</f>
        <v>45369</v>
      </c>
      <c r="O109" s="287" t="n">
        <f aca="false">N109+6</f>
        <v>45375</v>
      </c>
      <c r="P109" s="288" t="n">
        <f aca="false" t="array" ref="P109:P109">SUM(IF((ISNUMBER($A$9:$A$89))*($A$9:$A$89&gt;=N109)*($A$9:$A$89&lt;=O109)*ISNUMBER(H$9:H$89),H$9:H$89))</f>
        <v>0</v>
      </c>
      <c r="Q109" s="83"/>
    </row>
    <row r="110" s="75" customFormat="true" ht="12.75" hidden="false" customHeight="false" outlineLevel="0" collapsed="false">
      <c r="B110" s="289" t="n">
        <v>8</v>
      </c>
      <c r="C110" s="290" t="n">
        <f aca="false" t="array" ref="C110:C110">SUM(IF((ISNUMBER($A$9:$A$90))*($A$9:$A$90&gt;=DATE($A$94,$B110,1))*($A$9:$A$90&lt;=DATE($A$94,$B110+1,0))*ISNUMBER(C$9:C$90),C$9:C$90))</f>
        <v>0</v>
      </c>
      <c r="D110" s="290" t="n">
        <f aca="false" t="array" ref="D110:D110">SUM(IF((ISNUMBER($A$9:$A$90))*($A$9:$A$90&gt;=DATE($A$94,$B110,1))*($A$9:$A$90&lt;=DATE($A$94,$B110+1,0))*ISNUMBER(D$9:D$90),D$9:D$90))</f>
        <v>0</v>
      </c>
      <c r="E110" s="290" t="n">
        <f aca="false" t="array" ref="E110:E110">SUM(IF((ISNUMBER($A$9:$A$90))*($A$9:$A$90&gt;=DATE($A$94,$B110,1))*($A$9:$A$90&lt;=DATE($A$94,$B110+1,0))*ISNUMBER(E$9:E$90),E$9:E$90))</f>
        <v>0</v>
      </c>
      <c r="F110" s="290" t="n">
        <f aca="false" t="array" ref="F110:F110">SUM(IF((ISNUMBER($A$9:$A$90))*($A$9:$A$90&gt;=DATE($A$94,$B110,1))*($A$9:$A$90&lt;=DATE($A$94,$B110+1,0))*ISNUMBER(F$9:F$90),F$9:F$90))</f>
        <v>0</v>
      </c>
      <c r="G110" s="290" t="n">
        <f aca="false" t="array" ref="G110:G110">SUM(IF((ISNUMBER($A$9:$A$90))*($A$9:$A$90&gt;=DATE($A$94,$B110,1))*($A$9:$A$90&lt;=DATE($A$94,$B110+1,0))*ISNUMBER(G$9:G$90),G$9:G$90))</f>
        <v>0</v>
      </c>
      <c r="H110" s="290" t="n">
        <f aca="false" t="array" ref="H110:H110">SUM(IF((ISNUMBER($A$9:$A$90))*($A$9:$A$90&gt;=DATE($A$94,$B110,1))*($A$9:$A$90&lt;=DATE($A$94,$B110+1,0))*ISNUMBER(H$9:H$90),H$9:H$90))</f>
        <v>0</v>
      </c>
      <c r="I110" s="282"/>
      <c r="J110" s="228"/>
      <c r="M110" s="286" t="n">
        <v>13</v>
      </c>
      <c r="N110" s="287" t="n">
        <f aca="false">O109+1</f>
        <v>45376</v>
      </c>
      <c r="O110" s="287" t="n">
        <f aca="false">N110+6</f>
        <v>45382</v>
      </c>
      <c r="P110" s="288" t="n">
        <f aca="false" t="array" ref="P110:P110">SUM(IF((ISNUMBER($A$9:$A$89))*($A$9:$A$89&gt;=N110)*($A$9:$A$89&lt;=O110)*ISNUMBER(H$9:H$89),H$9:H$89))</f>
        <v>310.59</v>
      </c>
      <c r="Q110" s="83"/>
    </row>
    <row r="111" s="75" customFormat="true" ht="12.75" hidden="false" customHeight="false" outlineLevel="0" collapsed="false">
      <c r="B111" s="289" t="n">
        <v>9</v>
      </c>
      <c r="C111" s="290" t="n">
        <f aca="false" t="array" ref="C111:C111">SUM(IF((ISNUMBER($A$9:$A$90))*($A$9:$A$90&gt;=DATE($A$94,$B111,1))*($A$9:$A$90&lt;=DATE($A$94,$B111+1,0))*ISNUMBER(C$9:C$90),C$9:C$90))</f>
        <v>0</v>
      </c>
      <c r="D111" s="290" t="n">
        <f aca="false" t="array" ref="D111:D111">SUM(IF((ISNUMBER($A$9:$A$90))*($A$9:$A$90&gt;=DATE($A$94,$B111,1))*($A$9:$A$90&lt;=DATE($A$94,$B111+1,0))*ISNUMBER(D$9:D$90),D$9:D$90))</f>
        <v>0</v>
      </c>
      <c r="E111" s="290" t="n">
        <f aca="false" t="array" ref="E111:E111">SUM(IF((ISNUMBER($A$9:$A$90))*($A$9:$A$90&gt;=DATE($A$94,$B111,1))*($A$9:$A$90&lt;=DATE($A$94,$B111+1,0))*ISNUMBER(E$9:E$90),E$9:E$90))</f>
        <v>0</v>
      </c>
      <c r="F111" s="290" t="n">
        <f aca="false" t="array" ref="F111:F111">SUM(IF((ISNUMBER($A$9:$A$90))*($A$9:$A$90&gt;=DATE($A$94,$B111,1))*($A$9:$A$90&lt;=DATE($A$94,$B111+1,0))*ISNUMBER(F$9:F$90),F$9:F$90))</f>
        <v>0</v>
      </c>
      <c r="G111" s="290" t="n">
        <f aca="false" t="array" ref="G111:G111">SUM(IF((ISNUMBER($A$9:$A$90))*($A$9:$A$90&gt;=DATE($A$94,$B111,1))*($A$9:$A$90&lt;=DATE($A$94,$B111+1,0))*ISNUMBER(G$9:G$90),G$9:G$90))</f>
        <v>0</v>
      </c>
      <c r="H111" s="290" t="n">
        <f aca="false" t="array" ref="H111:H111">SUM(IF((ISNUMBER($A$9:$A$90))*($A$9:$A$90&gt;=DATE($A$94,$B111,1))*($A$9:$A$90&lt;=DATE($A$94,$B111+1,0))*ISNUMBER(H$9:H$90),H$9:H$90))</f>
        <v>0</v>
      </c>
      <c r="I111" s="282"/>
      <c r="J111" s="228"/>
      <c r="M111" s="286" t="n">
        <v>14</v>
      </c>
      <c r="N111" s="287" t="n">
        <f aca="false">O110+1</f>
        <v>45383</v>
      </c>
      <c r="O111" s="287" t="n">
        <f aca="false">N111+6</f>
        <v>45389</v>
      </c>
      <c r="P111" s="288" t="n">
        <f aca="false" t="array" ref="P111:P111">SUM(IF((ISNUMBER($A$9:$A$89))*($A$9:$A$89&gt;=N111)*($A$9:$A$89&lt;=O111)*ISNUMBER(H$9:H$89),H$9:H$89))</f>
        <v>309.82</v>
      </c>
      <c r="Q111" s="83"/>
    </row>
    <row r="112" s="75" customFormat="true" ht="12.75" hidden="false" customHeight="false" outlineLevel="0" collapsed="false">
      <c r="B112" s="292" t="n">
        <v>3</v>
      </c>
      <c r="C112" s="293" t="n">
        <f aca="false">SUM(C109:C111)</f>
        <v>0</v>
      </c>
      <c r="D112" s="293" t="n">
        <f aca="false">SUM(D109:D111)</f>
        <v>0</v>
      </c>
      <c r="E112" s="293" t="n">
        <f aca="false">SUM(E109:E111)</f>
        <v>0</v>
      </c>
      <c r="F112" s="293" t="n">
        <f aca="false">SUM(F109:F111)</f>
        <v>0</v>
      </c>
      <c r="G112" s="293" t="n">
        <f aca="false">SUM(G109:G111)</f>
        <v>0</v>
      </c>
      <c r="H112" s="293" t="n">
        <f aca="false">SUM(H109:H111)</f>
        <v>0</v>
      </c>
      <c r="I112" s="282"/>
      <c r="J112" s="228"/>
      <c r="M112" s="286" t="n">
        <v>15</v>
      </c>
      <c r="N112" s="287" t="n">
        <f aca="false">O111+1</f>
        <v>45390</v>
      </c>
      <c r="O112" s="287" t="n">
        <f aca="false">N112+6</f>
        <v>45396</v>
      </c>
      <c r="P112" s="288" t="n">
        <f aca="false" t="array" ref="P112:P112">SUM(IF((ISNUMBER($A$9:$A$89))*($A$9:$A$89&gt;=N112)*($A$9:$A$89&lt;=O112)*ISNUMBER(H$9:H$89),H$9:H$89))</f>
        <v>302.02</v>
      </c>
      <c r="Q112" s="83"/>
    </row>
    <row r="113" s="75" customFormat="true" ht="12.75" hidden="false" customHeight="false" outlineLevel="0" collapsed="false">
      <c r="B113" s="294"/>
      <c r="C113" s="290"/>
      <c r="D113" s="290"/>
      <c r="E113" s="290"/>
      <c r="F113" s="290"/>
      <c r="G113" s="290"/>
      <c r="H113" s="290"/>
      <c r="I113" s="282"/>
      <c r="J113" s="228"/>
      <c r="M113" s="286" t="n">
        <v>16</v>
      </c>
      <c r="N113" s="287" t="n">
        <f aca="false">O112+1</f>
        <v>45397</v>
      </c>
      <c r="O113" s="287" t="n">
        <f aca="false">N113+6</f>
        <v>45403</v>
      </c>
      <c r="P113" s="288" t="n">
        <f aca="false" t="array" ref="P113:P113">SUM(IF((ISNUMBER($A$9:$A$89))*($A$9:$A$89&gt;=N113)*($A$9:$A$89&lt;=O113)*ISNUMBER(H$9:H$89),H$9:H$89))</f>
        <v>31.36</v>
      </c>
      <c r="Q113" s="83"/>
    </row>
    <row r="114" s="75" customFormat="true" ht="12.75" hidden="false" customHeight="false" outlineLevel="0" collapsed="false">
      <c r="B114" s="289" t="n">
        <v>10</v>
      </c>
      <c r="C114" s="290" t="n">
        <f aca="false" t="array" ref="C114:C114">SUM(IF((ISNUMBER($A$9:$A$90))*($A$9:$A$90&gt;=DATE($A$94,$B114,1))*($A$9:$A$90&lt;=DATE($A$94,$B114+1,0))*ISNUMBER(C$9:C$90),C$9:C$90))</f>
        <v>0</v>
      </c>
      <c r="D114" s="290" t="n">
        <f aca="false" t="array" ref="D114:D114">SUM(IF((ISNUMBER($A$9:$A$90))*($A$9:$A$90&gt;=DATE($A$94,$B114,1))*($A$9:$A$90&lt;=DATE($A$94,$B114+1,0))*ISNUMBER(D$9:D$90),D$9:D$90))</f>
        <v>0</v>
      </c>
      <c r="E114" s="290" t="n">
        <f aca="false" t="array" ref="E114:E114">SUM(IF((ISNUMBER($A$9:$A$90))*($A$9:$A$90&gt;=DATE($A$94,$B114,1))*($A$9:$A$90&lt;=DATE($A$94,$B114+1,0))*ISNUMBER(E$9:E$90),E$9:E$90))</f>
        <v>0</v>
      </c>
      <c r="F114" s="290" t="n">
        <f aca="false" t="array" ref="F114:F114">SUM(IF((ISNUMBER($A$9:$A$90))*($A$9:$A$90&gt;=DATE($A$94,$B114,1))*($A$9:$A$90&lt;=DATE($A$94,$B114+1,0))*ISNUMBER(F$9:F$90),F$9:F$90))</f>
        <v>0</v>
      </c>
      <c r="G114" s="290" t="n">
        <f aca="false" t="array" ref="G114:G114">SUM(IF((ISNUMBER($A$9:$A$90))*($A$9:$A$90&gt;=DATE($A$94,$B114,1))*($A$9:$A$90&lt;=DATE($A$94,$B114+1,0))*ISNUMBER(G$9:G$90),G$9:G$90))</f>
        <v>0</v>
      </c>
      <c r="H114" s="290" t="n">
        <f aca="false" t="array" ref="H114:H114">SUM(IF((ISNUMBER($A$9:$A$90))*($A$9:$A$90&gt;=DATE($A$94,$B114,1))*($A$9:$A$90&lt;=DATE($A$94,$B114+1,0))*ISNUMBER(H$9:H$90),H$9:H$90))</f>
        <v>0</v>
      </c>
      <c r="I114" s="282"/>
      <c r="J114" s="228"/>
      <c r="M114" s="286" t="n">
        <v>17</v>
      </c>
      <c r="N114" s="287" t="n">
        <f aca="false">O113+1</f>
        <v>45404</v>
      </c>
      <c r="O114" s="287" t="n">
        <f aca="false">N114+6</f>
        <v>45410</v>
      </c>
      <c r="P114" s="288" t="n">
        <f aca="false" t="array" ref="P114:P114">SUM(IF((ISNUMBER($A$9:$A$89))*($A$9:$A$89&gt;=N114)*($A$9:$A$89&lt;=O114)*ISNUMBER(H$9:H$89),H$9:H$89))</f>
        <v>288</v>
      </c>
      <c r="Q114" s="83"/>
    </row>
    <row r="115" s="75" customFormat="true" ht="12.75" hidden="false" customHeight="false" outlineLevel="0" collapsed="false">
      <c r="B115" s="289" t="n">
        <v>11</v>
      </c>
      <c r="C115" s="290" t="n">
        <f aca="false" t="array" ref="C115:C115">SUM(IF((ISNUMBER($A$9:$A$90))*($A$9:$A$90&gt;=DATE($A$94,$B115,1))*($A$9:$A$90&lt;=DATE($A$94,$B115+1,0))*ISNUMBER(C$9:C$90),C$9:C$90))</f>
        <v>0</v>
      </c>
      <c r="D115" s="290" t="n">
        <f aca="false" t="array" ref="D115:D115">SUM(IF((ISNUMBER($A$9:$A$90))*($A$9:$A$90&gt;=DATE($A$94,$B115,1))*($A$9:$A$90&lt;=DATE($A$94,$B115+1,0))*ISNUMBER(D$9:D$90),D$9:D$90))</f>
        <v>0</v>
      </c>
      <c r="E115" s="290" t="n">
        <f aca="false" t="array" ref="E115:E115">SUM(IF((ISNUMBER($A$9:$A$90))*($A$9:$A$90&gt;=DATE($A$94,$B115,1))*($A$9:$A$90&lt;=DATE($A$94,$B115+1,0))*ISNUMBER(E$9:E$90),E$9:E$90))</f>
        <v>0</v>
      </c>
      <c r="F115" s="290" t="n">
        <f aca="false" t="array" ref="F115:F115">SUM(IF((ISNUMBER($A$9:$A$90))*($A$9:$A$90&gt;=DATE($A$94,$B115,1))*($A$9:$A$90&lt;=DATE($A$94,$B115+1,0))*ISNUMBER(F$9:F$90),F$9:F$90))</f>
        <v>0</v>
      </c>
      <c r="G115" s="290" t="n">
        <f aca="false" t="array" ref="G115:G115">SUM(IF((ISNUMBER($A$9:$A$90))*($A$9:$A$90&gt;=DATE($A$94,$B115,1))*($A$9:$A$90&lt;=DATE($A$94,$B115+1,0))*ISNUMBER(G$9:G$90),G$9:G$90))</f>
        <v>0</v>
      </c>
      <c r="H115" s="290" t="n">
        <f aca="false" t="array" ref="H115:H115">SUM(IF((ISNUMBER($A$9:$A$90))*($A$9:$A$90&gt;=DATE($A$94,$B115,1))*($A$9:$A$90&lt;=DATE($A$94,$B115+1,0))*ISNUMBER(H$9:H$90),H$9:H$90))</f>
        <v>0</v>
      </c>
      <c r="I115" s="282"/>
      <c r="J115" s="228"/>
      <c r="M115" s="286" t="n">
        <v>18</v>
      </c>
      <c r="N115" s="287" t="n">
        <f aca="false">O114+1</f>
        <v>45411</v>
      </c>
      <c r="O115" s="287" t="n">
        <f aca="false">N115+6</f>
        <v>45417</v>
      </c>
      <c r="P115" s="288" t="n">
        <f aca="false" t="array" ref="P115:P115">SUM(IF((ISNUMBER($A$9:$A$89))*($A$9:$A$89&gt;=N115)*($A$9:$A$89&lt;=O115)*ISNUMBER(H$9:H$89),H$9:H$89))</f>
        <v>0</v>
      </c>
      <c r="Q115" s="83"/>
    </row>
    <row r="116" s="75" customFormat="true" ht="12.75" hidden="false" customHeight="false" outlineLevel="0" collapsed="false">
      <c r="B116" s="289" t="n">
        <v>12</v>
      </c>
      <c r="C116" s="290" t="n">
        <f aca="false" t="array" ref="C116:C116">SUM(IF((ISNUMBER($A$9:$A$90))*($A$9:$A$90&gt;=DATE($A$94,$B116,1))*($A$9:$A$90&lt;=DATE($A$94,$B116+1,0))*ISNUMBER(C$9:C$90),C$9:C$90))</f>
        <v>0</v>
      </c>
      <c r="D116" s="290" t="n">
        <f aca="false" t="array" ref="D116:D116">SUM(IF((ISNUMBER($A$9:$A$90))*($A$9:$A$90&gt;=DATE($A$94,$B116,1))*($A$9:$A$90&lt;=DATE($A$94,$B116+1,0))*ISNUMBER(D$9:D$90),D$9:D$90))</f>
        <v>0</v>
      </c>
      <c r="E116" s="290" t="n">
        <f aca="false" t="array" ref="E116:E116">SUM(IF((ISNUMBER($A$9:$A$90))*($A$9:$A$90&gt;=DATE($A$94,$B116,1))*($A$9:$A$90&lt;=DATE($A$94,$B116+1,0))*ISNUMBER(E$9:E$90),E$9:E$90))</f>
        <v>0</v>
      </c>
      <c r="F116" s="290" t="n">
        <f aca="false" t="array" ref="F116:F116">SUM(IF((ISNUMBER($A$9:$A$90))*($A$9:$A$90&gt;=DATE($A$94,$B116,1))*($A$9:$A$90&lt;=DATE($A$94,$B116+1,0))*ISNUMBER(F$9:F$90),F$9:F$90))</f>
        <v>0</v>
      </c>
      <c r="G116" s="290" t="n">
        <f aca="false" t="array" ref="G116:G116">SUM(IF((ISNUMBER($A$9:$A$90))*($A$9:$A$90&gt;=DATE($A$94,$B116,1))*($A$9:$A$90&lt;=DATE($A$94,$B116+1,0))*ISNUMBER(G$9:G$90),G$9:G$90))</f>
        <v>0</v>
      </c>
      <c r="H116" s="290" t="n">
        <f aca="false" t="array" ref="H116:H116">SUM(IF((ISNUMBER($A$9:$A$90))*($A$9:$A$90&gt;=DATE($A$94,$B116,1))*($A$9:$A$90&lt;=DATE($A$94,$B116+1,0))*ISNUMBER(H$9:H$90),H$9:H$90))</f>
        <v>0</v>
      </c>
      <c r="I116" s="282"/>
      <c r="J116" s="228"/>
      <c r="M116" s="286" t="n">
        <v>19</v>
      </c>
      <c r="N116" s="287" t="n">
        <f aca="false">O115+1</f>
        <v>45418</v>
      </c>
      <c r="O116" s="287" t="n">
        <f aca="false">N116+6</f>
        <v>45424</v>
      </c>
      <c r="P116" s="288" t="n">
        <f aca="false" t="array" ref="P116:P116">SUM(IF((ISNUMBER($A$9:$A$89))*($A$9:$A$89&gt;=N116)*($A$9:$A$89&lt;=O116)*ISNUMBER(H$9:H$89),H$9:H$89))</f>
        <v>0</v>
      </c>
      <c r="Q116" s="83"/>
    </row>
    <row r="117" s="75" customFormat="true" ht="12.75" hidden="false" customHeight="false" outlineLevel="0" collapsed="false">
      <c r="B117" s="292" t="n">
        <v>4</v>
      </c>
      <c r="C117" s="293" t="n">
        <f aca="false">SUM(C114:C116)</f>
        <v>0</v>
      </c>
      <c r="D117" s="293" t="n">
        <f aca="false">SUM(D114:D116)</f>
        <v>0</v>
      </c>
      <c r="E117" s="293" t="n">
        <f aca="false">SUM(E114:E116)</f>
        <v>0</v>
      </c>
      <c r="F117" s="293" t="n">
        <f aca="false">SUM(F114:F116)</f>
        <v>0</v>
      </c>
      <c r="G117" s="293" t="n">
        <f aca="false">SUM(G114:G116)</f>
        <v>0</v>
      </c>
      <c r="H117" s="293" t="n">
        <f aca="false">SUM(H114:H116)</f>
        <v>0</v>
      </c>
      <c r="I117" s="282"/>
      <c r="J117" s="228"/>
      <c r="M117" s="286" t="n">
        <v>20</v>
      </c>
      <c r="N117" s="287" t="n">
        <f aca="false">O116+1</f>
        <v>45425</v>
      </c>
      <c r="O117" s="287" t="n">
        <f aca="false">N117+6</f>
        <v>45431</v>
      </c>
      <c r="P117" s="288" t="n">
        <f aca="false" t="array" ref="P117:P117">SUM(IF((ISNUMBER($A$9:$A$89))*($A$9:$A$89&gt;=N117)*($A$9:$A$89&lt;=O117)*ISNUMBER(H$9:H$89),H$9:H$89))</f>
        <v>0</v>
      </c>
      <c r="Q117" s="83"/>
    </row>
    <row r="118" s="75" customFormat="true" ht="12.75" hidden="false" customHeight="false" outlineLevel="0" collapsed="false">
      <c r="B118" s="294"/>
      <c r="C118" s="290"/>
      <c r="D118" s="290"/>
      <c r="E118" s="290"/>
      <c r="F118" s="290"/>
      <c r="G118" s="290"/>
      <c r="H118" s="290"/>
      <c r="I118" s="282"/>
      <c r="J118" s="228"/>
      <c r="M118" s="286" t="n">
        <v>21</v>
      </c>
      <c r="N118" s="287" t="n">
        <f aca="false">O117+1</f>
        <v>45432</v>
      </c>
      <c r="O118" s="287" t="n">
        <f aca="false">N118+6</f>
        <v>45438</v>
      </c>
      <c r="P118" s="288" t="n">
        <f aca="false" t="array" ref="P118:P118">SUM(IF((ISNUMBER($A$9:$A$89))*($A$9:$A$89&gt;=N118)*($A$9:$A$89&lt;=O118)*ISNUMBER(H$9:H$89),H$9:H$89))</f>
        <v>0</v>
      </c>
      <c r="Q118" s="83"/>
    </row>
    <row r="119" s="75" customFormat="true" ht="12.75" hidden="false" customHeight="false" outlineLevel="0" collapsed="false">
      <c r="B119" s="54" t="s">
        <v>353</v>
      </c>
      <c r="C119" s="295" t="n">
        <f aca="false" t="array" ref="C119:C119">SUM(IF(NOT(ISNUMBER($A$9:$A$90)) * (TRIM($A$9:$A$90)&lt;&gt;"Summe")*ISNUMBER(C$9:C$90),C$9:C$90))</f>
        <v>0</v>
      </c>
      <c r="D119" s="295" t="n">
        <f aca="false" t="array" ref="D119:D119">SUM(IF(NOT(ISNUMBER($A$9:$A$90)) * (TRIM($A$9:$A$90)&lt;&gt;"Summe")*ISNUMBER(D$9:D$90),D$9:D$90))</f>
        <v>0</v>
      </c>
      <c r="E119" s="295" t="n">
        <f aca="false" t="array" ref="E119:E119">SUM(IF(NOT(ISNUMBER($A$9:$A$90)) * (TRIM($A$9:$A$90)&lt;&gt;"Summe")*ISNUMBER(E$9:E$90),E$9:E$90))</f>
        <v>0</v>
      </c>
      <c r="F119" s="295" t="n">
        <f aca="false" t="array" ref="F119:F119">SUM(IF(NOT(ISNUMBER($A$9:$A$90)) * (TRIM($A$9:$A$90)&lt;&gt;"Summe")*ISNUMBER(F$9:F$90),F$9:F$90))</f>
        <v>0</v>
      </c>
      <c r="G119" s="295" t="n">
        <f aca="false" t="array" ref="G119:G119">SUM(IF(NOT(ISNUMBER($A$9:$A$90)) * (TRIM($A$9:$A$90)&lt;&gt;"Summe")*ISNUMBER(G$9:G$90),G$9:G$90))</f>
        <v>0</v>
      </c>
      <c r="H119" s="295" t="n">
        <f aca="false" t="array" ref="H119:H119">SUM(IF(NOT(ISNUMBER($A$9:$A$90)) * (TRIM($A$9:$A$90)&lt;&gt;"Summe")*ISNUMBER(H$9:H$90),H$9:H$90))</f>
        <v>0</v>
      </c>
      <c r="I119" s="282"/>
      <c r="J119" s="54" t="s">
        <v>354</v>
      </c>
      <c r="M119" s="286" t="n">
        <v>22</v>
      </c>
      <c r="N119" s="287" t="n">
        <f aca="false">O118+1</f>
        <v>45439</v>
      </c>
      <c r="O119" s="287" t="n">
        <f aca="false">N119+6</f>
        <v>45445</v>
      </c>
      <c r="P119" s="288" t="n">
        <f aca="false" t="array" ref="P119:P119">SUM(IF((ISNUMBER($A$9:$A$89))*($A$9:$A$89&gt;=N119)*($A$9:$A$89&lt;=O119)*ISNUMBER(H$9:H$89),H$9:H$89))</f>
        <v>0</v>
      </c>
      <c r="Q119" s="83"/>
    </row>
    <row r="120" customFormat="false" ht="13.5" hidden="false" customHeight="false" outlineLevel="0" collapsed="false">
      <c r="A120" s="75"/>
      <c r="B120" s="94" t="s">
        <v>355</v>
      </c>
      <c r="C120" s="296" t="n">
        <f aca="false">C102+C107+C112+C117+C119</f>
        <v>2171.92</v>
      </c>
      <c r="D120" s="296" t="n">
        <f aca="false">D102+D107+D112+D117+D119</f>
        <v>412.72</v>
      </c>
      <c r="E120" s="296" t="n">
        <f aca="false">E102+E107+E112+E117+E119</f>
        <v>0</v>
      </c>
      <c r="F120" s="296" t="n">
        <f aca="false">F102+F107+F112+F117+F119</f>
        <v>0</v>
      </c>
      <c r="G120" s="296" t="n">
        <f aca="false">G102+G107+G112+G117+G119</f>
        <v>7024.4</v>
      </c>
      <c r="H120" s="296" t="n">
        <f aca="false">H102+H107+H112+H117+H119</f>
        <v>9609.04</v>
      </c>
      <c r="I120" s="282"/>
      <c r="J120" s="228"/>
      <c r="K120" s="75"/>
      <c r="L120" s="75"/>
      <c r="M120" s="286" t="n">
        <v>23</v>
      </c>
      <c r="N120" s="287" t="n">
        <f aca="false">O119+1</f>
        <v>45446</v>
      </c>
      <c r="O120" s="287" t="n">
        <f aca="false">N120+6</f>
        <v>45452</v>
      </c>
      <c r="P120" s="288" t="n">
        <f aca="false" t="array" ref="P120:P120">SUM(IF((ISNUMBER($A$9:$A$89))*($A$9:$A$89&gt;=N120)*($A$9:$A$89&lt;=O120)*ISNUMBER(H$9:H$89),H$9:H$89))</f>
        <v>0</v>
      </c>
      <c r="Q120" s="83"/>
    </row>
    <row r="121" customFormat="false" ht="13.5" hidden="false" customHeight="false" outlineLevel="0" collapsed="false">
      <c r="A121" s="75"/>
      <c r="B121" s="75"/>
      <c r="C121" s="75"/>
      <c r="D121" s="75"/>
      <c r="E121" s="75"/>
      <c r="F121" s="75"/>
      <c r="G121" s="75"/>
      <c r="H121" s="75"/>
      <c r="I121" s="75"/>
      <c r="J121" s="228"/>
      <c r="K121" s="75"/>
      <c r="L121" s="75"/>
      <c r="M121" s="286" t="n">
        <v>24</v>
      </c>
      <c r="N121" s="287" t="n">
        <f aca="false">O120+1</f>
        <v>45453</v>
      </c>
      <c r="O121" s="287" t="n">
        <f aca="false">N121+6</f>
        <v>45459</v>
      </c>
      <c r="P121" s="288" t="n">
        <f aca="false" t="array" ref="P121:P121">SUM(IF((ISNUMBER($A$9:$A$89))*($A$9:$A$89&gt;=N121)*($A$9:$A$89&lt;=O121)*ISNUMBER(H$9:H$89),H$9:H$89))</f>
        <v>0</v>
      </c>
      <c r="Q121" s="83"/>
    </row>
    <row r="122" customFormat="false" ht="14.25" hidden="false" customHeight="false" outlineLevel="0" collapsed="false">
      <c r="A122" s="75"/>
      <c r="B122" s="75"/>
      <c r="C122" s="75"/>
      <c r="D122" s="75"/>
      <c r="E122" s="75"/>
      <c r="F122" s="75"/>
      <c r="G122" s="75"/>
      <c r="H122" s="75"/>
      <c r="I122" s="75"/>
      <c r="J122" s="228"/>
      <c r="M122" s="286" t="n">
        <v>25</v>
      </c>
      <c r="N122" s="287" t="n">
        <f aca="false">O121+1</f>
        <v>45460</v>
      </c>
      <c r="O122" s="287" t="n">
        <f aca="false">N122+6</f>
        <v>45466</v>
      </c>
      <c r="P122" s="288" t="n">
        <f aca="false" t="array" ref="P122:P122">SUM(IF((ISNUMBER($A$9:$A$89))*($A$9:$A$89&gt;=N122)*($A$9:$A$89&lt;=O122)*ISNUMBER(H$9:H$89),H$9:H$89))</f>
        <v>0</v>
      </c>
      <c r="Q122" s="83"/>
    </row>
    <row r="123" customFormat="false" ht="14.25" hidden="false" customHeight="false" outlineLevel="0" collapsed="false">
      <c r="M123" s="286" t="n">
        <v>26</v>
      </c>
      <c r="N123" s="287" t="n">
        <f aca="false">O122+1</f>
        <v>45467</v>
      </c>
      <c r="O123" s="287" t="n">
        <f aca="false">N123+6</f>
        <v>45473</v>
      </c>
      <c r="P123" s="288" t="n">
        <f aca="false" t="array" ref="P123:P123">SUM(IF((ISNUMBER($A$9:$A$89))*($A$9:$A$89&gt;=N123)*($A$9:$A$89&lt;=O123)*ISNUMBER(H$9:H$89),H$9:H$89))</f>
        <v>0</v>
      </c>
      <c r="Q123" s="83"/>
    </row>
    <row r="124" customFormat="false" ht="14.25" hidden="false" customHeight="false" outlineLevel="0" collapsed="false">
      <c r="M124" s="286" t="n">
        <v>27</v>
      </c>
      <c r="N124" s="287" t="n">
        <f aca="false">O123+1</f>
        <v>45474</v>
      </c>
      <c r="O124" s="287" t="n">
        <f aca="false">N124+6</f>
        <v>45480</v>
      </c>
      <c r="P124" s="288" t="n">
        <f aca="false" t="array" ref="P124:P124">SUM(IF((ISNUMBER($A$9:$A$89))*($A$9:$A$89&gt;=N124)*($A$9:$A$89&lt;=O124)*ISNUMBER(H$9:H$89),H$9:H$89))</f>
        <v>0</v>
      </c>
      <c r="Q124" s="83"/>
    </row>
    <row r="125" customFormat="false" ht="14.25" hidden="false" customHeight="false" outlineLevel="0" collapsed="false">
      <c r="M125" s="286" t="n">
        <v>28</v>
      </c>
      <c r="N125" s="287" t="n">
        <f aca="false">O124+1</f>
        <v>45481</v>
      </c>
      <c r="O125" s="287" t="n">
        <f aca="false">N125+6</f>
        <v>45487</v>
      </c>
      <c r="P125" s="288" t="n">
        <f aca="false" t="array" ref="P125:P125">SUM(IF((ISNUMBER($A$9:$A$89))*($A$9:$A$89&gt;=N125)*($A$9:$A$89&lt;=O125)*ISNUMBER(H$9:H$89),H$9:H$89))</f>
        <v>0</v>
      </c>
      <c r="Q125" s="83"/>
    </row>
    <row r="126" customFormat="false" ht="14.25" hidden="false" customHeight="false" outlineLevel="0" collapsed="false">
      <c r="M126" s="286" t="n">
        <v>29</v>
      </c>
      <c r="N126" s="287" t="n">
        <f aca="false">O125+1</f>
        <v>45488</v>
      </c>
      <c r="O126" s="287" t="n">
        <f aca="false">N126+6</f>
        <v>45494</v>
      </c>
      <c r="P126" s="288" t="n">
        <f aca="false" t="array" ref="P126:P126">SUM(IF((ISNUMBER($A$9:$A$89))*($A$9:$A$89&gt;=N126)*($A$9:$A$89&lt;=O126)*ISNUMBER(H$9:H$89),H$9:H$89))</f>
        <v>0</v>
      </c>
      <c r="Q126" s="83"/>
    </row>
    <row r="127" customFormat="false" ht="14.25" hidden="false" customHeight="false" outlineLevel="0" collapsed="false">
      <c r="M127" s="286" t="n">
        <v>30</v>
      </c>
      <c r="N127" s="287" t="n">
        <f aca="false">O126+1</f>
        <v>45495</v>
      </c>
      <c r="O127" s="287" t="n">
        <f aca="false">N127+6</f>
        <v>45501</v>
      </c>
      <c r="P127" s="288" t="n">
        <f aca="false" t="array" ref="P127:P127">SUM(IF((ISNUMBER($A$9:$A$89))*($A$9:$A$89&gt;=N127)*($A$9:$A$89&lt;=O127)*ISNUMBER(H$9:H$89),H$9:H$89))</f>
        <v>0</v>
      </c>
      <c r="Q127" s="83"/>
    </row>
    <row r="128" customFormat="false" ht="14.25" hidden="false" customHeight="false" outlineLevel="0" collapsed="false">
      <c r="M128" s="286" t="n">
        <v>31</v>
      </c>
      <c r="N128" s="287" t="n">
        <f aca="false">O127+1</f>
        <v>45502</v>
      </c>
      <c r="O128" s="287" t="n">
        <f aca="false">N128+6</f>
        <v>45508</v>
      </c>
      <c r="P128" s="288" t="n">
        <f aca="false" t="array" ref="P128:P128">SUM(IF((ISNUMBER($A$9:$A$89))*($A$9:$A$89&gt;=N128)*($A$9:$A$89&lt;=O128)*ISNUMBER(H$9:H$89),H$9:H$89))</f>
        <v>0</v>
      </c>
      <c r="Q128" s="83"/>
    </row>
    <row r="129" customFormat="false" ht="14.25" hidden="false" customHeight="false" outlineLevel="0" collapsed="false">
      <c r="M129" s="286" t="n">
        <v>32</v>
      </c>
      <c r="N129" s="287" t="n">
        <f aca="false">O128+1</f>
        <v>45509</v>
      </c>
      <c r="O129" s="287" t="n">
        <f aca="false">N129+6</f>
        <v>45515</v>
      </c>
      <c r="P129" s="288" t="n">
        <f aca="false" t="array" ref="P129:P129">SUM(IF((ISNUMBER($A$9:$A$89))*($A$9:$A$89&gt;=N129)*($A$9:$A$89&lt;=O129)*ISNUMBER(H$9:H$89),H$9:H$89))</f>
        <v>0</v>
      </c>
      <c r="Q129" s="83"/>
    </row>
    <row r="130" customFormat="false" ht="14.25" hidden="false" customHeight="false" outlineLevel="0" collapsed="false">
      <c r="M130" s="286" t="n">
        <v>33</v>
      </c>
      <c r="N130" s="287" t="n">
        <f aca="false">O129+1</f>
        <v>45516</v>
      </c>
      <c r="O130" s="287" t="n">
        <f aca="false">N130+6</f>
        <v>45522</v>
      </c>
      <c r="P130" s="288" t="n">
        <f aca="false" t="array" ref="P130:P130">SUM(IF((ISNUMBER($A$9:$A$89))*($A$9:$A$89&gt;=N130)*($A$9:$A$89&lt;=O130)*ISNUMBER(H$9:H$89),H$9:H$89))</f>
        <v>0</v>
      </c>
      <c r="Q130" s="83"/>
    </row>
    <row r="131" customFormat="false" ht="14.25" hidden="false" customHeight="false" outlineLevel="0" collapsed="false">
      <c r="M131" s="286" t="n">
        <v>34</v>
      </c>
      <c r="N131" s="287" t="n">
        <f aca="false">O130+1</f>
        <v>45523</v>
      </c>
      <c r="O131" s="287" t="n">
        <f aca="false">N131+6</f>
        <v>45529</v>
      </c>
      <c r="P131" s="288" t="n">
        <f aca="false" t="array" ref="P131:P131">SUM(IF((ISNUMBER($A$9:$A$89))*($A$9:$A$89&gt;=N131)*($A$9:$A$89&lt;=O131)*ISNUMBER(H$9:H$89),H$9:H$89))</f>
        <v>0</v>
      </c>
      <c r="Q131" s="83"/>
    </row>
    <row r="132" customFormat="false" ht="14.25" hidden="false" customHeight="false" outlineLevel="0" collapsed="false">
      <c r="M132" s="286" t="n">
        <v>35</v>
      </c>
      <c r="N132" s="287" t="n">
        <f aca="false">O131+1</f>
        <v>45530</v>
      </c>
      <c r="O132" s="287" t="n">
        <f aca="false">N132+6</f>
        <v>45536</v>
      </c>
      <c r="P132" s="288" t="n">
        <f aca="false" t="array" ref="P132:P132">SUM(IF((ISNUMBER($A$9:$A$89))*($A$9:$A$89&gt;=N132)*($A$9:$A$89&lt;=O132)*ISNUMBER(H$9:H$89),H$9:H$89))</f>
        <v>0</v>
      </c>
      <c r="Q132" s="83"/>
    </row>
    <row r="133" customFormat="false" ht="14.25" hidden="false" customHeight="false" outlineLevel="0" collapsed="false">
      <c r="M133" s="286" t="n">
        <v>36</v>
      </c>
      <c r="N133" s="287" t="n">
        <f aca="false">O132+1</f>
        <v>45537</v>
      </c>
      <c r="O133" s="287" t="n">
        <f aca="false">N133+6</f>
        <v>45543</v>
      </c>
      <c r="P133" s="288" t="n">
        <f aca="false" t="array" ref="P133:P133">SUM(IF((ISNUMBER($A$9:$A$89))*($A$9:$A$89&gt;=N133)*($A$9:$A$89&lt;=O133)*ISNUMBER(H$9:H$89),H$9:H$89))</f>
        <v>0</v>
      </c>
      <c r="Q133" s="83"/>
    </row>
    <row r="134" customFormat="false" ht="14.25" hidden="false" customHeight="false" outlineLevel="0" collapsed="false">
      <c r="M134" s="286" t="n">
        <v>37</v>
      </c>
      <c r="N134" s="287" t="n">
        <f aca="false">O133+1</f>
        <v>45544</v>
      </c>
      <c r="O134" s="287" t="n">
        <f aca="false">N134+6</f>
        <v>45550</v>
      </c>
      <c r="P134" s="288" t="n">
        <f aca="false" t="array" ref="P134:P134">SUM(IF((ISNUMBER($A$9:$A$89))*($A$9:$A$89&gt;=N134)*($A$9:$A$89&lt;=O134)*ISNUMBER(H$9:H$89),H$9:H$89))</f>
        <v>0</v>
      </c>
      <c r="Q134" s="83"/>
    </row>
    <row r="135" customFormat="false" ht="14.25" hidden="false" customHeight="false" outlineLevel="0" collapsed="false">
      <c r="M135" s="286" t="n">
        <v>38</v>
      </c>
      <c r="N135" s="287" t="n">
        <f aca="false">O134+1</f>
        <v>45551</v>
      </c>
      <c r="O135" s="287" t="n">
        <f aca="false">N135+6</f>
        <v>45557</v>
      </c>
      <c r="P135" s="288" t="n">
        <f aca="false" t="array" ref="P135:P135">SUM(IF((ISNUMBER($A$9:$A$89))*($A$9:$A$89&gt;=N135)*($A$9:$A$89&lt;=O135)*ISNUMBER(H$9:H$89),H$9:H$89))</f>
        <v>0</v>
      </c>
      <c r="Q135" s="83"/>
    </row>
    <row r="136" customFormat="false" ht="14.25" hidden="false" customHeight="false" outlineLevel="0" collapsed="false">
      <c r="M136" s="286" t="n">
        <v>39</v>
      </c>
      <c r="N136" s="287" t="n">
        <f aca="false">O135+1</f>
        <v>45558</v>
      </c>
      <c r="O136" s="287" t="n">
        <f aca="false">N136+6</f>
        <v>45564</v>
      </c>
      <c r="P136" s="288" t="n">
        <f aca="false" t="array" ref="P136:P136">SUM(IF((ISNUMBER($A$9:$A$89))*($A$9:$A$89&gt;=N136)*($A$9:$A$89&lt;=O136)*ISNUMBER(H$9:H$89),H$9:H$89))</f>
        <v>0</v>
      </c>
      <c r="Q136" s="83"/>
    </row>
    <row r="137" customFormat="false" ht="14.25" hidden="false" customHeight="false" outlineLevel="0" collapsed="false">
      <c r="M137" s="286" t="n">
        <v>40</v>
      </c>
      <c r="N137" s="287" t="n">
        <f aca="false">O136+1</f>
        <v>45565</v>
      </c>
      <c r="O137" s="287" t="n">
        <f aca="false">N137+6</f>
        <v>45571</v>
      </c>
      <c r="P137" s="288" t="n">
        <f aca="false" t="array" ref="P137:P137">SUM(IF((ISNUMBER($A$9:$A$89))*($A$9:$A$89&gt;=N137)*($A$9:$A$89&lt;=O137)*ISNUMBER(H$9:H$89),H$9:H$89))</f>
        <v>0</v>
      </c>
      <c r="Q137" s="83"/>
    </row>
    <row r="138" customFormat="false" ht="14.25" hidden="false" customHeight="false" outlineLevel="0" collapsed="false">
      <c r="M138" s="286" t="n">
        <v>41</v>
      </c>
      <c r="N138" s="287" t="n">
        <f aca="false">O137+1</f>
        <v>45572</v>
      </c>
      <c r="O138" s="287" t="n">
        <f aca="false">N138+6</f>
        <v>45578</v>
      </c>
      <c r="P138" s="288" t="n">
        <f aca="false" t="array" ref="P138:P138">SUM(IF((ISNUMBER($A$9:$A$89))*($A$9:$A$89&gt;=N138)*($A$9:$A$89&lt;=O138)*ISNUMBER(H$9:H$89),H$9:H$89))</f>
        <v>0</v>
      </c>
      <c r="Q138" s="83"/>
    </row>
    <row r="139" customFormat="false" ht="14.25" hidden="false" customHeight="false" outlineLevel="0" collapsed="false">
      <c r="M139" s="286" t="n">
        <v>42</v>
      </c>
      <c r="N139" s="287" t="n">
        <f aca="false">O138+1</f>
        <v>45579</v>
      </c>
      <c r="O139" s="287" t="n">
        <f aca="false">N139+6</f>
        <v>45585</v>
      </c>
      <c r="P139" s="288" t="n">
        <f aca="false" t="array" ref="P139:P139">SUM(IF((ISNUMBER($A$9:$A$89))*($A$9:$A$89&gt;=N139)*($A$9:$A$89&lt;=O139)*ISNUMBER(H$9:H$89),H$9:H$89))</f>
        <v>0</v>
      </c>
      <c r="Q139" s="83"/>
    </row>
    <row r="140" customFormat="false" ht="14.25" hidden="false" customHeight="false" outlineLevel="0" collapsed="false">
      <c r="M140" s="286" t="n">
        <v>43</v>
      </c>
      <c r="N140" s="287" t="n">
        <f aca="false">O139+1</f>
        <v>45586</v>
      </c>
      <c r="O140" s="287" t="n">
        <f aca="false">N140+6</f>
        <v>45592</v>
      </c>
      <c r="P140" s="288" t="n">
        <f aca="false" t="array" ref="P140:P140">SUM(IF((ISNUMBER($A$9:$A$89))*($A$9:$A$89&gt;=N140)*($A$9:$A$89&lt;=O140)*ISNUMBER(H$9:H$89),H$9:H$89))</f>
        <v>0</v>
      </c>
      <c r="Q140" s="83"/>
    </row>
    <row r="141" customFormat="false" ht="14.25" hidden="false" customHeight="false" outlineLevel="0" collapsed="false">
      <c r="M141" s="286" t="n">
        <v>44</v>
      </c>
      <c r="N141" s="287" t="n">
        <f aca="false">O140+1</f>
        <v>45593</v>
      </c>
      <c r="O141" s="287" t="n">
        <f aca="false">N141+6</f>
        <v>45599</v>
      </c>
      <c r="P141" s="288" t="n">
        <f aca="false" t="array" ref="P141:P141">SUM(IF((ISNUMBER($A$9:$A$89))*($A$9:$A$89&gt;=N141)*($A$9:$A$89&lt;=O141)*ISNUMBER(H$9:H$89),H$9:H$89))</f>
        <v>0</v>
      </c>
      <c r="Q141" s="83"/>
    </row>
    <row r="142" customFormat="false" ht="14.25" hidden="false" customHeight="false" outlineLevel="0" collapsed="false">
      <c r="M142" s="286" t="n">
        <v>45</v>
      </c>
      <c r="N142" s="287" t="n">
        <f aca="false">O141+1</f>
        <v>45600</v>
      </c>
      <c r="O142" s="287" t="n">
        <f aca="false">N142+6</f>
        <v>45606</v>
      </c>
      <c r="P142" s="288" t="n">
        <f aca="false" t="array" ref="P142:P142">SUM(IF((ISNUMBER($A$9:$A$89))*($A$9:$A$89&gt;=N142)*($A$9:$A$89&lt;=O142)*ISNUMBER(H$9:H$89),H$9:H$89))</f>
        <v>0</v>
      </c>
      <c r="Q142" s="83"/>
    </row>
    <row r="143" customFormat="false" ht="14.25" hidden="false" customHeight="false" outlineLevel="0" collapsed="false">
      <c r="M143" s="286" t="n">
        <v>46</v>
      </c>
      <c r="N143" s="287" t="n">
        <f aca="false">O142+1</f>
        <v>45607</v>
      </c>
      <c r="O143" s="287" t="n">
        <f aca="false">N143+6</f>
        <v>45613</v>
      </c>
      <c r="P143" s="288" t="n">
        <f aca="false" t="array" ref="P143:P143">SUM(IF((ISNUMBER($A$9:$A$89))*($A$9:$A$89&gt;=N143)*($A$9:$A$89&lt;=O143)*ISNUMBER(H$9:H$89),H$9:H$89))</f>
        <v>0</v>
      </c>
      <c r="Q143" s="83"/>
    </row>
    <row r="144" customFormat="false" ht="14.25" hidden="false" customHeight="false" outlineLevel="0" collapsed="false">
      <c r="M144" s="286" t="n">
        <v>47</v>
      </c>
      <c r="N144" s="287" t="n">
        <f aca="false">O143+1</f>
        <v>45614</v>
      </c>
      <c r="O144" s="287" t="n">
        <f aca="false">N144+6</f>
        <v>45620</v>
      </c>
      <c r="P144" s="288" t="n">
        <f aca="false" t="array" ref="P144:P144">SUM(IF((ISNUMBER($A$9:$A$89))*($A$9:$A$89&gt;=N144)*($A$9:$A$89&lt;=O144)*ISNUMBER(H$9:H$89),H$9:H$89))</f>
        <v>0</v>
      </c>
      <c r="Q144" s="83"/>
    </row>
    <row r="145" customFormat="false" ht="14.25" hidden="false" customHeight="false" outlineLevel="0" collapsed="false">
      <c r="M145" s="286" t="n">
        <v>48</v>
      </c>
      <c r="N145" s="287" t="n">
        <f aca="false">O144+1</f>
        <v>45621</v>
      </c>
      <c r="O145" s="287" t="n">
        <f aca="false">N145+6</f>
        <v>45627</v>
      </c>
      <c r="P145" s="288" t="n">
        <f aca="false" t="array" ref="P145:P145">SUM(IF((ISNUMBER($A$9:$A$89))*($A$9:$A$89&gt;=N145)*($A$9:$A$89&lt;=O145)*ISNUMBER(H$9:H$89),H$9:H$89))</f>
        <v>0</v>
      </c>
      <c r="Q145" s="83"/>
    </row>
    <row r="146" customFormat="false" ht="14.25" hidden="false" customHeight="false" outlineLevel="0" collapsed="false">
      <c r="M146" s="286" t="n">
        <v>49</v>
      </c>
      <c r="N146" s="287" t="n">
        <f aca="false">O145+1</f>
        <v>45628</v>
      </c>
      <c r="O146" s="287" t="n">
        <f aca="false">N146+6</f>
        <v>45634</v>
      </c>
      <c r="P146" s="288" t="n">
        <f aca="false" t="array" ref="P146:P146">SUM(IF((ISNUMBER($A$9:$A$89))*($A$9:$A$89&gt;=N146)*($A$9:$A$89&lt;=O146)*ISNUMBER(H$9:H$89),H$9:H$89))</f>
        <v>0</v>
      </c>
      <c r="Q146" s="83"/>
    </row>
    <row r="147" customFormat="false" ht="14.25" hidden="false" customHeight="false" outlineLevel="0" collapsed="false">
      <c r="M147" s="286" t="n">
        <v>50</v>
      </c>
      <c r="N147" s="287" t="n">
        <f aca="false">O146+1</f>
        <v>45635</v>
      </c>
      <c r="O147" s="287" t="n">
        <f aca="false">N147+6</f>
        <v>45641</v>
      </c>
      <c r="P147" s="288" t="n">
        <f aca="false" t="array" ref="P147:P147">SUM(IF((ISNUMBER($A$9:$A$89))*($A$9:$A$89&gt;=N147)*($A$9:$A$89&lt;=O147)*ISNUMBER(H$9:H$89),H$9:H$89))</f>
        <v>0</v>
      </c>
      <c r="Q147" s="83"/>
    </row>
    <row r="148" customFormat="false" ht="14.25" hidden="false" customHeight="false" outlineLevel="0" collapsed="false">
      <c r="M148" s="286" t="n">
        <v>51</v>
      </c>
      <c r="N148" s="287" t="n">
        <f aca="false">O147+1</f>
        <v>45642</v>
      </c>
      <c r="O148" s="287" t="n">
        <f aca="false">N148+6</f>
        <v>45648</v>
      </c>
      <c r="P148" s="288" t="n">
        <f aca="false" t="array" ref="P148:P148">SUM(IF((ISNUMBER($A$9:$A$89))*($A$9:$A$89&gt;=N148)*($A$9:$A$89&lt;=O148)*ISNUMBER(H$9:H$89),H$9:H$89))</f>
        <v>0</v>
      </c>
      <c r="Q148" s="83"/>
    </row>
    <row r="149" customFormat="false" ht="14.25" hidden="false" customHeight="false" outlineLevel="0" collapsed="false">
      <c r="M149" s="286" t="n">
        <v>52</v>
      </c>
      <c r="N149" s="287" t="n">
        <f aca="false">O148+1</f>
        <v>45649</v>
      </c>
      <c r="O149" s="287" t="n">
        <f aca="false">N149+6</f>
        <v>45655</v>
      </c>
      <c r="P149" s="288" t="n">
        <f aca="false" t="array" ref="P149:P149">SUM(IF((ISNUMBER($A$9:$A$89))*($A$9:$A$89&gt;=N149)*($A$9:$A$89&lt;=O149)*ISNUMBER(H$9:H$89),H$9:H$89))</f>
        <v>0</v>
      </c>
      <c r="Q149" s="83"/>
    </row>
    <row r="150" customFormat="false" ht="14.25" hidden="false" customHeight="false" outlineLevel="0" collapsed="false">
      <c r="M150" s="286" t="n">
        <v>53</v>
      </c>
      <c r="N150" s="287" t="n">
        <f aca="false">O149+1</f>
        <v>45656</v>
      </c>
      <c r="O150" s="287" t="n">
        <f aca="false">N150+6</f>
        <v>45662</v>
      </c>
      <c r="P150" s="288" t="n">
        <f aca="false" t="array" ref="P150:P150">SUM(IF((ISNUMBER($A$9:$A$89))*($A$9:$A$89&gt;=N150)*($A$9:$A$89&lt;=O150)*ISNUMBER(H$9:H$89),H$9:H$89))</f>
        <v>0</v>
      </c>
      <c r="Q150" s="83"/>
    </row>
    <row r="151" customFormat="false" ht="15" hidden="false" customHeight="false" outlineLevel="0" collapsed="false">
      <c r="M151" s="297"/>
      <c r="N151" s="298"/>
      <c r="O151" s="298" t="s">
        <v>355</v>
      </c>
      <c r="P151" s="299" t="n">
        <f aca="false">SUM(P98:P150)</f>
        <v>9609.04</v>
      </c>
      <c r="Q151" s="83"/>
    </row>
    <row r="152" customFormat="false" ht="15" hidden="false" customHeight="false" outlineLevel="0" collapsed="false"/>
  </sheetData>
  <mergeCells count="5">
    <mergeCell ref="C7:D7"/>
    <mergeCell ref="E7:F7"/>
    <mergeCell ref="G7:H7"/>
    <mergeCell ref="C97:D97"/>
    <mergeCell ref="E97:F97"/>
  </mergeCells>
  <hyperlinks>
    <hyperlink ref="L1" location="Erläuterung!A1" display="Hilfe"/>
    <hyperlink ref="L101" r:id="rId1" display="http://www.online-excel.de/excel/singsel.php?f=26"/>
  </hyperlinks>
  <printOptions headings="false" gridLines="false" gridLinesSet="true" horizontalCentered="true" verticalCentered="false"/>
  <pageMargins left="0.629861111111111" right="0.472222222222222" top="0.7875" bottom="0.7875" header="0.511811023622047" footer="0.511805555555556"/>
  <pageSetup paperSize="9" scale="100" fitToWidth="1" fitToHeight="15" pageOrder="downThenOver" orientation="landscape" blackAndWhite="false" draft="false" cellComments="none" horizontalDpi="300" verticalDpi="300" copies="1"/>
  <headerFooter differentFirst="false" differentOddEven="false">
    <oddHeader/>
    <oddFooter>&amp;CSeite &amp;P von &amp;N</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A219"/>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48" activeCellId="1" sqref="A1:A5 A48"/>
    </sheetView>
  </sheetViews>
  <sheetFormatPr defaultColWidth="11.4296875" defaultRowHeight="14.25" zeroHeight="false" outlineLevelRow="0" outlineLevelCol="0"/>
  <cols>
    <col collapsed="false" customWidth="true" hidden="false" outlineLevel="0" max="1" min="1" style="47" width="11.28"/>
    <col collapsed="false" customWidth="true" hidden="false" outlineLevel="0" max="2" min="2" style="47" width="75.87"/>
    <col collapsed="false" customWidth="true" hidden="false" outlineLevel="0" max="3" min="3" style="300" width="7"/>
    <col collapsed="false" customWidth="true" hidden="false" outlineLevel="0" max="4" min="4" style="300" width="12.85"/>
    <col collapsed="false" customWidth="true" hidden="false" outlineLevel="0" max="5" min="5" style="300" width="8.28"/>
    <col collapsed="false" customWidth="true" hidden="false" outlineLevel="0" max="6" min="6" style="300" width="11.03"/>
    <col collapsed="false" customWidth="true" hidden="false" outlineLevel="0" max="7" min="7" style="300" width="6"/>
    <col collapsed="false" customWidth="true" hidden="false" outlineLevel="0" max="11" min="8" style="300" width="11.57"/>
    <col collapsed="false" customWidth="true" hidden="false" outlineLevel="0" max="12" min="12" style="47" width="6.85"/>
    <col collapsed="false" customWidth="true" hidden="false" outlineLevel="0" max="13" min="13" style="300" width="3.57"/>
    <col collapsed="false" customWidth="true" hidden="false" outlineLevel="0" max="14" min="14" style="47" width="40.14"/>
    <col collapsed="false" customWidth="true" hidden="false" outlineLevel="0" max="15" min="15" style="47" width="17"/>
    <col collapsed="false" customWidth="true" hidden="false" outlineLevel="0" max="16" min="16" style="47" width="10.28"/>
    <col collapsed="false" customWidth="true" hidden="false" outlineLevel="0" max="18" min="17" style="47" width="18.28"/>
    <col collapsed="false" customWidth="true" hidden="false" outlineLevel="0" max="19" min="19" style="47" width="6.57"/>
    <col collapsed="false" customWidth="true" hidden="false" outlineLevel="0" max="27" min="20" style="47" width="30.57"/>
    <col collapsed="false" customWidth="false" hidden="false" outlineLevel="0" max="16384" min="28" style="47" width="11.43"/>
  </cols>
  <sheetData>
    <row r="1" customFormat="false" ht="14.25" hidden="false" customHeight="false" outlineLevel="0" collapsed="false">
      <c r="A1" s="47" t="n">
        <f aca="false">Überschuss!A1</f>
        <v>0</v>
      </c>
      <c r="C1" s="301" t="n">
        <f aca="false">Überschuss!C1</f>
        <v>45521</v>
      </c>
      <c r="D1" s="301"/>
      <c r="E1" s="301"/>
      <c r="F1" s="301"/>
      <c r="G1" s="301"/>
      <c r="H1" s="301"/>
      <c r="I1" s="301"/>
      <c r="J1" s="301"/>
      <c r="K1" s="301"/>
      <c r="L1" s="301"/>
      <c r="N1" s="50" t="s">
        <v>140</v>
      </c>
    </row>
    <row r="2" customFormat="false" ht="14.25" hidden="false" customHeight="false" outlineLevel="0" collapsed="false">
      <c r="A2" s="47" t="n">
        <f aca="false">Überschuss!A2</f>
        <v>0</v>
      </c>
    </row>
    <row r="5" s="206" customFormat="true" ht="18" hidden="false" customHeight="false" outlineLevel="0" collapsed="false">
      <c r="A5" s="206" t="str">
        <f aca="false">"Ausgaben " &amp; Überschuss!A7</f>
        <v>Ausgaben 2024</v>
      </c>
      <c r="B5" s="47"/>
      <c r="C5" s="300"/>
      <c r="D5" s="300"/>
      <c r="E5" s="300"/>
      <c r="F5" s="300"/>
      <c r="G5" s="300"/>
      <c r="H5" s="300"/>
      <c r="I5" s="300"/>
      <c r="J5" s="300"/>
      <c r="K5" s="300"/>
      <c r="L5" s="47"/>
      <c r="M5" s="302"/>
    </row>
    <row r="6" s="75" customFormat="true" ht="18" hidden="false" customHeight="true" outlineLevel="0" collapsed="false">
      <c r="C6" s="228"/>
      <c r="D6" s="228"/>
      <c r="E6" s="228"/>
      <c r="F6" s="228"/>
      <c r="G6" s="228"/>
      <c r="H6" s="228"/>
      <c r="I6" s="228"/>
      <c r="J6" s="228"/>
      <c r="K6" s="228"/>
      <c r="M6" s="228"/>
    </row>
    <row r="7" s="93" customFormat="true" ht="12.75" hidden="false" customHeight="true" outlineLevel="0" collapsed="false">
      <c r="A7" s="303" t="s">
        <v>356</v>
      </c>
      <c r="B7" s="304" t="s">
        <v>218</v>
      </c>
      <c r="C7" s="305" t="s">
        <v>357</v>
      </c>
      <c r="D7" s="306" t="s">
        <v>184</v>
      </c>
      <c r="E7" s="306"/>
      <c r="F7" s="306"/>
      <c r="G7" s="306"/>
      <c r="H7" s="306"/>
      <c r="I7" s="306"/>
      <c r="J7" s="306"/>
      <c r="K7" s="212" t="s">
        <v>249</v>
      </c>
      <c r="L7" s="307" t="s">
        <v>358</v>
      </c>
      <c r="M7" s="209"/>
      <c r="N7" s="75"/>
    </row>
    <row r="8" s="93" customFormat="true" ht="15.75" hidden="false" customHeight="true" outlineLevel="0" collapsed="false">
      <c r="A8" s="303"/>
      <c r="B8" s="304"/>
      <c r="C8" s="305"/>
      <c r="D8" s="136" t="s">
        <v>181</v>
      </c>
      <c r="E8" s="136"/>
      <c r="F8" s="136"/>
      <c r="G8" s="136" t="s">
        <v>359</v>
      </c>
      <c r="H8" s="136" t="s">
        <v>193</v>
      </c>
      <c r="I8" s="136"/>
      <c r="J8" s="136" t="s">
        <v>267</v>
      </c>
      <c r="K8" s="212"/>
      <c r="L8" s="308" t="s">
        <v>360</v>
      </c>
      <c r="M8" s="209"/>
      <c r="N8" s="65" t="s">
        <v>160</v>
      </c>
    </row>
    <row r="9" s="93" customFormat="true" ht="15.75" hidden="false" customHeight="true" outlineLevel="0" collapsed="false">
      <c r="A9" s="309"/>
      <c r="B9" s="310"/>
      <c r="C9" s="311"/>
      <c r="D9" s="311" t="s">
        <v>361</v>
      </c>
      <c r="E9" s="311" t="s">
        <v>362</v>
      </c>
      <c r="F9" s="311" t="s">
        <v>363</v>
      </c>
      <c r="G9" s="311" t="s">
        <v>364</v>
      </c>
      <c r="H9" s="311" t="s">
        <v>365</v>
      </c>
      <c r="I9" s="311" t="s">
        <v>363</v>
      </c>
      <c r="J9" s="311"/>
      <c r="K9" s="212"/>
      <c r="L9" s="312"/>
      <c r="M9" s="209"/>
      <c r="N9" s="54" t="s">
        <v>287</v>
      </c>
    </row>
    <row r="10" s="75" customFormat="true" ht="12.75" hidden="false" customHeight="false" outlineLevel="0" collapsed="false">
      <c r="A10" s="219"/>
      <c r="B10" s="313"/>
      <c r="C10" s="314"/>
      <c r="D10" s="223"/>
      <c r="E10" s="315" t="n">
        <v>1</v>
      </c>
      <c r="F10" s="316" t="n">
        <f aca="false">ROUND(D10*E10,2)</f>
        <v>0</v>
      </c>
      <c r="G10" s="317" t="n">
        <v>0.19</v>
      </c>
      <c r="H10" s="318" t="n">
        <f aca="false">ROUND(D10/(1+G10),2)</f>
        <v>0</v>
      </c>
      <c r="I10" s="222" t="n">
        <f aca="false">ROUND(H10*E10,2)</f>
        <v>0</v>
      </c>
      <c r="J10" s="319" t="n">
        <f aca="false">IF(C10="B",D10-H10,F10-I10)</f>
        <v>0</v>
      </c>
      <c r="K10" s="320"/>
      <c r="L10" s="227"/>
      <c r="M10" s="228"/>
    </row>
    <row r="11" s="75" customFormat="true" ht="12.75" hidden="false" customHeight="false" outlineLevel="0" collapsed="false">
      <c r="A11" s="219" t="n">
        <v>45296</v>
      </c>
      <c r="B11" s="313" t="s">
        <v>366</v>
      </c>
      <c r="C11" s="314" t="s">
        <v>367</v>
      </c>
      <c r="D11" s="232" t="n">
        <v>17.73</v>
      </c>
      <c r="E11" s="321" t="n">
        <v>1</v>
      </c>
      <c r="F11" s="316" t="n">
        <v>17.73</v>
      </c>
      <c r="G11" s="322" t="n">
        <v>0.19</v>
      </c>
      <c r="H11" s="318" t="n">
        <f aca="false">ROUND(D11/(1+G11),2)</f>
        <v>14.9</v>
      </c>
      <c r="I11" s="222" t="n">
        <f aca="false">ROUND(H11*E11,2)</f>
        <v>14.9</v>
      </c>
      <c r="J11" s="319" t="n">
        <f aca="false">IF(C11="B",D11-H11,F11-I11)</f>
        <v>2.83</v>
      </c>
      <c r="K11" s="320"/>
      <c r="L11" s="227" t="s">
        <v>368</v>
      </c>
      <c r="M11" s="228"/>
      <c r="N11" s="117"/>
    </row>
    <row r="12" s="75" customFormat="true" ht="12.75" hidden="false" customHeight="false" outlineLevel="0" collapsed="false">
      <c r="A12" s="229" t="n">
        <v>45299</v>
      </c>
      <c r="B12" s="230" t="s">
        <v>369</v>
      </c>
      <c r="C12" s="314" t="s">
        <v>370</v>
      </c>
      <c r="D12" s="232" t="n">
        <v>15</v>
      </c>
      <c r="E12" s="321" t="n">
        <v>1</v>
      </c>
      <c r="F12" s="316" t="n">
        <f aca="false">ROUND(D12*E12,2)</f>
        <v>15</v>
      </c>
      <c r="G12" s="322" t="n">
        <v>0.19</v>
      </c>
      <c r="H12" s="318" t="n">
        <f aca="false">ROUND(D12/(1+G12),2)</f>
        <v>12.61</v>
      </c>
      <c r="I12" s="222" t="n">
        <f aca="false">ROUND(H12*E12,2)</f>
        <v>12.61</v>
      </c>
      <c r="J12" s="319" t="n">
        <f aca="false">IF(C12="B",D12-H12,F12-I12)</f>
        <v>2.39</v>
      </c>
      <c r="K12" s="323"/>
      <c r="L12" s="236" t="s">
        <v>371</v>
      </c>
      <c r="M12" s="228"/>
    </row>
    <row r="13" s="75" customFormat="true" ht="12.75" hidden="false" customHeight="false" outlineLevel="0" collapsed="false">
      <c r="A13" s="229" t="n">
        <v>45299</v>
      </c>
      <c r="B13" s="324" t="s">
        <v>369</v>
      </c>
      <c r="C13" s="314" t="s">
        <v>370</v>
      </c>
      <c r="D13" s="232" t="n">
        <v>20</v>
      </c>
      <c r="E13" s="321" t="n">
        <v>1</v>
      </c>
      <c r="F13" s="316" t="n">
        <f aca="false">ROUND(D13*E13,2)</f>
        <v>20</v>
      </c>
      <c r="G13" s="322" t="n">
        <v>0.19</v>
      </c>
      <c r="H13" s="318" t="n">
        <f aca="false">ROUND(D13/(1+G13),2)</f>
        <v>16.81</v>
      </c>
      <c r="I13" s="222" t="n">
        <f aca="false">ROUND(H13*E13,2)</f>
        <v>16.81</v>
      </c>
      <c r="J13" s="319" t="n">
        <f aca="false">IF(C13="B",D13-H13,F13-I13)</f>
        <v>3.19</v>
      </c>
      <c r="K13" s="320"/>
      <c r="L13" s="227" t="s">
        <v>372</v>
      </c>
      <c r="M13" s="228"/>
      <c r="N13" s="54" t="s">
        <v>373</v>
      </c>
    </row>
    <row r="14" s="75" customFormat="true" ht="12.75" hidden="false" customHeight="false" outlineLevel="0" collapsed="false">
      <c r="A14" s="229" t="n">
        <v>45299</v>
      </c>
      <c r="B14" s="324" t="s">
        <v>369</v>
      </c>
      <c r="C14" s="314" t="s">
        <v>370</v>
      </c>
      <c r="D14" s="232" t="n">
        <v>50</v>
      </c>
      <c r="E14" s="321" t="n">
        <v>1</v>
      </c>
      <c r="F14" s="316" t="n">
        <f aca="false">ROUND(D14*E14,2)</f>
        <v>50</v>
      </c>
      <c r="G14" s="322" t="n">
        <v>0.19</v>
      </c>
      <c r="H14" s="318" t="n">
        <f aca="false">ROUND(D14/(1+G14),2)</f>
        <v>42.02</v>
      </c>
      <c r="I14" s="222" t="n">
        <f aca="false">ROUND(H14*E14,2)</f>
        <v>42.02</v>
      </c>
      <c r="J14" s="319" t="n">
        <f aca="false">IF(C14="B",D14-H14,F14-I14)</f>
        <v>7.98</v>
      </c>
      <c r="K14" s="323"/>
      <c r="L14" s="236" t="s">
        <v>374</v>
      </c>
      <c r="M14" s="228"/>
      <c r="N14" s="117"/>
    </row>
    <row r="15" s="75" customFormat="true" ht="12.75" hidden="false" customHeight="false" outlineLevel="0" collapsed="false">
      <c r="A15" s="229" t="n">
        <v>45299</v>
      </c>
      <c r="B15" s="324" t="s">
        <v>369</v>
      </c>
      <c r="C15" s="314" t="s">
        <v>370</v>
      </c>
      <c r="D15" s="232" t="n">
        <v>5</v>
      </c>
      <c r="E15" s="321" t="n">
        <v>1</v>
      </c>
      <c r="F15" s="316" t="n">
        <f aca="false">ROUND(D15*E15,2)</f>
        <v>5</v>
      </c>
      <c r="G15" s="322" t="n">
        <v>0.19</v>
      </c>
      <c r="H15" s="318" t="n">
        <f aca="false">ROUND(D15/(1+G15),2)</f>
        <v>4.2</v>
      </c>
      <c r="I15" s="222" t="n">
        <f aca="false">ROUND(H15*E15,2)</f>
        <v>4.2</v>
      </c>
      <c r="J15" s="319" t="n">
        <f aca="false">IF(C15="B",D15-H15,F15-I15)</f>
        <v>0.8</v>
      </c>
      <c r="K15" s="320"/>
      <c r="L15" s="227" t="s">
        <v>375</v>
      </c>
      <c r="M15" s="228"/>
      <c r="N15" s="117"/>
    </row>
    <row r="16" s="336" customFormat="true" ht="12.75" hidden="false" customHeight="false" outlineLevel="0" collapsed="false">
      <c r="A16" s="252" t="n">
        <v>45299</v>
      </c>
      <c r="B16" s="325" t="s">
        <v>376</v>
      </c>
      <c r="C16" s="326" t="s">
        <v>377</v>
      </c>
      <c r="D16" s="256" t="n">
        <v>2.99</v>
      </c>
      <c r="E16" s="327" t="n">
        <v>1</v>
      </c>
      <c r="F16" s="328" t="n">
        <f aca="false">ROUND(D16*E16,2)</f>
        <v>2.99</v>
      </c>
      <c r="G16" s="329" t="n">
        <v>0.19</v>
      </c>
      <c r="H16" s="330" t="n">
        <f aca="false">ROUND(D16/(1+G16),2)</f>
        <v>2.51</v>
      </c>
      <c r="I16" s="255" t="n">
        <f aca="false">ROUND(H16*E16,2)</f>
        <v>2.51</v>
      </c>
      <c r="J16" s="331" t="n">
        <f aca="false">IF(C16="B",D16-H16,F16-I16)</f>
        <v>0.48</v>
      </c>
      <c r="K16" s="332"/>
      <c r="L16" s="333" t="s">
        <v>378</v>
      </c>
      <c r="M16" s="334"/>
      <c r="N16" s="335"/>
    </row>
    <row r="17" s="75" customFormat="true" ht="12.75" hidden="false" customHeight="false" outlineLevel="0" collapsed="false">
      <c r="A17" s="229" t="n">
        <v>45306</v>
      </c>
      <c r="B17" s="324" t="s">
        <v>379</v>
      </c>
      <c r="C17" s="314" t="s">
        <v>370</v>
      </c>
      <c r="D17" s="232" t="n">
        <v>32.98</v>
      </c>
      <c r="E17" s="321" t="n">
        <v>0.5</v>
      </c>
      <c r="F17" s="316" t="n">
        <f aca="false">ROUND(D17*E17,2)</f>
        <v>16.49</v>
      </c>
      <c r="G17" s="322" t="n">
        <v>0.19</v>
      </c>
      <c r="H17" s="318" t="n">
        <f aca="false">ROUND(D17/(1+G17),2)</f>
        <v>27.71</v>
      </c>
      <c r="I17" s="222" t="n">
        <f aca="false">ROUND(H17*E17,2)</f>
        <v>13.86</v>
      </c>
      <c r="J17" s="319" t="n">
        <f aca="false">IF(C17="B",D17-H17,F17-I17)</f>
        <v>2.63</v>
      </c>
      <c r="K17" s="323"/>
      <c r="L17" s="236" t="s">
        <v>380</v>
      </c>
      <c r="M17" s="228"/>
      <c r="N17" s="54" t="s">
        <v>381</v>
      </c>
    </row>
    <row r="18" s="75" customFormat="true" ht="12.75" hidden="false" customHeight="false" outlineLevel="0" collapsed="false">
      <c r="A18" s="229" t="n">
        <v>45309</v>
      </c>
      <c r="B18" s="337" t="s">
        <v>382</v>
      </c>
      <c r="C18" s="314" t="s">
        <v>383</v>
      </c>
      <c r="D18" s="232" t="n">
        <v>95.2</v>
      </c>
      <c r="E18" s="321" t="n">
        <v>1</v>
      </c>
      <c r="F18" s="316" t="n">
        <f aca="false">ROUND(D18*E18,2)</f>
        <v>95.2</v>
      </c>
      <c r="G18" s="322" t="n">
        <v>0.19</v>
      </c>
      <c r="H18" s="318" t="n">
        <f aca="false">ROUND(D18/(1+G18),2)</f>
        <v>80</v>
      </c>
      <c r="I18" s="222" t="n">
        <f aca="false">ROUND(H18*E18,2)</f>
        <v>80</v>
      </c>
      <c r="J18" s="319" t="n">
        <f aca="false">IF(C18="B",D18-H18,F18-I18)</f>
        <v>15.2</v>
      </c>
      <c r="K18" s="323"/>
      <c r="L18" s="236" t="s">
        <v>384</v>
      </c>
      <c r="N18" s="54"/>
    </row>
    <row r="19" s="246" customFormat="true" ht="12.75" hidden="false" customHeight="false" outlineLevel="0" collapsed="false">
      <c r="A19" s="237" t="n">
        <v>45320</v>
      </c>
      <c r="B19" s="261" t="s">
        <v>385</v>
      </c>
      <c r="C19" s="338" t="s">
        <v>386</v>
      </c>
      <c r="D19" s="241" t="n">
        <v>0.6</v>
      </c>
      <c r="E19" s="339" t="n">
        <v>1</v>
      </c>
      <c r="F19" s="340" t="n">
        <f aca="false">ROUND(D19*E19,2)</f>
        <v>0.6</v>
      </c>
      <c r="G19" s="341" t="n">
        <v>0</v>
      </c>
      <c r="H19" s="342" t="n">
        <f aca="false">ROUND(D19/(1+G19),2)</f>
        <v>0.6</v>
      </c>
      <c r="I19" s="240" t="n">
        <f aca="false">ROUND(H19*E19,2)</f>
        <v>0.6</v>
      </c>
      <c r="J19" s="343" t="n">
        <f aca="false">IF(C19="B",D19-H19,F19-I19)</f>
        <v>0</v>
      </c>
      <c r="K19" s="344"/>
      <c r="L19" s="245" t="s">
        <v>387</v>
      </c>
    </row>
    <row r="20" s="75" customFormat="true" ht="12.75" hidden="false" customHeight="false" outlineLevel="0" collapsed="false">
      <c r="A20" s="229" t="n">
        <v>45322</v>
      </c>
      <c r="B20" s="324" t="s">
        <v>388</v>
      </c>
      <c r="C20" s="314" t="s">
        <v>389</v>
      </c>
      <c r="D20" s="232" t="n">
        <v>4.9</v>
      </c>
      <c r="E20" s="321" t="n">
        <v>1</v>
      </c>
      <c r="F20" s="316" t="n">
        <f aca="false">ROUND(D20*E20,2)</f>
        <v>4.9</v>
      </c>
      <c r="G20" s="322" t="n">
        <v>0</v>
      </c>
      <c r="H20" s="318" t="n">
        <f aca="false">ROUND(D20/(1+G20),2)</f>
        <v>4.9</v>
      </c>
      <c r="I20" s="222" t="n">
        <f aca="false">ROUND(H20*E20,2)</f>
        <v>4.9</v>
      </c>
      <c r="J20" s="319" t="n">
        <f aca="false">IF(C20="B",D20-H20,F20-I20)</f>
        <v>0</v>
      </c>
      <c r="K20" s="323"/>
      <c r="L20" s="236" t="s">
        <v>390</v>
      </c>
      <c r="N20" s="54"/>
    </row>
    <row r="21" s="75" customFormat="true" ht="12.75" hidden="false" customHeight="false" outlineLevel="0" collapsed="false">
      <c r="A21" s="229" t="n">
        <v>45322</v>
      </c>
      <c r="B21" s="324" t="s">
        <v>391</v>
      </c>
      <c r="C21" s="314" t="s">
        <v>386</v>
      </c>
      <c r="D21" s="232" t="n">
        <v>7.9</v>
      </c>
      <c r="E21" s="321" t="n">
        <v>1</v>
      </c>
      <c r="F21" s="316" t="n">
        <f aca="false">ROUND(D21*E21,2)</f>
        <v>7.9</v>
      </c>
      <c r="G21" s="322" t="n">
        <v>0</v>
      </c>
      <c r="H21" s="318" t="n">
        <f aca="false">ROUND(D21/(1+G21),2)</f>
        <v>7.9</v>
      </c>
      <c r="I21" s="222" t="n">
        <f aca="false">ROUND(H21*E21,2)</f>
        <v>7.9</v>
      </c>
      <c r="J21" s="319" t="n">
        <f aca="false">IF(C21="B",D21-H21,F21-I21)</f>
        <v>0</v>
      </c>
      <c r="K21" s="323"/>
      <c r="L21" s="236" t="s">
        <v>392</v>
      </c>
      <c r="M21" s="228"/>
      <c r="N21" s="250" t="s">
        <v>294</v>
      </c>
    </row>
    <row r="22" s="75" customFormat="true" ht="12.75" hidden="false" customHeight="false" outlineLevel="0" collapsed="false">
      <c r="A22" s="229" t="n">
        <v>45323</v>
      </c>
      <c r="B22" s="324" t="s">
        <v>393</v>
      </c>
      <c r="C22" s="314" t="s">
        <v>367</v>
      </c>
      <c r="D22" s="232" t="n">
        <v>17.73</v>
      </c>
      <c r="E22" s="321" t="n">
        <v>1</v>
      </c>
      <c r="F22" s="316" t="n">
        <f aca="false">ROUND(D22*E22,2)</f>
        <v>17.73</v>
      </c>
      <c r="G22" s="322" t="n">
        <v>0.19</v>
      </c>
      <c r="H22" s="318" t="n">
        <f aca="false">ROUND(D22/(1+G22),2)</f>
        <v>14.9</v>
      </c>
      <c r="I22" s="222" t="n">
        <f aca="false">ROUND(H22*E22,2)</f>
        <v>14.9</v>
      </c>
      <c r="J22" s="319" t="n">
        <f aca="false">IF(C22="B",D22-H22,F22-I22)</f>
        <v>2.83</v>
      </c>
      <c r="K22" s="323"/>
      <c r="L22" s="236" t="s">
        <v>394</v>
      </c>
      <c r="M22" s="228"/>
      <c r="N22" s="250" t="s">
        <v>297</v>
      </c>
    </row>
    <row r="23" s="75" customFormat="true" ht="12.75" hidden="false" customHeight="false" outlineLevel="0" collapsed="false">
      <c r="A23" s="229" t="n">
        <v>45327</v>
      </c>
      <c r="B23" s="324" t="s">
        <v>395</v>
      </c>
      <c r="C23" s="314"/>
      <c r="D23" s="232"/>
      <c r="E23" s="321" t="n">
        <v>1</v>
      </c>
      <c r="F23" s="316" t="n">
        <f aca="false">ROUND(D23*E23,2)</f>
        <v>0</v>
      </c>
      <c r="G23" s="322" t="n">
        <v>0.19</v>
      </c>
      <c r="H23" s="318" t="n">
        <f aca="false">ROUND(D23/(1+G23),2)</f>
        <v>0</v>
      </c>
      <c r="I23" s="222" t="n">
        <f aca="false">ROUND(H23*E23,2)</f>
        <v>0</v>
      </c>
      <c r="J23" s="319" t="n">
        <f aca="false">IF(C23="B",D23-H23,F23-I23)</f>
        <v>0</v>
      </c>
      <c r="K23" s="323" t="n">
        <v>100</v>
      </c>
      <c r="L23" s="236" t="s">
        <v>396</v>
      </c>
      <c r="M23" s="228"/>
      <c r="N23" s="250" t="s">
        <v>302</v>
      </c>
    </row>
    <row r="24" s="75" customFormat="true" ht="12.75" hidden="false" customHeight="false" outlineLevel="0" collapsed="false">
      <c r="A24" s="229" t="n">
        <v>45327</v>
      </c>
      <c r="B24" s="324" t="s">
        <v>397</v>
      </c>
      <c r="C24" s="314"/>
      <c r="D24" s="232"/>
      <c r="E24" s="321" t="n">
        <v>1</v>
      </c>
      <c r="F24" s="316" t="n">
        <f aca="false">ROUND(D24*E24,2)</f>
        <v>0</v>
      </c>
      <c r="G24" s="322" t="n">
        <v>0.19</v>
      </c>
      <c r="H24" s="318" t="n">
        <f aca="false">ROUND(D24/(1+G24),2)</f>
        <v>0</v>
      </c>
      <c r="I24" s="222" t="n">
        <f aca="false">ROUND(H24*E24,2)</f>
        <v>0</v>
      </c>
      <c r="J24" s="319" t="n">
        <f aca="false">IF(C24="B",D24-H24,F24-I24)</f>
        <v>0</v>
      </c>
      <c r="K24" s="323" t="n">
        <v>400</v>
      </c>
      <c r="L24" s="236" t="s">
        <v>398</v>
      </c>
      <c r="M24" s="228"/>
      <c r="N24" s="250" t="s">
        <v>305</v>
      </c>
    </row>
    <row r="25" s="75" customFormat="true" ht="12.75" hidden="false" customHeight="false" outlineLevel="0" collapsed="false">
      <c r="A25" s="229" t="n">
        <v>45335</v>
      </c>
      <c r="B25" s="324" t="s">
        <v>399</v>
      </c>
      <c r="C25" s="314" t="s">
        <v>400</v>
      </c>
      <c r="D25" s="232" t="n">
        <v>7.69</v>
      </c>
      <c r="E25" s="321" t="n">
        <v>1</v>
      </c>
      <c r="F25" s="316" t="n">
        <f aca="false">ROUND(D25*E25,2)</f>
        <v>7.69</v>
      </c>
      <c r="G25" s="322" t="n">
        <v>0.19</v>
      </c>
      <c r="H25" s="318" t="n">
        <f aca="false">ROUND(D25/(1+G25),2)</f>
        <v>6.46</v>
      </c>
      <c r="I25" s="222" t="n">
        <f aca="false">ROUND(H25*E25,2)</f>
        <v>6.46</v>
      </c>
      <c r="J25" s="319" t="n">
        <f aca="false">IF(C25="B",D25-H25,F25-I25)</f>
        <v>1.23</v>
      </c>
      <c r="K25" s="323"/>
      <c r="L25" s="236" t="s">
        <v>401</v>
      </c>
      <c r="M25" s="228"/>
    </row>
    <row r="26" s="75" customFormat="true" ht="12.75" hidden="false" customHeight="false" outlineLevel="0" collapsed="false">
      <c r="A26" s="229" t="n">
        <v>45335</v>
      </c>
      <c r="B26" s="230" t="s">
        <v>402</v>
      </c>
      <c r="C26" s="345" t="s">
        <v>403</v>
      </c>
      <c r="D26" s="232" t="n">
        <v>9000</v>
      </c>
      <c r="E26" s="321" t="n">
        <v>1</v>
      </c>
      <c r="F26" s="316" t="n">
        <f aca="false">ROUND(D26*E26,2)</f>
        <v>9000</v>
      </c>
      <c r="G26" s="322" t="n">
        <v>0</v>
      </c>
      <c r="H26" s="318" t="n">
        <f aca="false">ROUND(D26/(1+G26),2)</f>
        <v>9000</v>
      </c>
      <c r="I26" s="222" t="n">
        <f aca="false">ROUND(H26*E26,2)</f>
        <v>9000</v>
      </c>
      <c r="J26" s="319" t="n">
        <f aca="false">IF(C26="B",D26-H26,F26-I26)</f>
        <v>0</v>
      </c>
      <c r="K26" s="323"/>
      <c r="L26" s="236" t="s">
        <v>404</v>
      </c>
      <c r="M26" s="228"/>
    </row>
    <row r="27" s="75" customFormat="true" ht="12.75" hidden="false" customHeight="false" outlineLevel="0" collapsed="false">
      <c r="A27" s="229" t="n">
        <v>45337</v>
      </c>
      <c r="B27" s="248" t="s">
        <v>379</v>
      </c>
      <c r="C27" s="314" t="s">
        <v>370</v>
      </c>
      <c r="D27" s="232" t="n">
        <v>32.98</v>
      </c>
      <c r="E27" s="321" t="n">
        <v>0.5</v>
      </c>
      <c r="F27" s="316" t="n">
        <f aca="false">ROUND(D27*E27,2)</f>
        <v>16.49</v>
      </c>
      <c r="G27" s="322" t="n">
        <v>0.19</v>
      </c>
      <c r="H27" s="318" t="n">
        <f aca="false">ROUND(D27/(1+G27),2)</f>
        <v>27.71</v>
      </c>
      <c r="I27" s="222" t="n">
        <f aca="false">ROUND(H27*E27,2)</f>
        <v>13.86</v>
      </c>
      <c r="J27" s="319" t="n">
        <f aca="false">IF(C27="B",D27-H27,F27-I27)</f>
        <v>2.63</v>
      </c>
      <c r="K27" s="323"/>
      <c r="L27" s="236" t="s">
        <v>405</v>
      </c>
      <c r="M27" s="228"/>
    </row>
    <row r="28" s="246" customFormat="true" ht="12.75" hidden="false" customHeight="false" outlineLevel="0" collapsed="false">
      <c r="A28" s="237" t="n">
        <v>45338</v>
      </c>
      <c r="B28" s="249" t="s">
        <v>385</v>
      </c>
      <c r="C28" s="338" t="s">
        <v>386</v>
      </c>
      <c r="D28" s="241" t="n">
        <v>1.69</v>
      </c>
      <c r="E28" s="339" t="n">
        <v>1</v>
      </c>
      <c r="F28" s="340" t="n">
        <f aca="false">ROUND(D28*E28,2)</f>
        <v>1.69</v>
      </c>
      <c r="G28" s="341" t="n">
        <v>0</v>
      </c>
      <c r="H28" s="342" t="n">
        <f aca="false">ROUND(D28/(1+G28),2)</f>
        <v>1.69</v>
      </c>
      <c r="I28" s="240" t="n">
        <f aca="false">ROUND(H28*E28,2)</f>
        <v>1.69</v>
      </c>
      <c r="J28" s="343" t="n">
        <f aca="false">IF(C28="B",D28-H28,F28-I28)</f>
        <v>0</v>
      </c>
      <c r="K28" s="344"/>
      <c r="L28" s="245" t="s">
        <v>406</v>
      </c>
      <c r="M28" s="346"/>
      <c r="N28" s="251" t="s">
        <v>407</v>
      </c>
    </row>
    <row r="29" s="336" customFormat="true" ht="12.75" hidden="false" customHeight="false" outlineLevel="0" collapsed="false">
      <c r="A29" s="252" t="n">
        <v>45341</v>
      </c>
      <c r="B29" s="253" t="s">
        <v>408</v>
      </c>
      <c r="C29" s="347" t="s">
        <v>377</v>
      </c>
      <c r="D29" s="256" t="n">
        <v>2.49</v>
      </c>
      <c r="E29" s="327" t="n">
        <v>1</v>
      </c>
      <c r="F29" s="328" t="n">
        <f aca="false">ROUND(D29*E29,2)</f>
        <v>2.49</v>
      </c>
      <c r="G29" s="329" t="n">
        <v>0.19</v>
      </c>
      <c r="H29" s="330" t="n">
        <f aca="false">ROUND(D29/(1+G29),2)</f>
        <v>2.09</v>
      </c>
      <c r="I29" s="255" t="n">
        <f aca="false">ROUND(H29*E29,2)</f>
        <v>2.09</v>
      </c>
      <c r="J29" s="331" t="n">
        <f aca="false">IF(C29="B",D29-H29,F29-I29)</f>
        <v>0.4</v>
      </c>
      <c r="K29" s="348"/>
      <c r="L29" s="260" t="s">
        <v>409</v>
      </c>
      <c r="M29" s="334"/>
      <c r="N29" s="349" t="s">
        <v>410</v>
      </c>
    </row>
    <row r="30" s="246" customFormat="true" ht="12.75" hidden="false" customHeight="false" outlineLevel="0" collapsed="false">
      <c r="A30" s="237" t="n">
        <v>45347</v>
      </c>
      <c r="B30" s="350" t="s">
        <v>385</v>
      </c>
      <c r="C30" s="338" t="s">
        <v>386</v>
      </c>
      <c r="D30" s="241" t="n">
        <v>2.12</v>
      </c>
      <c r="E30" s="339" t="n">
        <v>1</v>
      </c>
      <c r="F30" s="340" t="n">
        <f aca="false">ROUND(D30*E30,2)</f>
        <v>2.12</v>
      </c>
      <c r="G30" s="341" t="n">
        <v>0</v>
      </c>
      <c r="H30" s="342" t="n">
        <f aca="false">ROUND(D30/(1+G30),2)</f>
        <v>2.12</v>
      </c>
      <c r="I30" s="240" t="n">
        <f aca="false">ROUND(H30*E30,2)</f>
        <v>2.12</v>
      </c>
      <c r="J30" s="343" t="n">
        <f aca="false">IF(C30="B",D30-H30,F30-I30)</f>
        <v>0</v>
      </c>
      <c r="K30" s="344"/>
      <c r="L30" s="245" t="s">
        <v>411</v>
      </c>
      <c r="M30" s="346"/>
      <c r="N30" s="251" t="s">
        <v>412</v>
      </c>
    </row>
    <row r="31" s="246" customFormat="true" ht="12.75" hidden="false" customHeight="false" outlineLevel="0" collapsed="false">
      <c r="A31" s="237" t="n">
        <v>45348</v>
      </c>
      <c r="B31" s="350" t="s">
        <v>413</v>
      </c>
      <c r="C31" s="338" t="s">
        <v>367</v>
      </c>
      <c r="D31" s="241" t="n">
        <v>59</v>
      </c>
      <c r="E31" s="339" t="n">
        <v>1</v>
      </c>
      <c r="F31" s="340" t="n">
        <f aca="false">ROUND(D31*E31,2)</f>
        <v>59</v>
      </c>
      <c r="G31" s="341" t="n">
        <v>0.19</v>
      </c>
      <c r="H31" s="342" t="n">
        <f aca="false">ROUND(D31/(1+G31),2)</f>
        <v>49.58</v>
      </c>
      <c r="I31" s="240" t="n">
        <f aca="false">ROUND(H31*E31,2)</f>
        <v>49.58</v>
      </c>
      <c r="J31" s="343" t="n">
        <f aca="false">IF(C31="B",D31-H31,F31-I31)</f>
        <v>9.42</v>
      </c>
      <c r="K31" s="344"/>
      <c r="L31" s="245" t="s">
        <v>414</v>
      </c>
      <c r="M31" s="346"/>
    </row>
    <row r="32" s="246" customFormat="true" ht="12.75" hidden="false" customHeight="false" outlineLevel="0" collapsed="false">
      <c r="A32" s="237" t="n">
        <v>45349</v>
      </c>
      <c r="B32" s="350" t="s">
        <v>415</v>
      </c>
      <c r="C32" s="338" t="s">
        <v>386</v>
      </c>
      <c r="D32" s="241" t="n">
        <v>1.5</v>
      </c>
      <c r="E32" s="339" t="n">
        <v>1</v>
      </c>
      <c r="F32" s="340" t="n">
        <f aca="false">ROUND(D32*E32,2)</f>
        <v>1.5</v>
      </c>
      <c r="G32" s="341" t="n">
        <v>0</v>
      </c>
      <c r="H32" s="342" t="n">
        <f aca="false">ROUND(D32/(1+G32),2)</f>
        <v>1.5</v>
      </c>
      <c r="I32" s="240" t="n">
        <f aca="false">ROUND(H32*E32,2)</f>
        <v>1.5</v>
      </c>
      <c r="J32" s="343" t="n">
        <f aca="false">IF(C32="B",D32-H32,F32-I32)</f>
        <v>0</v>
      </c>
      <c r="K32" s="344"/>
      <c r="L32" s="245" t="s">
        <v>416</v>
      </c>
      <c r="M32" s="346"/>
    </row>
    <row r="33" s="75" customFormat="true" ht="12.75" hidden="false" customHeight="false" outlineLevel="0" collapsed="false">
      <c r="A33" s="229" t="n">
        <v>45348</v>
      </c>
      <c r="B33" s="324" t="s">
        <v>417</v>
      </c>
      <c r="C33" s="314" t="s">
        <v>386</v>
      </c>
      <c r="D33" s="232" t="n">
        <v>39.9</v>
      </c>
      <c r="E33" s="321" t="n">
        <v>1</v>
      </c>
      <c r="F33" s="316" t="n">
        <f aca="false">ROUND(D33*E33,2)</f>
        <v>39.9</v>
      </c>
      <c r="G33" s="322" t="n">
        <v>0</v>
      </c>
      <c r="H33" s="318" t="n">
        <f aca="false">ROUND(D33/(1+G33),2)</f>
        <v>39.9</v>
      </c>
      <c r="I33" s="222" t="n">
        <f aca="false">ROUND(H33*E33,2)</f>
        <v>39.9</v>
      </c>
      <c r="J33" s="319" t="n">
        <f aca="false">IF(C33="B",D33-H33,F33-I33)</f>
        <v>0</v>
      </c>
      <c r="K33" s="323"/>
      <c r="L33" s="236" t="s">
        <v>418</v>
      </c>
      <c r="M33" s="228"/>
    </row>
    <row r="34" s="75" customFormat="true" ht="12.75" hidden="false" customHeight="false" outlineLevel="0" collapsed="false">
      <c r="A34" s="229" t="n">
        <v>45351</v>
      </c>
      <c r="B34" s="324" t="s">
        <v>388</v>
      </c>
      <c r="C34" s="314" t="s">
        <v>389</v>
      </c>
      <c r="D34" s="232" t="n">
        <v>4.9</v>
      </c>
      <c r="E34" s="321" t="n">
        <v>1</v>
      </c>
      <c r="F34" s="316" t="n">
        <f aca="false">ROUND(D34*E34,2)</f>
        <v>4.9</v>
      </c>
      <c r="G34" s="322" t="n">
        <v>0</v>
      </c>
      <c r="H34" s="318" t="n">
        <f aca="false">ROUND(D34/(1+G34),2)</f>
        <v>4.9</v>
      </c>
      <c r="I34" s="222" t="n">
        <f aca="false">ROUND(H34*E34,2)</f>
        <v>4.9</v>
      </c>
      <c r="J34" s="319" t="n">
        <f aca="false">IF(C34="B",D34-H34,F34-I34)</f>
        <v>0</v>
      </c>
      <c r="K34" s="323"/>
      <c r="L34" s="236" t="s">
        <v>419</v>
      </c>
      <c r="M34" s="228"/>
    </row>
    <row r="35" s="75" customFormat="true" ht="12.75" hidden="false" customHeight="false" outlineLevel="0" collapsed="false">
      <c r="A35" s="237" t="n">
        <v>45351</v>
      </c>
      <c r="B35" s="350" t="s">
        <v>420</v>
      </c>
      <c r="C35" s="338" t="s">
        <v>403</v>
      </c>
      <c r="D35" s="241" t="n">
        <v>24.4</v>
      </c>
      <c r="E35" s="339" t="n">
        <v>1</v>
      </c>
      <c r="F35" s="340" t="n">
        <f aca="false">ROUND(D35*E35,2)</f>
        <v>24.4</v>
      </c>
      <c r="G35" s="341" t="n">
        <v>0</v>
      </c>
      <c r="H35" s="342" t="n">
        <f aca="false">ROUND(D35/(1+G35),2)</f>
        <v>24.4</v>
      </c>
      <c r="I35" s="240" t="n">
        <f aca="false">ROUND(H35*E35,2)</f>
        <v>24.4</v>
      </c>
      <c r="J35" s="343" t="n">
        <f aca="false">IF(C35="B",D35-H35,F35-I35)</f>
        <v>0</v>
      </c>
      <c r="K35" s="344"/>
      <c r="L35" s="245" t="s">
        <v>421</v>
      </c>
      <c r="M35" s="228"/>
    </row>
    <row r="36" s="75" customFormat="true" ht="12.75" hidden="false" customHeight="false" outlineLevel="0" collapsed="false">
      <c r="A36" s="237" t="n">
        <v>45351</v>
      </c>
      <c r="B36" s="350" t="s">
        <v>385</v>
      </c>
      <c r="C36" s="338" t="s">
        <v>386</v>
      </c>
      <c r="D36" s="241" t="n">
        <v>0.79</v>
      </c>
      <c r="E36" s="339" t="n">
        <v>1</v>
      </c>
      <c r="F36" s="340" t="n">
        <f aca="false">ROUND(D36*E36,2)</f>
        <v>0.79</v>
      </c>
      <c r="G36" s="341" t="n">
        <v>0</v>
      </c>
      <c r="H36" s="342" t="n">
        <f aca="false">ROUND(D36/(1+G36),2)</f>
        <v>0.79</v>
      </c>
      <c r="I36" s="240" t="n">
        <f aca="false">ROUND(H36*E36,2)</f>
        <v>0.79</v>
      </c>
      <c r="J36" s="343" t="n">
        <f aca="false">IF(C36="B",D36-H36,F36-I36)</f>
        <v>0</v>
      </c>
      <c r="K36" s="344"/>
      <c r="L36" s="245" t="s">
        <v>422</v>
      </c>
      <c r="M36" s="228"/>
    </row>
    <row r="37" s="75" customFormat="true" ht="12.75" hidden="false" customHeight="false" outlineLevel="0" collapsed="false">
      <c r="A37" s="229" t="n">
        <v>45352</v>
      </c>
      <c r="B37" s="324" t="s">
        <v>391</v>
      </c>
      <c r="C37" s="314" t="s">
        <v>386</v>
      </c>
      <c r="D37" s="232" t="n">
        <v>7.9</v>
      </c>
      <c r="E37" s="321" t="n">
        <v>1</v>
      </c>
      <c r="F37" s="316" t="n">
        <f aca="false">ROUND(D37*E37,2)</f>
        <v>7.9</v>
      </c>
      <c r="G37" s="322" t="n">
        <v>0</v>
      </c>
      <c r="H37" s="318" t="n">
        <f aca="false">ROUND(D37/(1+G37),2)</f>
        <v>7.9</v>
      </c>
      <c r="I37" s="222" t="n">
        <f aca="false">ROUND(H37*E37,2)</f>
        <v>7.9</v>
      </c>
      <c r="J37" s="319" t="n">
        <f aca="false">IF(C37="B",D37-H37,F37-I37)</f>
        <v>0</v>
      </c>
      <c r="K37" s="323"/>
      <c r="L37" s="236" t="s">
        <v>423</v>
      </c>
      <c r="M37" s="228"/>
    </row>
    <row r="38" s="75" customFormat="true" ht="12.75" hidden="false" customHeight="false" outlineLevel="0" collapsed="false">
      <c r="A38" s="229" t="n">
        <v>45355</v>
      </c>
      <c r="B38" s="230" t="s">
        <v>393</v>
      </c>
      <c r="C38" s="345" t="s">
        <v>367</v>
      </c>
      <c r="D38" s="232" t="n">
        <v>17.73</v>
      </c>
      <c r="E38" s="321" t="n">
        <v>1</v>
      </c>
      <c r="F38" s="316" t="n">
        <f aca="false">ROUND(D38*E38,2)</f>
        <v>17.73</v>
      </c>
      <c r="G38" s="322" t="n">
        <v>0.19</v>
      </c>
      <c r="H38" s="318" t="n">
        <f aca="false">ROUND(D38/(1+G38),2)</f>
        <v>14.9</v>
      </c>
      <c r="I38" s="222" t="n">
        <f aca="false">ROUND(H38*E38,2)</f>
        <v>14.9</v>
      </c>
      <c r="J38" s="319" t="n">
        <f aca="false">IF(C38="B",D38-H38,F38-I38)</f>
        <v>2.83</v>
      </c>
      <c r="K38" s="323"/>
      <c r="L38" s="236" t="s">
        <v>424</v>
      </c>
      <c r="M38" s="228"/>
    </row>
    <row r="39" s="75" customFormat="true" ht="12.75" hidden="false" customHeight="false" outlineLevel="0" collapsed="false">
      <c r="A39" s="229" t="n">
        <v>45355</v>
      </c>
      <c r="B39" s="230" t="s">
        <v>395</v>
      </c>
      <c r="C39" s="345"/>
      <c r="D39" s="232"/>
      <c r="E39" s="321" t="n">
        <v>1</v>
      </c>
      <c r="F39" s="316" t="n">
        <f aca="false">ROUND(D39*E39,2)</f>
        <v>0</v>
      </c>
      <c r="G39" s="322" t="n">
        <v>0.19</v>
      </c>
      <c r="H39" s="318" t="n">
        <f aca="false">ROUND(D39/(1+G39),2)</f>
        <v>0</v>
      </c>
      <c r="I39" s="222" t="n">
        <f aca="false">ROUND(H39*E39,2)</f>
        <v>0</v>
      </c>
      <c r="J39" s="319" t="n">
        <f aca="false">IF(C39="B",D39-H39,F39-I39)</f>
        <v>0</v>
      </c>
      <c r="K39" s="323" t="n">
        <v>500</v>
      </c>
      <c r="L39" s="236" t="s">
        <v>425</v>
      </c>
      <c r="M39" s="228"/>
    </row>
    <row r="40" s="75" customFormat="true" ht="12.75" hidden="false" customHeight="false" outlineLevel="0" collapsed="false">
      <c r="A40" s="237" t="n">
        <v>45355</v>
      </c>
      <c r="B40" s="238" t="s">
        <v>385</v>
      </c>
      <c r="C40" s="351" t="s">
        <v>386</v>
      </c>
      <c r="D40" s="241" t="n">
        <v>0.65</v>
      </c>
      <c r="E40" s="339" t="n">
        <v>1</v>
      </c>
      <c r="F40" s="340" t="n">
        <f aca="false">ROUND(D40*E40,2)</f>
        <v>0.65</v>
      </c>
      <c r="G40" s="341" t="n">
        <v>0</v>
      </c>
      <c r="H40" s="342" t="n">
        <f aca="false">ROUND(D40/(1+G40),2)</f>
        <v>0.65</v>
      </c>
      <c r="I40" s="240" t="n">
        <f aca="false">ROUND(H40*E40,2)</f>
        <v>0.65</v>
      </c>
      <c r="J40" s="343" t="n">
        <f aca="false">IF(C40="B",D40-H40,F40-I40)</f>
        <v>0</v>
      </c>
      <c r="K40" s="344"/>
      <c r="L40" s="245" t="s">
        <v>426</v>
      </c>
      <c r="M40" s="228"/>
    </row>
    <row r="41" s="75" customFormat="true" ht="12.75" hidden="false" customHeight="false" outlineLevel="0" collapsed="false">
      <c r="A41" s="237" t="n">
        <v>45365</v>
      </c>
      <c r="B41" s="350" t="s">
        <v>385</v>
      </c>
      <c r="C41" s="338" t="s">
        <v>386</v>
      </c>
      <c r="D41" s="241" t="n">
        <v>0.65</v>
      </c>
      <c r="E41" s="339" t="n">
        <v>1</v>
      </c>
      <c r="F41" s="340" t="n">
        <f aca="false">ROUND(D41*E41,2)</f>
        <v>0.65</v>
      </c>
      <c r="G41" s="341" t="n">
        <v>0</v>
      </c>
      <c r="H41" s="342" t="n">
        <f aca="false">ROUND(D41/(1+G41),2)</f>
        <v>0.65</v>
      </c>
      <c r="I41" s="240" t="n">
        <f aca="false">ROUND(H41*E41,2)</f>
        <v>0.65</v>
      </c>
      <c r="J41" s="343" t="n">
        <f aca="false">IF(C41="B",D41-H41,F41-I41)</f>
        <v>0</v>
      </c>
      <c r="K41" s="344"/>
      <c r="L41" s="245" t="s">
        <v>427</v>
      </c>
      <c r="M41" s="228"/>
    </row>
    <row r="42" s="75" customFormat="true" ht="12.75" hidden="false" customHeight="false" outlineLevel="0" collapsed="false">
      <c r="A42" s="229" t="n">
        <v>45365</v>
      </c>
      <c r="B42" s="324" t="s">
        <v>379</v>
      </c>
      <c r="C42" s="314" t="s">
        <v>370</v>
      </c>
      <c r="D42" s="232" t="n">
        <v>32.98</v>
      </c>
      <c r="E42" s="321" t="n">
        <v>0.5</v>
      </c>
      <c r="F42" s="316" t="n">
        <f aca="false">ROUND(D42*E42,2)</f>
        <v>16.49</v>
      </c>
      <c r="G42" s="322" t="n">
        <v>0.19</v>
      </c>
      <c r="H42" s="318" t="n">
        <f aca="false">ROUND(D42/(1+G42),2)</f>
        <v>27.71</v>
      </c>
      <c r="I42" s="222" t="n">
        <f aca="false">ROUND(H42*E42,2)</f>
        <v>13.86</v>
      </c>
      <c r="J42" s="319" t="n">
        <f aca="false">IF(C42="B",D42-H42,F42-I42)</f>
        <v>2.63</v>
      </c>
      <c r="K42" s="323"/>
      <c r="L42" s="236" t="s">
        <v>428</v>
      </c>
      <c r="M42" s="228"/>
    </row>
    <row r="43" s="75" customFormat="true" ht="12.75" hidden="false" customHeight="false" outlineLevel="0" collapsed="false">
      <c r="A43" s="229" t="n">
        <v>45366</v>
      </c>
      <c r="B43" s="324" t="s">
        <v>399</v>
      </c>
      <c r="C43" s="314" t="s">
        <v>400</v>
      </c>
      <c r="D43" s="232" t="n">
        <v>21.78</v>
      </c>
      <c r="E43" s="321" t="n">
        <v>1</v>
      </c>
      <c r="F43" s="316" t="n">
        <f aca="false">ROUND(D43*E43,2)</f>
        <v>21.78</v>
      </c>
      <c r="G43" s="322" t="n">
        <v>0.19</v>
      </c>
      <c r="H43" s="318" t="n">
        <f aca="false">ROUND(D43/(1+G43),2)</f>
        <v>18.3</v>
      </c>
      <c r="I43" s="222" t="n">
        <f aca="false">ROUND(H43*E43,2)</f>
        <v>18.3</v>
      </c>
      <c r="J43" s="319" t="n">
        <f aca="false">IF(C43="B",D43-H43,F43-I43)</f>
        <v>3.48</v>
      </c>
      <c r="K43" s="323"/>
      <c r="L43" s="236" t="s">
        <v>429</v>
      </c>
      <c r="M43" s="228"/>
    </row>
    <row r="44" s="75" customFormat="true" ht="12.75" hidden="false" customHeight="false" outlineLevel="0" collapsed="false">
      <c r="A44" s="229" t="n">
        <v>45377</v>
      </c>
      <c r="B44" s="324" t="s">
        <v>382</v>
      </c>
      <c r="C44" s="314" t="s">
        <v>383</v>
      </c>
      <c r="D44" s="232" t="n">
        <v>285.6</v>
      </c>
      <c r="E44" s="321" t="n">
        <v>1</v>
      </c>
      <c r="F44" s="316" t="n">
        <f aca="false">ROUND(D44*E44,2)</f>
        <v>285.6</v>
      </c>
      <c r="G44" s="322" t="n">
        <v>0.19</v>
      </c>
      <c r="H44" s="318" t="n">
        <f aca="false">ROUND(D44/(1+G44),2)</f>
        <v>240</v>
      </c>
      <c r="I44" s="222" t="n">
        <f aca="false">ROUND(H44*E44,2)</f>
        <v>240</v>
      </c>
      <c r="J44" s="319" t="n">
        <f aca="false">IF(C44="B",D44-H44,F44-I44)</f>
        <v>45.6</v>
      </c>
      <c r="K44" s="323"/>
      <c r="L44" s="236" t="s">
        <v>430</v>
      </c>
      <c r="M44" s="228"/>
    </row>
    <row r="45" s="75" customFormat="true" ht="12.75" hidden="false" customHeight="false" outlineLevel="0" collapsed="false">
      <c r="A45" s="229" t="n">
        <v>45379</v>
      </c>
      <c r="B45" s="324" t="s">
        <v>388</v>
      </c>
      <c r="C45" s="314" t="s">
        <v>389</v>
      </c>
      <c r="D45" s="232" t="n">
        <v>4.9</v>
      </c>
      <c r="E45" s="321" t="n">
        <v>1</v>
      </c>
      <c r="F45" s="316" t="n">
        <f aca="false">ROUND(D45*E45,2)</f>
        <v>4.9</v>
      </c>
      <c r="G45" s="322" t="n">
        <v>0</v>
      </c>
      <c r="H45" s="318" t="n">
        <f aca="false">ROUND(D45/(1+G45),2)</f>
        <v>4.9</v>
      </c>
      <c r="I45" s="222" t="n">
        <f aca="false">ROUND(H45*E45,2)</f>
        <v>4.9</v>
      </c>
      <c r="J45" s="319" t="n">
        <f aca="false">IF(C45="B",D45-H45,F45-I45)</f>
        <v>0</v>
      </c>
      <c r="K45" s="323"/>
      <c r="L45" s="236" t="s">
        <v>431</v>
      </c>
      <c r="M45" s="228"/>
    </row>
    <row r="46" s="75" customFormat="true" ht="12.75" hidden="false" customHeight="false" outlineLevel="0" collapsed="false">
      <c r="A46" s="229" t="n">
        <v>45382</v>
      </c>
      <c r="B46" s="324" t="s">
        <v>432</v>
      </c>
      <c r="C46" s="314" t="s">
        <v>403</v>
      </c>
      <c r="D46" s="232" t="n">
        <v>0.03</v>
      </c>
      <c r="E46" s="321" t="n">
        <v>1</v>
      </c>
      <c r="F46" s="316" t="n">
        <f aca="false">ROUND(D46*E46,2)</f>
        <v>0.03</v>
      </c>
      <c r="G46" s="322" t="n">
        <v>0</v>
      </c>
      <c r="H46" s="318" t="n">
        <f aca="false">ROUND(D46/(1+G46),2)</f>
        <v>0.03</v>
      </c>
      <c r="I46" s="222" t="n">
        <f aca="false">ROUND(H46*E46,2)</f>
        <v>0.03</v>
      </c>
      <c r="J46" s="319" t="n">
        <f aca="false">IF(C46="B",D46-H46,F46-I46)</f>
        <v>0</v>
      </c>
      <c r="K46" s="323"/>
      <c r="L46" s="236" t="s">
        <v>433</v>
      </c>
      <c r="M46" s="228"/>
    </row>
    <row r="47" s="75" customFormat="true" ht="12.75" hidden="false" customHeight="false" outlineLevel="0" collapsed="false">
      <c r="A47" s="229" t="n">
        <v>45382</v>
      </c>
      <c r="B47" s="324" t="s">
        <v>391</v>
      </c>
      <c r="C47" s="314" t="s">
        <v>386</v>
      </c>
      <c r="D47" s="232" t="n">
        <v>7.9</v>
      </c>
      <c r="E47" s="321" t="n">
        <v>1</v>
      </c>
      <c r="F47" s="316" t="n">
        <f aca="false">ROUND(D47*E47,2)</f>
        <v>7.9</v>
      </c>
      <c r="G47" s="322" t="n">
        <v>0</v>
      </c>
      <c r="H47" s="318" t="n">
        <f aca="false">ROUND(D47/(1+G47),2)</f>
        <v>7.9</v>
      </c>
      <c r="I47" s="222" t="n">
        <f aca="false">ROUND(H47*E47,2)</f>
        <v>7.9</v>
      </c>
      <c r="J47" s="319" t="n">
        <f aca="false">IF(C47="B",D47-H47,F47-I47)</f>
        <v>0</v>
      </c>
      <c r="K47" s="323"/>
      <c r="L47" s="236" t="s">
        <v>434</v>
      </c>
      <c r="M47" s="228"/>
    </row>
    <row r="48" s="75" customFormat="true" ht="12.75" hidden="false" customHeight="false" outlineLevel="0" collapsed="false">
      <c r="A48" s="229"/>
      <c r="B48" s="324"/>
      <c r="C48" s="314"/>
      <c r="D48" s="232"/>
      <c r="E48" s="321" t="n">
        <v>1</v>
      </c>
      <c r="F48" s="316" t="n">
        <f aca="false">ROUND(D48*E48,2)</f>
        <v>0</v>
      </c>
      <c r="G48" s="322" t="n">
        <v>0.19</v>
      </c>
      <c r="H48" s="318" t="n">
        <f aca="false">ROUND(D48/(1+G48),2)</f>
        <v>0</v>
      </c>
      <c r="I48" s="222" t="n">
        <f aca="false">ROUND(H48*E48,2)</f>
        <v>0</v>
      </c>
      <c r="J48" s="319" t="n">
        <f aca="false">IF(C48="B",D48-H48,F48-I48)</f>
        <v>0</v>
      </c>
      <c r="K48" s="323"/>
      <c r="L48" s="236"/>
      <c r="M48" s="228"/>
    </row>
    <row r="49" s="75" customFormat="true" ht="12.75" hidden="false" customHeight="false" outlineLevel="0" collapsed="false">
      <c r="A49" s="229"/>
      <c r="B49" s="324"/>
      <c r="C49" s="314"/>
      <c r="D49" s="232"/>
      <c r="E49" s="321" t="n">
        <v>1</v>
      </c>
      <c r="F49" s="316" t="n">
        <f aca="false">ROUND(D49*E49,2)</f>
        <v>0</v>
      </c>
      <c r="G49" s="322" t="n">
        <v>0.19</v>
      </c>
      <c r="H49" s="318" t="n">
        <f aca="false">ROUND(D49/(1+G49),2)</f>
        <v>0</v>
      </c>
      <c r="I49" s="222" t="n">
        <f aca="false">ROUND(H49*E49,2)</f>
        <v>0</v>
      </c>
      <c r="J49" s="319" t="n">
        <f aca="false">IF(C49="B",D49-H49,F49-I49)</f>
        <v>0</v>
      </c>
      <c r="K49" s="323"/>
      <c r="L49" s="236"/>
      <c r="M49" s="228"/>
    </row>
    <row r="50" s="75" customFormat="true" ht="12.75" hidden="false" customHeight="false" outlineLevel="0" collapsed="false">
      <c r="A50" s="229"/>
      <c r="B50" s="324"/>
      <c r="C50" s="314"/>
      <c r="D50" s="232"/>
      <c r="E50" s="321" t="n">
        <v>1</v>
      </c>
      <c r="F50" s="316" t="n">
        <f aca="false">ROUND(D50*E50,2)</f>
        <v>0</v>
      </c>
      <c r="G50" s="322" t="n">
        <v>0.19</v>
      </c>
      <c r="H50" s="318" t="n">
        <f aca="false">ROUND(D50/(1+G50),2)</f>
        <v>0</v>
      </c>
      <c r="I50" s="222" t="n">
        <f aca="false">ROUND(H50*E50,2)</f>
        <v>0</v>
      </c>
      <c r="J50" s="319" t="n">
        <f aca="false">IF(C50="B",D50-H50,F50-I50)</f>
        <v>0</v>
      </c>
      <c r="K50" s="323"/>
      <c r="L50" s="236"/>
      <c r="M50" s="228"/>
    </row>
    <row r="51" s="75" customFormat="true" ht="12.75" hidden="false" customHeight="false" outlineLevel="0" collapsed="false">
      <c r="A51" s="229"/>
      <c r="B51" s="324"/>
      <c r="C51" s="314"/>
      <c r="D51" s="232"/>
      <c r="E51" s="321" t="n">
        <v>1</v>
      </c>
      <c r="F51" s="316" t="n">
        <f aca="false">ROUND(D51*E51,2)</f>
        <v>0</v>
      </c>
      <c r="G51" s="322" t="n">
        <v>0.19</v>
      </c>
      <c r="H51" s="318" t="n">
        <f aca="false">ROUND(D51/(1+G51),2)</f>
        <v>0</v>
      </c>
      <c r="I51" s="222" t="n">
        <f aca="false">ROUND(H51*E51,2)</f>
        <v>0</v>
      </c>
      <c r="J51" s="319" t="n">
        <f aca="false">IF(C51="B",D51-H51,F51-I51)</f>
        <v>0</v>
      </c>
      <c r="K51" s="323"/>
      <c r="L51" s="236"/>
      <c r="M51" s="228"/>
    </row>
    <row r="52" s="75" customFormat="true" ht="12.75" hidden="false" customHeight="false" outlineLevel="0" collapsed="false">
      <c r="A52" s="229"/>
      <c r="B52" s="324"/>
      <c r="C52" s="314"/>
      <c r="D52" s="232"/>
      <c r="E52" s="321" t="n">
        <v>1</v>
      </c>
      <c r="F52" s="316" t="n">
        <f aca="false">ROUND(D52*E52,2)</f>
        <v>0</v>
      </c>
      <c r="G52" s="322" t="n">
        <v>0.19</v>
      </c>
      <c r="H52" s="318" t="n">
        <f aca="false">ROUND(D52/(1+G52),2)</f>
        <v>0</v>
      </c>
      <c r="I52" s="222" t="n">
        <f aca="false">ROUND(H52*E52,2)</f>
        <v>0</v>
      </c>
      <c r="J52" s="319" t="n">
        <f aca="false">IF(C52="B",D52-H52,F52-I52)</f>
        <v>0</v>
      </c>
      <c r="K52" s="323"/>
      <c r="L52" s="236"/>
      <c r="M52" s="228"/>
    </row>
    <row r="53" s="75" customFormat="true" ht="12.75" hidden="false" customHeight="false" outlineLevel="0" collapsed="false">
      <c r="A53" s="229"/>
      <c r="B53" s="324"/>
      <c r="C53" s="314"/>
      <c r="D53" s="232"/>
      <c r="E53" s="321" t="n">
        <v>1</v>
      </c>
      <c r="F53" s="316" t="n">
        <f aca="false">ROUND(D53*E53,2)</f>
        <v>0</v>
      </c>
      <c r="G53" s="322" t="n">
        <v>0.19</v>
      </c>
      <c r="H53" s="318" t="n">
        <f aca="false">ROUND(D53/(1+G53),2)</f>
        <v>0</v>
      </c>
      <c r="I53" s="222" t="n">
        <f aca="false">ROUND(H53*E53,2)</f>
        <v>0</v>
      </c>
      <c r="J53" s="319" t="n">
        <f aca="false">IF(C53="B",D53-H53,F53-I53)</f>
        <v>0</v>
      </c>
      <c r="K53" s="323"/>
      <c r="L53" s="236"/>
      <c r="M53" s="228"/>
    </row>
    <row r="54" s="75" customFormat="true" ht="12.75" hidden="false" customHeight="false" outlineLevel="0" collapsed="false">
      <c r="A54" s="229"/>
      <c r="B54" s="324"/>
      <c r="C54" s="314"/>
      <c r="D54" s="232"/>
      <c r="E54" s="321" t="n">
        <v>1</v>
      </c>
      <c r="F54" s="316" t="n">
        <f aca="false">ROUND(D54*E54,2)</f>
        <v>0</v>
      </c>
      <c r="G54" s="322" t="n">
        <v>0.19</v>
      </c>
      <c r="H54" s="318" t="n">
        <f aca="false">ROUND(D54/(1+G54),2)</f>
        <v>0</v>
      </c>
      <c r="I54" s="222" t="n">
        <f aca="false">ROUND(H54*E54,2)</f>
        <v>0</v>
      </c>
      <c r="J54" s="319" t="n">
        <f aca="false">IF(C54="B",D54-H54,F54-I54)</f>
        <v>0</v>
      </c>
      <c r="K54" s="323"/>
      <c r="L54" s="236"/>
      <c r="M54" s="228"/>
    </row>
    <row r="55" s="75" customFormat="true" ht="12.75" hidden="false" customHeight="false" outlineLevel="0" collapsed="false">
      <c r="A55" s="229"/>
      <c r="B55" s="324"/>
      <c r="C55" s="314"/>
      <c r="D55" s="232"/>
      <c r="E55" s="321" t="n">
        <v>1</v>
      </c>
      <c r="F55" s="316" t="n">
        <f aca="false">ROUND(D55*E55,2)</f>
        <v>0</v>
      </c>
      <c r="G55" s="322" t="n">
        <v>0.19</v>
      </c>
      <c r="H55" s="318" t="n">
        <f aca="false">ROUND(D55/(1+G55),2)</f>
        <v>0</v>
      </c>
      <c r="I55" s="222" t="n">
        <f aca="false">ROUND(H55*E55,2)</f>
        <v>0</v>
      </c>
      <c r="J55" s="319" t="n">
        <f aca="false">IF(C55="B",D55-H55,F55-I55)</f>
        <v>0</v>
      </c>
      <c r="K55" s="323"/>
      <c r="L55" s="236"/>
      <c r="M55" s="228"/>
    </row>
    <row r="56" s="75" customFormat="true" ht="12.75" hidden="false" customHeight="false" outlineLevel="0" collapsed="false">
      <c r="A56" s="229"/>
      <c r="B56" s="324"/>
      <c r="C56" s="314"/>
      <c r="D56" s="232"/>
      <c r="E56" s="321" t="n">
        <v>1</v>
      </c>
      <c r="F56" s="316" t="n">
        <f aca="false">ROUND(D56*E56,2)</f>
        <v>0</v>
      </c>
      <c r="G56" s="322" t="n">
        <v>0.19</v>
      </c>
      <c r="H56" s="318" t="n">
        <f aca="false">ROUND(D56/(1+G56),2)</f>
        <v>0</v>
      </c>
      <c r="I56" s="222" t="n">
        <f aca="false">ROUND(H56*E56,2)</f>
        <v>0</v>
      </c>
      <c r="J56" s="319" t="n">
        <f aca="false">IF(C56="B",D56-H56,F56-I56)</f>
        <v>0</v>
      </c>
      <c r="K56" s="323"/>
      <c r="L56" s="236"/>
      <c r="M56" s="228"/>
    </row>
    <row r="57" s="75" customFormat="true" ht="12.75" hidden="false" customHeight="false" outlineLevel="0" collapsed="false">
      <c r="A57" s="229"/>
      <c r="B57" s="324"/>
      <c r="C57" s="314"/>
      <c r="D57" s="232"/>
      <c r="E57" s="321" t="n">
        <v>1</v>
      </c>
      <c r="F57" s="316" t="n">
        <f aca="false">ROUND(D57*E57,2)</f>
        <v>0</v>
      </c>
      <c r="G57" s="322" t="n">
        <v>0.19</v>
      </c>
      <c r="H57" s="318" t="n">
        <f aca="false">ROUND(D57/(1+G57),2)</f>
        <v>0</v>
      </c>
      <c r="I57" s="222" t="n">
        <f aca="false">ROUND(H57*E57,2)</f>
        <v>0</v>
      </c>
      <c r="J57" s="319" t="n">
        <f aca="false">IF(C57="B",D57-H57,F57-I57)</f>
        <v>0</v>
      </c>
      <c r="K57" s="323"/>
      <c r="L57" s="236"/>
      <c r="M57" s="228"/>
    </row>
    <row r="58" s="75" customFormat="true" ht="12.75" hidden="false" customHeight="false" outlineLevel="0" collapsed="false">
      <c r="A58" s="229"/>
      <c r="B58" s="324"/>
      <c r="C58" s="314"/>
      <c r="D58" s="232"/>
      <c r="E58" s="321" t="n">
        <v>1</v>
      </c>
      <c r="F58" s="316" t="n">
        <f aca="false">ROUND(D58*E58,2)</f>
        <v>0</v>
      </c>
      <c r="G58" s="322" t="n">
        <v>0.19</v>
      </c>
      <c r="H58" s="318" t="n">
        <f aca="false">ROUND(D58/(1+G58),2)</f>
        <v>0</v>
      </c>
      <c r="I58" s="222" t="n">
        <f aca="false">ROUND(H58*E58,2)</f>
        <v>0</v>
      </c>
      <c r="J58" s="319" t="n">
        <f aca="false">IF(C58="B",D58-H58,F58-I58)</f>
        <v>0</v>
      </c>
      <c r="K58" s="323"/>
      <c r="L58" s="236"/>
      <c r="M58" s="228"/>
    </row>
    <row r="59" s="75" customFormat="true" ht="12.75" hidden="false" customHeight="false" outlineLevel="0" collapsed="false">
      <c r="A59" s="229"/>
      <c r="B59" s="324"/>
      <c r="C59" s="314"/>
      <c r="D59" s="232"/>
      <c r="E59" s="321" t="n">
        <v>1</v>
      </c>
      <c r="F59" s="316" t="n">
        <f aca="false">ROUND(D59*E59,2)</f>
        <v>0</v>
      </c>
      <c r="G59" s="322" t="n">
        <v>0.19</v>
      </c>
      <c r="H59" s="318" t="n">
        <f aca="false">ROUND(D59/(1+G59),2)</f>
        <v>0</v>
      </c>
      <c r="I59" s="222" t="n">
        <f aca="false">ROUND(H59*E59,2)</f>
        <v>0</v>
      </c>
      <c r="J59" s="319" t="n">
        <f aca="false">IF(C59="B",D59-H59,F59-I59)</f>
        <v>0</v>
      </c>
      <c r="K59" s="323"/>
      <c r="L59" s="236"/>
      <c r="M59" s="228"/>
    </row>
    <row r="60" s="75" customFormat="true" ht="12.75" hidden="false" customHeight="false" outlineLevel="0" collapsed="false">
      <c r="A60" s="229"/>
      <c r="B60" s="324"/>
      <c r="C60" s="314"/>
      <c r="D60" s="232"/>
      <c r="E60" s="321" t="n">
        <v>1</v>
      </c>
      <c r="F60" s="316" t="n">
        <f aca="false">ROUND(D60*E60,2)</f>
        <v>0</v>
      </c>
      <c r="G60" s="322" t="n">
        <v>0.19</v>
      </c>
      <c r="H60" s="318" t="n">
        <f aca="false">ROUND(D60/(1+G60),2)</f>
        <v>0</v>
      </c>
      <c r="I60" s="222" t="n">
        <f aca="false">ROUND(H60*E60,2)</f>
        <v>0</v>
      </c>
      <c r="J60" s="319" t="n">
        <f aca="false">IF(C60="B",D60-H60,F60-I60)</f>
        <v>0</v>
      </c>
      <c r="K60" s="323"/>
      <c r="L60" s="236"/>
      <c r="M60" s="228"/>
    </row>
    <row r="61" s="75" customFormat="true" ht="12.75" hidden="false" customHeight="false" outlineLevel="0" collapsed="false">
      <c r="A61" s="229"/>
      <c r="B61" s="324"/>
      <c r="C61" s="314"/>
      <c r="D61" s="232"/>
      <c r="E61" s="321" t="n">
        <v>1</v>
      </c>
      <c r="F61" s="316" t="n">
        <f aca="false">ROUND(D61*E61,2)</f>
        <v>0</v>
      </c>
      <c r="G61" s="322" t="n">
        <v>0.19</v>
      </c>
      <c r="H61" s="318" t="n">
        <f aca="false">ROUND(D61/(1+G61),2)</f>
        <v>0</v>
      </c>
      <c r="I61" s="222" t="n">
        <f aca="false">ROUND(H61*E61,2)</f>
        <v>0</v>
      </c>
      <c r="J61" s="319" t="n">
        <f aca="false">IF(C61="B",D61-H61,F61-I61)</f>
        <v>0</v>
      </c>
      <c r="K61" s="323"/>
      <c r="L61" s="236"/>
      <c r="M61" s="228"/>
    </row>
    <row r="62" s="75" customFormat="true" ht="12.75" hidden="false" customHeight="false" outlineLevel="0" collapsed="false">
      <c r="A62" s="229"/>
      <c r="B62" s="324"/>
      <c r="C62" s="314"/>
      <c r="D62" s="232"/>
      <c r="E62" s="321" t="n">
        <v>1</v>
      </c>
      <c r="F62" s="316" t="n">
        <f aca="false">ROUND(D62*E62,2)</f>
        <v>0</v>
      </c>
      <c r="G62" s="322" t="n">
        <v>0.19</v>
      </c>
      <c r="H62" s="318" t="n">
        <f aca="false">ROUND(D62/(1+G62),2)</f>
        <v>0</v>
      </c>
      <c r="I62" s="222" t="n">
        <f aca="false">ROUND(H62*E62,2)</f>
        <v>0</v>
      </c>
      <c r="J62" s="319" t="n">
        <f aca="false">IF(C62="B",D62-H62,F62-I62)</f>
        <v>0</v>
      </c>
      <c r="K62" s="323"/>
      <c r="L62" s="236"/>
      <c r="M62" s="228"/>
    </row>
    <row r="63" s="75" customFormat="true" ht="12.75" hidden="false" customHeight="false" outlineLevel="0" collapsed="false">
      <c r="A63" s="229"/>
      <c r="B63" s="324"/>
      <c r="C63" s="314"/>
      <c r="D63" s="232"/>
      <c r="E63" s="321" t="n">
        <v>1</v>
      </c>
      <c r="F63" s="316" t="n">
        <f aca="false">ROUND(D63*E63,2)</f>
        <v>0</v>
      </c>
      <c r="G63" s="322" t="n">
        <v>0.19</v>
      </c>
      <c r="H63" s="318" t="n">
        <f aca="false">ROUND(D63/(1+G63),2)</f>
        <v>0</v>
      </c>
      <c r="I63" s="222" t="n">
        <f aca="false">ROUND(H63*E63,2)</f>
        <v>0</v>
      </c>
      <c r="J63" s="319" t="n">
        <f aca="false">IF(C63="B",D63-H63,F63-I63)</f>
        <v>0</v>
      </c>
      <c r="K63" s="323"/>
      <c r="L63" s="236"/>
      <c r="M63" s="228"/>
    </row>
    <row r="64" s="75" customFormat="true" ht="12.75" hidden="false" customHeight="false" outlineLevel="0" collapsed="false">
      <c r="A64" s="229"/>
      <c r="B64" s="324"/>
      <c r="C64" s="314"/>
      <c r="D64" s="232"/>
      <c r="E64" s="321" t="n">
        <v>1</v>
      </c>
      <c r="F64" s="316" t="n">
        <f aca="false">ROUND(D64*E64,2)</f>
        <v>0</v>
      </c>
      <c r="G64" s="322" t="n">
        <v>0.19</v>
      </c>
      <c r="H64" s="318" t="n">
        <f aca="false">ROUND(D64/(1+G64),2)</f>
        <v>0</v>
      </c>
      <c r="I64" s="222" t="n">
        <f aca="false">ROUND(H64*E64,2)</f>
        <v>0</v>
      </c>
      <c r="J64" s="319" t="n">
        <f aca="false">IF(C64="B",D64-H64,F64-I64)</f>
        <v>0</v>
      </c>
      <c r="K64" s="323"/>
      <c r="L64" s="236"/>
      <c r="M64" s="228"/>
    </row>
    <row r="65" s="75" customFormat="true" ht="12.75" hidden="false" customHeight="false" outlineLevel="0" collapsed="false">
      <c r="A65" s="229"/>
      <c r="B65" s="324"/>
      <c r="C65" s="314"/>
      <c r="D65" s="232"/>
      <c r="E65" s="321" t="n">
        <v>1</v>
      </c>
      <c r="F65" s="316" t="n">
        <f aca="false">ROUND(D65*E65,2)</f>
        <v>0</v>
      </c>
      <c r="G65" s="322" t="n">
        <v>0.19</v>
      </c>
      <c r="H65" s="318" t="n">
        <f aca="false">ROUND(D65/(1+G65),2)</f>
        <v>0</v>
      </c>
      <c r="I65" s="222" t="n">
        <f aca="false">ROUND(H65*E65,2)</f>
        <v>0</v>
      </c>
      <c r="J65" s="319" t="n">
        <f aca="false">IF(C65="B",D65-H65,F65-I65)</f>
        <v>0</v>
      </c>
      <c r="K65" s="323"/>
      <c r="L65" s="236"/>
      <c r="M65" s="228"/>
    </row>
    <row r="66" s="75" customFormat="true" ht="12.75" hidden="false" customHeight="false" outlineLevel="0" collapsed="false">
      <c r="A66" s="229"/>
      <c r="B66" s="324"/>
      <c r="C66" s="314"/>
      <c r="D66" s="232"/>
      <c r="E66" s="321" t="n">
        <v>1</v>
      </c>
      <c r="F66" s="316" t="n">
        <f aca="false">ROUND(D66*E66,2)</f>
        <v>0</v>
      </c>
      <c r="G66" s="322" t="n">
        <v>0.19</v>
      </c>
      <c r="H66" s="318" t="n">
        <f aca="false">ROUND(D66/(1+G66),2)</f>
        <v>0</v>
      </c>
      <c r="I66" s="222" t="n">
        <f aca="false">ROUND(H66*E66,2)</f>
        <v>0</v>
      </c>
      <c r="J66" s="319" t="n">
        <f aca="false">IF(C66="B",D66-H66,F66-I66)</f>
        <v>0</v>
      </c>
      <c r="K66" s="323"/>
      <c r="L66" s="236"/>
      <c r="M66" s="228"/>
    </row>
    <row r="67" s="75" customFormat="true" ht="12.75" hidden="false" customHeight="false" outlineLevel="0" collapsed="false">
      <c r="A67" s="229"/>
      <c r="B67" s="324"/>
      <c r="C67" s="314"/>
      <c r="D67" s="232"/>
      <c r="E67" s="321" t="n">
        <v>1</v>
      </c>
      <c r="F67" s="316" t="n">
        <f aca="false">ROUND(D67*E67,2)</f>
        <v>0</v>
      </c>
      <c r="G67" s="322" t="n">
        <v>0.19</v>
      </c>
      <c r="H67" s="318" t="n">
        <f aca="false">ROUND(D67/(1+G67),2)</f>
        <v>0</v>
      </c>
      <c r="I67" s="222" t="n">
        <f aca="false">ROUND(H67*E67,2)</f>
        <v>0</v>
      </c>
      <c r="J67" s="319" t="n">
        <f aca="false">IF(C67="B",D67-H67,F67-I67)</f>
        <v>0</v>
      </c>
      <c r="K67" s="323"/>
      <c r="L67" s="236"/>
      <c r="M67" s="228"/>
    </row>
    <row r="68" s="75" customFormat="true" ht="12.75" hidden="false" customHeight="false" outlineLevel="0" collapsed="false">
      <c r="A68" s="229"/>
      <c r="B68" s="324"/>
      <c r="C68" s="314"/>
      <c r="D68" s="232"/>
      <c r="E68" s="321" t="n">
        <v>1</v>
      </c>
      <c r="F68" s="316" t="n">
        <f aca="false">ROUND(D68*E68,2)</f>
        <v>0</v>
      </c>
      <c r="G68" s="322" t="n">
        <v>0.19</v>
      </c>
      <c r="H68" s="318" t="n">
        <f aca="false">ROUND(D68/(1+G68),2)</f>
        <v>0</v>
      </c>
      <c r="I68" s="222" t="n">
        <f aca="false">ROUND(H68*E68,2)</f>
        <v>0</v>
      </c>
      <c r="J68" s="319" t="n">
        <f aca="false">IF(C68="B",D68-H68,F68-I68)</f>
        <v>0</v>
      </c>
      <c r="K68" s="323"/>
      <c r="L68" s="236"/>
      <c r="M68" s="228"/>
    </row>
    <row r="69" s="75" customFormat="true" ht="12.75" hidden="false" customHeight="false" outlineLevel="0" collapsed="false">
      <c r="A69" s="229"/>
      <c r="B69" s="230"/>
      <c r="C69" s="345"/>
      <c r="D69" s="232"/>
      <c r="E69" s="321" t="n">
        <v>1</v>
      </c>
      <c r="F69" s="316" t="n">
        <f aca="false">ROUND(D69*E69,2)</f>
        <v>0</v>
      </c>
      <c r="G69" s="322" t="n">
        <v>0.19</v>
      </c>
      <c r="H69" s="318" t="n">
        <f aca="false">ROUND(D69/(1+G69),2)</f>
        <v>0</v>
      </c>
      <c r="I69" s="222" t="n">
        <f aca="false">ROUND(H69*E69,2)</f>
        <v>0</v>
      </c>
      <c r="J69" s="319" t="n">
        <f aca="false">IF(C69="B",D69-H69,F69-I69)</f>
        <v>0</v>
      </c>
      <c r="K69" s="323"/>
      <c r="L69" s="236"/>
      <c r="M69" s="228"/>
    </row>
    <row r="70" s="75" customFormat="true" ht="12.75" hidden="false" customHeight="false" outlineLevel="0" collapsed="false">
      <c r="A70" s="229"/>
      <c r="B70" s="230"/>
      <c r="C70" s="345"/>
      <c r="D70" s="232"/>
      <c r="E70" s="321" t="n">
        <v>1</v>
      </c>
      <c r="F70" s="316" t="n">
        <f aca="false">ROUND(D70*E70,2)</f>
        <v>0</v>
      </c>
      <c r="G70" s="322" t="n">
        <v>0.19</v>
      </c>
      <c r="H70" s="318" t="n">
        <f aca="false">ROUND(D70/(1+G70),2)</f>
        <v>0</v>
      </c>
      <c r="I70" s="222" t="n">
        <f aca="false">ROUND(H70*E70,2)</f>
        <v>0</v>
      </c>
      <c r="J70" s="319" t="n">
        <f aca="false">IF(C70="B",D70-H70,F70-I70)</f>
        <v>0</v>
      </c>
      <c r="K70" s="323"/>
      <c r="L70" s="236"/>
      <c r="M70" s="228"/>
    </row>
    <row r="71" s="75" customFormat="true" ht="12.75" hidden="false" customHeight="false" outlineLevel="0" collapsed="false">
      <c r="A71" s="229"/>
      <c r="B71" s="230"/>
      <c r="C71" s="345"/>
      <c r="D71" s="232"/>
      <c r="E71" s="321" t="n">
        <v>1</v>
      </c>
      <c r="F71" s="316" t="n">
        <f aca="false">ROUND(D71*E71,2)</f>
        <v>0</v>
      </c>
      <c r="G71" s="322" t="n">
        <v>0.19</v>
      </c>
      <c r="H71" s="318" t="n">
        <f aca="false">ROUND(D71/(1+G71),2)</f>
        <v>0</v>
      </c>
      <c r="I71" s="222" t="n">
        <f aca="false">ROUND(H71*E71,2)</f>
        <v>0</v>
      </c>
      <c r="J71" s="319" t="n">
        <f aca="false">IF(C71="B",D71-H71,F71-I71)</f>
        <v>0</v>
      </c>
      <c r="K71" s="323"/>
      <c r="L71" s="236"/>
      <c r="M71" s="228"/>
    </row>
    <row r="72" s="75" customFormat="true" ht="12.75" hidden="false" customHeight="false" outlineLevel="0" collapsed="false">
      <c r="A72" s="229"/>
      <c r="B72" s="230"/>
      <c r="C72" s="345"/>
      <c r="D72" s="232"/>
      <c r="E72" s="321" t="n">
        <v>1</v>
      </c>
      <c r="F72" s="316" t="n">
        <f aca="false">ROUND(D72*E72,2)</f>
        <v>0</v>
      </c>
      <c r="G72" s="322" t="n">
        <v>0.19</v>
      </c>
      <c r="H72" s="318" t="n">
        <f aca="false">ROUND(D72/(1+G72),2)</f>
        <v>0</v>
      </c>
      <c r="I72" s="222" t="n">
        <f aca="false">ROUND(H72*E72,2)</f>
        <v>0</v>
      </c>
      <c r="J72" s="319" t="n">
        <f aca="false">IF(C72="B",D72-H72,F72-I72)</f>
        <v>0</v>
      </c>
      <c r="K72" s="323"/>
      <c r="L72" s="236"/>
      <c r="M72" s="228"/>
    </row>
    <row r="73" s="75" customFormat="true" ht="12.75" hidden="false" customHeight="false" outlineLevel="0" collapsed="false">
      <c r="A73" s="229"/>
      <c r="B73" s="230"/>
      <c r="C73" s="345"/>
      <c r="D73" s="232"/>
      <c r="E73" s="321" t="n">
        <v>1</v>
      </c>
      <c r="F73" s="316" t="n">
        <f aca="false">ROUND(D73*E73,2)</f>
        <v>0</v>
      </c>
      <c r="G73" s="322" t="n">
        <v>0.19</v>
      </c>
      <c r="H73" s="318" t="n">
        <f aca="false">ROUND(D73/(1+G73),2)</f>
        <v>0</v>
      </c>
      <c r="I73" s="222" t="n">
        <f aca="false">ROUND(H73*E73,2)</f>
        <v>0</v>
      </c>
      <c r="J73" s="319" t="n">
        <f aca="false">IF(C73="B",D73-H73,F73-I73)</f>
        <v>0</v>
      </c>
      <c r="K73" s="323"/>
      <c r="L73" s="236"/>
      <c r="M73" s="228"/>
    </row>
    <row r="74" s="75" customFormat="true" ht="12.75" hidden="false" customHeight="false" outlineLevel="0" collapsed="false">
      <c r="A74" s="229"/>
      <c r="B74" s="230"/>
      <c r="C74" s="345"/>
      <c r="D74" s="232"/>
      <c r="E74" s="321" t="n">
        <v>1</v>
      </c>
      <c r="F74" s="316" t="n">
        <f aca="false">ROUND(D74*E74,2)</f>
        <v>0</v>
      </c>
      <c r="G74" s="322" t="n">
        <v>0.19</v>
      </c>
      <c r="H74" s="318" t="n">
        <f aca="false">ROUND(D74/(1+G74),2)</f>
        <v>0</v>
      </c>
      <c r="I74" s="222" t="n">
        <f aca="false">ROUND(H74*E74,2)</f>
        <v>0</v>
      </c>
      <c r="J74" s="319" t="n">
        <f aca="false">IF(C74="B",D74-H74,F74-I74)</f>
        <v>0</v>
      </c>
      <c r="K74" s="323"/>
      <c r="L74" s="236"/>
      <c r="M74" s="228"/>
    </row>
    <row r="75" s="75" customFormat="true" ht="12.75" hidden="false" customHeight="false" outlineLevel="0" collapsed="false">
      <c r="A75" s="229"/>
      <c r="B75" s="230"/>
      <c r="C75" s="345"/>
      <c r="D75" s="232"/>
      <c r="E75" s="321" t="n">
        <v>1</v>
      </c>
      <c r="F75" s="316" t="n">
        <f aca="false">ROUND(D75*E75,2)</f>
        <v>0</v>
      </c>
      <c r="G75" s="322" t="n">
        <v>0.19</v>
      </c>
      <c r="H75" s="318" t="n">
        <f aca="false">ROUND(D75/(1+G75),2)</f>
        <v>0</v>
      </c>
      <c r="I75" s="222" t="n">
        <f aca="false">ROUND(H75*E75,2)</f>
        <v>0</v>
      </c>
      <c r="J75" s="319" t="n">
        <f aca="false">IF(C75="B",D75-H75,F75-I75)</f>
        <v>0</v>
      </c>
      <c r="K75" s="323"/>
      <c r="L75" s="236"/>
      <c r="M75" s="228"/>
    </row>
    <row r="76" s="75" customFormat="true" ht="12.75" hidden="false" customHeight="false" outlineLevel="0" collapsed="false">
      <c r="A76" s="229"/>
      <c r="B76" s="230"/>
      <c r="C76" s="345"/>
      <c r="D76" s="232"/>
      <c r="E76" s="321" t="n">
        <v>1</v>
      </c>
      <c r="F76" s="316" t="n">
        <f aca="false">ROUND(D76*E76,2)</f>
        <v>0</v>
      </c>
      <c r="G76" s="322" t="n">
        <v>0.19</v>
      </c>
      <c r="H76" s="318" t="n">
        <f aca="false">ROUND(D76/(1+G76),2)</f>
        <v>0</v>
      </c>
      <c r="I76" s="222" t="n">
        <f aca="false">ROUND(H76*E76,2)</f>
        <v>0</v>
      </c>
      <c r="J76" s="319" t="n">
        <f aca="false">IF(C76="B",D76-H76,F76-I76)</f>
        <v>0</v>
      </c>
      <c r="K76" s="323"/>
      <c r="L76" s="236"/>
      <c r="M76" s="228"/>
    </row>
    <row r="77" s="75" customFormat="true" ht="12.75" hidden="false" customHeight="false" outlineLevel="0" collapsed="false">
      <c r="A77" s="229"/>
      <c r="B77" s="230"/>
      <c r="C77" s="345"/>
      <c r="D77" s="232"/>
      <c r="E77" s="321" t="n">
        <v>1</v>
      </c>
      <c r="F77" s="316" t="n">
        <f aca="false">ROUND(D77*E77,2)</f>
        <v>0</v>
      </c>
      <c r="G77" s="322" t="n">
        <v>0.19</v>
      </c>
      <c r="H77" s="318" t="n">
        <f aca="false">ROUND(D77/(1+G77),2)</f>
        <v>0</v>
      </c>
      <c r="I77" s="222" t="n">
        <f aca="false">ROUND(H77*E77,2)</f>
        <v>0</v>
      </c>
      <c r="J77" s="319" t="n">
        <f aca="false">IF(C77="B",D77-H77,F77-I77)</f>
        <v>0</v>
      </c>
      <c r="K77" s="323"/>
      <c r="L77" s="236"/>
      <c r="M77" s="228"/>
    </row>
    <row r="78" s="75" customFormat="true" ht="12.75" hidden="false" customHeight="false" outlineLevel="0" collapsed="false">
      <c r="A78" s="229"/>
      <c r="B78" s="230"/>
      <c r="C78" s="345"/>
      <c r="D78" s="232"/>
      <c r="E78" s="321" t="n">
        <v>1</v>
      </c>
      <c r="F78" s="316" t="n">
        <f aca="false">ROUND(D78*E78,2)</f>
        <v>0</v>
      </c>
      <c r="G78" s="322" t="n">
        <v>0.19</v>
      </c>
      <c r="H78" s="318" t="n">
        <f aca="false">ROUND(D78/(1+G78),2)</f>
        <v>0</v>
      </c>
      <c r="I78" s="222" t="n">
        <f aca="false">ROUND(H78*E78,2)</f>
        <v>0</v>
      </c>
      <c r="J78" s="319" t="n">
        <f aca="false">IF(C78="B",D78-H78,F78-I78)</f>
        <v>0</v>
      </c>
      <c r="K78" s="323"/>
      <c r="L78" s="236"/>
      <c r="M78" s="228"/>
    </row>
    <row r="79" s="75" customFormat="true" ht="12.75" hidden="false" customHeight="false" outlineLevel="0" collapsed="false">
      <c r="A79" s="229"/>
      <c r="B79" s="230"/>
      <c r="C79" s="345"/>
      <c r="D79" s="232"/>
      <c r="E79" s="321" t="n">
        <v>1</v>
      </c>
      <c r="F79" s="316" t="n">
        <f aca="false">ROUND(D79*E79,2)</f>
        <v>0</v>
      </c>
      <c r="G79" s="322" t="n">
        <v>0.19</v>
      </c>
      <c r="H79" s="318" t="n">
        <f aca="false">ROUND(D79/(1+G79),2)</f>
        <v>0</v>
      </c>
      <c r="I79" s="222" t="n">
        <f aca="false">ROUND(H79*E79,2)</f>
        <v>0</v>
      </c>
      <c r="J79" s="319" t="n">
        <f aca="false">IF(C79="B",D79-H79,F79-I79)</f>
        <v>0</v>
      </c>
      <c r="K79" s="323"/>
      <c r="L79" s="236"/>
      <c r="M79" s="228"/>
    </row>
    <row r="80" s="75" customFormat="true" ht="12.75" hidden="false" customHeight="false" outlineLevel="0" collapsed="false">
      <c r="A80" s="229"/>
      <c r="B80" s="230"/>
      <c r="C80" s="345"/>
      <c r="D80" s="232"/>
      <c r="E80" s="321" t="n">
        <v>1</v>
      </c>
      <c r="F80" s="316" t="n">
        <f aca="false">ROUND(D80*E80,2)</f>
        <v>0</v>
      </c>
      <c r="G80" s="322" t="n">
        <v>0.19</v>
      </c>
      <c r="H80" s="318" t="n">
        <f aca="false">ROUND(D80/(1+G80),2)</f>
        <v>0</v>
      </c>
      <c r="I80" s="222" t="n">
        <f aca="false">ROUND(H80*E80,2)</f>
        <v>0</v>
      </c>
      <c r="J80" s="319" t="n">
        <f aca="false">IF(C80="B",D80-H80,F80-I80)</f>
        <v>0</v>
      </c>
      <c r="K80" s="323"/>
      <c r="L80" s="236"/>
      <c r="M80" s="228"/>
    </row>
    <row r="81" s="75" customFormat="true" ht="12.75" hidden="false" customHeight="false" outlineLevel="0" collapsed="false">
      <c r="A81" s="229"/>
      <c r="B81" s="230"/>
      <c r="C81" s="314"/>
      <c r="D81" s="232"/>
      <c r="E81" s="321" t="n">
        <v>1</v>
      </c>
      <c r="F81" s="316" t="n">
        <f aca="false">ROUND(D81*E81,2)</f>
        <v>0</v>
      </c>
      <c r="G81" s="322" t="n">
        <v>0.19</v>
      </c>
      <c r="H81" s="318" t="n">
        <f aca="false">ROUND(D81/(1+G81),2)</f>
        <v>0</v>
      </c>
      <c r="I81" s="222" t="n">
        <f aca="false">ROUND(H81*E81,2)</f>
        <v>0</v>
      </c>
      <c r="J81" s="319" t="n">
        <f aca="false">IF(C81="B",D81-H81,F81-I81)</f>
        <v>0</v>
      </c>
      <c r="K81" s="323"/>
      <c r="L81" s="236"/>
      <c r="M81" s="228"/>
    </row>
    <row r="82" s="75" customFormat="true" ht="12.75" hidden="false" customHeight="false" outlineLevel="0" collapsed="false">
      <c r="A82" s="229"/>
      <c r="B82" s="324"/>
      <c r="C82" s="345"/>
      <c r="D82" s="232"/>
      <c r="E82" s="321" t="n">
        <v>1</v>
      </c>
      <c r="F82" s="316" t="n">
        <f aca="false">ROUND(D82*E82,2)</f>
        <v>0</v>
      </c>
      <c r="G82" s="322" t="n">
        <v>0.19</v>
      </c>
      <c r="H82" s="318" t="n">
        <f aca="false">ROUND(D82/(1+G82),2)</f>
        <v>0</v>
      </c>
      <c r="I82" s="222" t="n">
        <f aca="false">ROUND(H82*E82,2)</f>
        <v>0</v>
      </c>
      <c r="J82" s="319" t="n">
        <f aca="false">IF(C82="B",D82-H82,F82-I82)</f>
        <v>0</v>
      </c>
      <c r="K82" s="323"/>
      <c r="L82" s="236"/>
      <c r="M82" s="228"/>
    </row>
    <row r="83" s="75" customFormat="true" ht="12.75" hidden="false" customHeight="false" outlineLevel="0" collapsed="false">
      <c r="A83" s="229"/>
      <c r="B83" s="324"/>
      <c r="C83" s="314"/>
      <c r="D83" s="232"/>
      <c r="E83" s="321" t="n">
        <v>1</v>
      </c>
      <c r="F83" s="316" t="n">
        <f aca="false">ROUND(D83*E83,2)</f>
        <v>0</v>
      </c>
      <c r="G83" s="322" t="n">
        <v>0.19</v>
      </c>
      <c r="H83" s="318" t="n">
        <f aca="false">ROUND(D83/(1+G83),2)</f>
        <v>0</v>
      </c>
      <c r="I83" s="222" t="n">
        <f aca="false">ROUND(H83*E83,2)</f>
        <v>0</v>
      </c>
      <c r="J83" s="319" t="n">
        <f aca="false">IF(C83="B",D83-H83,F83-I83)</f>
        <v>0</v>
      </c>
      <c r="K83" s="323"/>
      <c r="L83" s="236"/>
      <c r="M83" s="228"/>
    </row>
    <row r="84" s="75" customFormat="true" ht="12.75" hidden="false" customHeight="false" outlineLevel="0" collapsed="false">
      <c r="A84" s="229"/>
      <c r="B84" s="324"/>
      <c r="C84" s="345"/>
      <c r="D84" s="232"/>
      <c r="E84" s="321" t="n">
        <v>1</v>
      </c>
      <c r="F84" s="316" t="n">
        <f aca="false">ROUND(D84*E84,2)</f>
        <v>0</v>
      </c>
      <c r="G84" s="322" t="n">
        <v>0.19</v>
      </c>
      <c r="H84" s="318" t="n">
        <f aca="false">ROUND(D84/(1+G84),2)</f>
        <v>0</v>
      </c>
      <c r="I84" s="222" t="n">
        <f aca="false">ROUND(H84*E84,2)</f>
        <v>0</v>
      </c>
      <c r="J84" s="319" t="n">
        <f aca="false">IF(C84="B",D84-H84,F84-I84)</f>
        <v>0</v>
      </c>
      <c r="K84" s="323"/>
      <c r="L84" s="236"/>
      <c r="M84" s="228"/>
    </row>
    <row r="85" s="75" customFormat="true" ht="12.75" hidden="false" customHeight="false" outlineLevel="0" collapsed="false">
      <c r="A85" s="229"/>
      <c r="B85" s="324"/>
      <c r="C85" s="345"/>
      <c r="D85" s="232"/>
      <c r="E85" s="321" t="n">
        <v>1</v>
      </c>
      <c r="F85" s="316" t="n">
        <f aca="false">ROUND(D85*E85,2)</f>
        <v>0</v>
      </c>
      <c r="G85" s="322" t="n">
        <v>0.19</v>
      </c>
      <c r="H85" s="318" t="n">
        <f aca="false">ROUND(D85/(1+G85),2)</f>
        <v>0</v>
      </c>
      <c r="I85" s="222" t="n">
        <f aca="false">ROUND(H85*E85,2)</f>
        <v>0</v>
      </c>
      <c r="J85" s="319" t="n">
        <f aca="false">IF(C85="B",D85-H85,F85-I85)</f>
        <v>0</v>
      </c>
      <c r="K85" s="323"/>
      <c r="L85" s="236"/>
      <c r="M85" s="228"/>
    </row>
    <row r="86" s="75" customFormat="true" ht="12.75" hidden="false" customHeight="false" outlineLevel="0" collapsed="false">
      <c r="A86" s="229"/>
      <c r="B86" s="324"/>
      <c r="C86" s="345"/>
      <c r="D86" s="232"/>
      <c r="E86" s="321" t="n">
        <v>1</v>
      </c>
      <c r="F86" s="316" t="n">
        <f aca="false">ROUND(D86*E86,2)</f>
        <v>0</v>
      </c>
      <c r="G86" s="322" t="n">
        <v>0.19</v>
      </c>
      <c r="H86" s="318" t="n">
        <f aca="false">ROUND(D86/(1+G86),2)</f>
        <v>0</v>
      </c>
      <c r="I86" s="222" t="n">
        <f aca="false">ROUND(H86*E86,2)</f>
        <v>0</v>
      </c>
      <c r="J86" s="319" t="n">
        <f aca="false">IF(C86="B",D86-H86,F86-I86)</f>
        <v>0</v>
      </c>
      <c r="K86" s="323"/>
      <c r="L86" s="236"/>
      <c r="M86" s="228"/>
    </row>
    <row r="87" s="75" customFormat="true" ht="12.75" hidden="false" customHeight="false" outlineLevel="0" collapsed="false">
      <c r="A87" s="229"/>
      <c r="B87" s="324"/>
      <c r="C87" s="345"/>
      <c r="D87" s="232"/>
      <c r="E87" s="321" t="n">
        <v>1</v>
      </c>
      <c r="F87" s="316" t="n">
        <f aca="false">ROUND(D87*E87,2)</f>
        <v>0</v>
      </c>
      <c r="G87" s="322" t="n">
        <v>0.19</v>
      </c>
      <c r="H87" s="318" t="n">
        <f aca="false">ROUND(D87/(1+G87),2)</f>
        <v>0</v>
      </c>
      <c r="I87" s="222" t="n">
        <f aca="false">ROUND(H87*E87,2)</f>
        <v>0</v>
      </c>
      <c r="J87" s="319" t="n">
        <f aca="false">IF(C87="B",D87-H87,F87-I87)</f>
        <v>0</v>
      </c>
      <c r="K87" s="323"/>
      <c r="L87" s="236"/>
      <c r="M87" s="228"/>
    </row>
    <row r="88" s="75" customFormat="true" ht="12.75" hidden="false" customHeight="false" outlineLevel="0" collapsed="false">
      <c r="A88" s="229"/>
      <c r="B88" s="324"/>
      <c r="C88" s="345"/>
      <c r="D88" s="232"/>
      <c r="E88" s="321" t="n">
        <v>1</v>
      </c>
      <c r="F88" s="316" t="n">
        <f aca="false">ROUND(D88*E88,2)</f>
        <v>0</v>
      </c>
      <c r="G88" s="322" t="n">
        <v>0.19</v>
      </c>
      <c r="H88" s="318" t="n">
        <f aca="false">ROUND(D88/(1+G88),2)</f>
        <v>0</v>
      </c>
      <c r="I88" s="222" t="n">
        <f aca="false">ROUND(H88*E88,2)</f>
        <v>0</v>
      </c>
      <c r="J88" s="319" t="n">
        <f aca="false">IF(C88="B",D88-H88,F88-I88)</f>
        <v>0</v>
      </c>
      <c r="K88" s="323"/>
      <c r="L88" s="236"/>
      <c r="M88" s="228"/>
    </row>
    <row r="89" s="75" customFormat="true" ht="12.75" hidden="false" customHeight="false" outlineLevel="0" collapsed="false">
      <c r="A89" s="229"/>
      <c r="B89" s="324"/>
      <c r="C89" s="345"/>
      <c r="D89" s="232"/>
      <c r="E89" s="321" t="n">
        <v>1</v>
      </c>
      <c r="F89" s="316" t="n">
        <f aca="false">ROUND(D89*E89,2)</f>
        <v>0</v>
      </c>
      <c r="G89" s="322" t="n">
        <v>0.19</v>
      </c>
      <c r="H89" s="318" t="n">
        <f aca="false">ROUND(D89/(1+G89),2)</f>
        <v>0</v>
      </c>
      <c r="I89" s="222" t="n">
        <f aca="false">ROUND(H89*E89,2)</f>
        <v>0</v>
      </c>
      <c r="J89" s="319" t="n">
        <f aca="false">IF(C89="B",D89-H89,F89-I89)</f>
        <v>0</v>
      </c>
      <c r="K89" s="323"/>
      <c r="L89" s="236"/>
      <c r="M89" s="228"/>
    </row>
    <row r="90" s="75" customFormat="true" ht="12.75" hidden="false" customHeight="false" outlineLevel="0" collapsed="false">
      <c r="A90" s="229"/>
      <c r="B90" s="324"/>
      <c r="C90" s="345"/>
      <c r="D90" s="232"/>
      <c r="E90" s="321" t="n">
        <v>1</v>
      </c>
      <c r="F90" s="316" t="n">
        <f aca="false">ROUND(D90*E90,2)</f>
        <v>0</v>
      </c>
      <c r="G90" s="322" t="n">
        <v>0.19</v>
      </c>
      <c r="H90" s="318" t="n">
        <f aca="false">ROUND(D90/(1+G90),2)</f>
        <v>0</v>
      </c>
      <c r="I90" s="222" t="n">
        <f aca="false">ROUND(H90*E90,2)</f>
        <v>0</v>
      </c>
      <c r="J90" s="319" t="n">
        <f aca="false">IF(C90="B",D90-H90,F90-I90)</f>
        <v>0</v>
      </c>
      <c r="K90" s="323"/>
      <c r="L90" s="236"/>
      <c r="M90" s="228"/>
    </row>
    <row r="91" s="75" customFormat="true" ht="12.75" hidden="false" customHeight="false" outlineLevel="0" collapsed="false">
      <c r="A91" s="229"/>
      <c r="B91" s="324"/>
      <c r="C91" s="345"/>
      <c r="D91" s="232"/>
      <c r="E91" s="321" t="n">
        <v>1</v>
      </c>
      <c r="F91" s="316" t="n">
        <f aca="false">ROUND(D91*E91,2)</f>
        <v>0</v>
      </c>
      <c r="G91" s="322" t="n">
        <v>0.19</v>
      </c>
      <c r="H91" s="318" t="n">
        <f aca="false">ROUND(D91/(1+G91),2)</f>
        <v>0</v>
      </c>
      <c r="I91" s="222" t="n">
        <f aca="false">ROUND(H91*E91,2)</f>
        <v>0</v>
      </c>
      <c r="J91" s="319" t="n">
        <f aca="false">IF(C91="B",D91-H91,F91-I91)</f>
        <v>0</v>
      </c>
      <c r="K91" s="323"/>
      <c r="L91" s="236"/>
      <c r="M91" s="228"/>
    </row>
    <row r="92" s="75" customFormat="true" ht="12.75" hidden="false" customHeight="false" outlineLevel="0" collapsed="false">
      <c r="A92" s="229"/>
      <c r="B92" s="324"/>
      <c r="C92" s="345"/>
      <c r="D92" s="232"/>
      <c r="E92" s="321" t="n">
        <v>1</v>
      </c>
      <c r="F92" s="316" t="n">
        <f aca="false">ROUND(D92*E92,2)</f>
        <v>0</v>
      </c>
      <c r="G92" s="322" t="n">
        <v>0.19</v>
      </c>
      <c r="H92" s="318" t="n">
        <f aca="false">ROUND(D92/(1+G92),2)</f>
        <v>0</v>
      </c>
      <c r="I92" s="222" t="n">
        <f aca="false">ROUND(H92*E92,2)</f>
        <v>0</v>
      </c>
      <c r="J92" s="319" t="n">
        <f aca="false">IF(C92="B",D92-H92,F92-I92)</f>
        <v>0</v>
      </c>
      <c r="K92" s="323"/>
      <c r="L92" s="236"/>
      <c r="M92" s="228"/>
      <c r="N92" s="54"/>
    </row>
    <row r="93" s="75" customFormat="true" ht="12.75" hidden="false" customHeight="false" outlineLevel="0" collapsed="false">
      <c r="A93" s="229"/>
      <c r="B93" s="324"/>
      <c r="C93" s="314"/>
      <c r="D93" s="232"/>
      <c r="E93" s="321" t="n">
        <v>1</v>
      </c>
      <c r="F93" s="316" t="n">
        <f aca="false">ROUND(D93*E93,2)</f>
        <v>0</v>
      </c>
      <c r="G93" s="322" t="n">
        <v>0.19</v>
      </c>
      <c r="H93" s="318" t="n">
        <f aca="false">ROUND(D93/(1+G93),2)</f>
        <v>0</v>
      </c>
      <c r="I93" s="222" t="n">
        <f aca="false">ROUND(H93*E93,2)</f>
        <v>0</v>
      </c>
      <c r="J93" s="319" t="n">
        <f aca="false">IF(C93="B",D93-H93,F93-I93)</f>
        <v>0</v>
      </c>
      <c r="K93" s="323"/>
      <c r="L93" s="236"/>
      <c r="M93" s="228"/>
      <c r="N93" s="54"/>
    </row>
    <row r="94" s="75" customFormat="true" ht="12.75" hidden="false" customHeight="false" outlineLevel="0" collapsed="false">
      <c r="A94" s="229"/>
      <c r="B94" s="324"/>
      <c r="C94" s="345"/>
      <c r="D94" s="232"/>
      <c r="E94" s="321" t="n">
        <v>1</v>
      </c>
      <c r="F94" s="316" t="n">
        <f aca="false">ROUND(D94*E94,2)</f>
        <v>0</v>
      </c>
      <c r="G94" s="322" t="n">
        <v>0.19</v>
      </c>
      <c r="H94" s="318" t="n">
        <f aca="false">ROUND(D94/(1+G94),2)</f>
        <v>0</v>
      </c>
      <c r="I94" s="222" t="n">
        <f aca="false">ROUND(H94*E94,2)</f>
        <v>0</v>
      </c>
      <c r="J94" s="319" t="n">
        <f aca="false">IF(C94="B",D94-H94,F94-I94)</f>
        <v>0</v>
      </c>
      <c r="K94" s="323"/>
      <c r="L94" s="236"/>
      <c r="M94" s="228"/>
    </row>
    <row r="95" s="75" customFormat="true" ht="12.75" hidden="false" customHeight="false" outlineLevel="0" collapsed="false">
      <c r="A95" s="229"/>
      <c r="B95" s="324"/>
      <c r="C95" s="345"/>
      <c r="D95" s="232"/>
      <c r="E95" s="321" t="n">
        <v>1</v>
      </c>
      <c r="F95" s="316" t="n">
        <f aca="false">ROUND(D95*E95,2)</f>
        <v>0</v>
      </c>
      <c r="G95" s="322" t="n">
        <v>0.19</v>
      </c>
      <c r="H95" s="318" t="n">
        <f aca="false">ROUND(D95/(1+G95),2)</f>
        <v>0</v>
      </c>
      <c r="I95" s="222" t="n">
        <f aca="false">ROUND(H95*E95,2)</f>
        <v>0</v>
      </c>
      <c r="J95" s="319" t="n">
        <f aca="false">IF(C95="B",D95-H95,F95-I95)</f>
        <v>0</v>
      </c>
      <c r="K95" s="323"/>
      <c r="L95" s="236"/>
      <c r="M95" s="228"/>
    </row>
    <row r="96" s="75" customFormat="true" ht="12.75" hidden="false" customHeight="false" outlineLevel="0" collapsed="false">
      <c r="A96" s="229"/>
      <c r="B96" s="324"/>
      <c r="C96" s="345"/>
      <c r="D96" s="232"/>
      <c r="E96" s="321" t="n">
        <v>1</v>
      </c>
      <c r="F96" s="316" t="n">
        <f aca="false">ROUND(D96*E96,2)</f>
        <v>0</v>
      </c>
      <c r="G96" s="322" t="n">
        <v>0.19</v>
      </c>
      <c r="H96" s="318" t="n">
        <f aca="false">ROUND(D96/(1+G96),2)</f>
        <v>0</v>
      </c>
      <c r="I96" s="222" t="n">
        <f aca="false">ROUND(H96*E96,2)</f>
        <v>0</v>
      </c>
      <c r="J96" s="319" t="n">
        <f aca="false">IF(C96="B",D96-H96,F96-I96)</f>
        <v>0</v>
      </c>
      <c r="K96" s="323"/>
      <c r="L96" s="236"/>
      <c r="M96" s="228"/>
    </row>
    <row r="97" s="75" customFormat="true" ht="12.75" hidden="false" customHeight="false" outlineLevel="0" collapsed="false">
      <c r="A97" s="229"/>
      <c r="B97" s="324"/>
      <c r="C97" s="345"/>
      <c r="D97" s="232"/>
      <c r="E97" s="321" t="n">
        <v>1</v>
      </c>
      <c r="F97" s="316" t="n">
        <f aca="false">ROUND(D97*E97,2)</f>
        <v>0</v>
      </c>
      <c r="G97" s="322" t="n">
        <v>0.19</v>
      </c>
      <c r="H97" s="318" t="n">
        <f aca="false">ROUND(D97/(1+G97),2)</f>
        <v>0</v>
      </c>
      <c r="I97" s="222" t="n">
        <f aca="false">ROUND(H97*E97,2)</f>
        <v>0</v>
      </c>
      <c r="J97" s="319" t="n">
        <f aca="false">IF(C97="B",D97-H97,F97-I97)</f>
        <v>0</v>
      </c>
      <c r="K97" s="323"/>
      <c r="L97" s="236"/>
      <c r="M97" s="228"/>
    </row>
    <row r="98" s="75" customFormat="true" ht="12.75" hidden="false" customHeight="false" outlineLevel="0" collapsed="false">
      <c r="A98" s="229"/>
      <c r="B98" s="324"/>
      <c r="C98" s="345"/>
      <c r="D98" s="232"/>
      <c r="E98" s="321" t="n">
        <v>1</v>
      </c>
      <c r="F98" s="316" t="n">
        <f aca="false">ROUND(D98*E98,2)</f>
        <v>0</v>
      </c>
      <c r="G98" s="322" t="n">
        <v>0.19</v>
      </c>
      <c r="H98" s="318" t="n">
        <f aca="false">ROUND(D98/(1+G98),2)</f>
        <v>0</v>
      </c>
      <c r="I98" s="222" t="n">
        <f aca="false">ROUND(H98*E98,2)</f>
        <v>0</v>
      </c>
      <c r="J98" s="319" t="n">
        <f aca="false">IF(C98="B",D98-H98,F98-I98)</f>
        <v>0</v>
      </c>
      <c r="K98" s="323"/>
      <c r="L98" s="236"/>
      <c r="M98" s="228"/>
    </row>
    <row r="99" s="75" customFormat="true" ht="12.75" hidden="false" customHeight="false" outlineLevel="0" collapsed="false">
      <c r="A99" s="229"/>
      <c r="B99" s="324"/>
      <c r="C99" s="345"/>
      <c r="D99" s="232"/>
      <c r="E99" s="321" t="n">
        <v>1</v>
      </c>
      <c r="F99" s="316" t="n">
        <f aca="false">ROUND(D99*E99,2)</f>
        <v>0</v>
      </c>
      <c r="G99" s="322" t="n">
        <v>0.19</v>
      </c>
      <c r="H99" s="318" t="n">
        <f aca="false">ROUND(D99/(1+G99),2)</f>
        <v>0</v>
      </c>
      <c r="I99" s="222" t="n">
        <f aca="false">ROUND(H99*E99,2)</f>
        <v>0</v>
      </c>
      <c r="J99" s="319" t="n">
        <f aca="false">IF(C99="B",D99-H99,F99-I99)</f>
        <v>0</v>
      </c>
      <c r="K99" s="323"/>
      <c r="L99" s="236"/>
      <c r="M99" s="228"/>
    </row>
    <row r="100" s="75" customFormat="true" ht="12.75" hidden="false" customHeight="false" outlineLevel="0" collapsed="false">
      <c r="A100" s="229"/>
      <c r="B100" s="324"/>
      <c r="C100" s="345"/>
      <c r="D100" s="232"/>
      <c r="E100" s="321" t="n">
        <v>1</v>
      </c>
      <c r="F100" s="316" t="n">
        <f aca="false">ROUND(D100*E100,2)</f>
        <v>0</v>
      </c>
      <c r="G100" s="322" t="n">
        <v>0.19</v>
      </c>
      <c r="H100" s="318" t="n">
        <f aca="false">ROUND(D100/(1+G100),2)</f>
        <v>0</v>
      </c>
      <c r="I100" s="222" t="n">
        <f aca="false">ROUND(H100*E100,2)</f>
        <v>0</v>
      </c>
      <c r="J100" s="319" t="n">
        <f aca="false">IF(C100="B",D100-H100,F100-I100)</f>
        <v>0</v>
      </c>
      <c r="K100" s="323"/>
      <c r="L100" s="236"/>
      <c r="M100" s="228"/>
    </row>
    <row r="101" s="75" customFormat="true" ht="12.75" hidden="false" customHeight="false" outlineLevel="0" collapsed="false">
      <c r="A101" s="229"/>
      <c r="B101" s="324"/>
      <c r="C101" s="345"/>
      <c r="D101" s="232"/>
      <c r="E101" s="321" t="n">
        <v>1</v>
      </c>
      <c r="F101" s="316" t="n">
        <f aca="false">ROUND(D101*E101,2)</f>
        <v>0</v>
      </c>
      <c r="G101" s="322" t="n">
        <v>0.19</v>
      </c>
      <c r="H101" s="318" t="n">
        <f aca="false">ROUND(D101/(1+G101),2)</f>
        <v>0</v>
      </c>
      <c r="I101" s="222" t="n">
        <f aca="false">ROUND(H101*E101,2)</f>
        <v>0</v>
      </c>
      <c r="J101" s="319" t="n">
        <f aca="false">IF(C101="B",D101-H101,F101-I101)</f>
        <v>0</v>
      </c>
      <c r="K101" s="323"/>
      <c r="L101" s="236"/>
      <c r="M101" s="228"/>
    </row>
    <row r="102" s="75" customFormat="true" ht="12.75" hidden="false" customHeight="false" outlineLevel="0" collapsed="false">
      <c r="A102" s="229"/>
      <c r="B102" s="324"/>
      <c r="C102" s="345"/>
      <c r="D102" s="232"/>
      <c r="E102" s="321" t="n">
        <v>1</v>
      </c>
      <c r="F102" s="316" t="n">
        <f aca="false">ROUND(D102*E102,2)</f>
        <v>0</v>
      </c>
      <c r="G102" s="322" t="n">
        <v>0.19</v>
      </c>
      <c r="H102" s="318" t="n">
        <f aca="false">ROUND(D102/(1+G102),2)</f>
        <v>0</v>
      </c>
      <c r="I102" s="222" t="n">
        <f aca="false">ROUND(H102*E102,2)</f>
        <v>0</v>
      </c>
      <c r="J102" s="319" t="n">
        <f aca="false">IF(C102="B",D102-H102,F102-I102)</f>
        <v>0</v>
      </c>
      <c r="K102" s="323"/>
      <c r="L102" s="236"/>
      <c r="M102" s="228"/>
    </row>
    <row r="103" s="75" customFormat="true" ht="12.75" hidden="false" customHeight="false" outlineLevel="0" collapsed="false">
      <c r="A103" s="229"/>
      <c r="B103" s="324"/>
      <c r="C103" s="345"/>
      <c r="D103" s="232"/>
      <c r="E103" s="321" t="n">
        <v>1</v>
      </c>
      <c r="F103" s="316" t="n">
        <f aca="false">ROUND(D103*E103,2)</f>
        <v>0</v>
      </c>
      <c r="G103" s="322" t="n">
        <v>0.19</v>
      </c>
      <c r="H103" s="318" t="n">
        <f aca="false">ROUND(D103/(1+G103),2)</f>
        <v>0</v>
      </c>
      <c r="I103" s="222" t="n">
        <f aca="false">ROUND(H103*E103,2)</f>
        <v>0</v>
      </c>
      <c r="J103" s="319" t="n">
        <f aca="false">IF(C103="B",D103-H103,F103-I103)</f>
        <v>0</v>
      </c>
      <c r="K103" s="323"/>
      <c r="L103" s="236"/>
      <c r="M103" s="228"/>
    </row>
    <row r="104" s="75" customFormat="true" ht="12.75" hidden="false" customHeight="false" outlineLevel="0" collapsed="false">
      <c r="A104" s="229"/>
      <c r="B104" s="324"/>
      <c r="C104" s="314"/>
      <c r="D104" s="232"/>
      <c r="E104" s="321" t="n">
        <v>1</v>
      </c>
      <c r="F104" s="316" t="n">
        <f aca="false">ROUND(D104*E104,2)</f>
        <v>0</v>
      </c>
      <c r="G104" s="322" t="n">
        <v>0.19</v>
      </c>
      <c r="H104" s="318" t="n">
        <f aca="false">ROUND(D104/(1+G104),2)</f>
        <v>0</v>
      </c>
      <c r="I104" s="222" t="n">
        <f aca="false">ROUND(H104*E104,2)</f>
        <v>0</v>
      </c>
      <c r="J104" s="319" t="n">
        <f aca="false">IF(C104="B",D104-H104,F104-I104)</f>
        <v>0</v>
      </c>
      <c r="K104" s="323"/>
      <c r="L104" s="236"/>
      <c r="M104" s="228"/>
    </row>
    <row r="105" s="75" customFormat="true" ht="12.75" hidden="false" customHeight="false" outlineLevel="0" collapsed="false">
      <c r="A105" s="229"/>
      <c r="B105" s="324"/>
      <c r="C105" s="314"/>
      <c r="D105" s="232"/>
      <c r="E105" s="321" t="n">
        <v>1</v>
      </c>
      <c r="F105" s="316" t="n">
        <f aca="false">ROUND(D105*E105,2)</f>
        <v>0</v>
      </c>
      <c r="G105" s="322" t="n">
        <v>0.19</v>
      </c>
      <c r="H105" s="318" t="n">
        <f aca="false">ROUND(D105/(1+G105),2)</f>
        <v>0</v>
      </c>
      <c r="I105" s="222" t="n">
        <f aca="false">ROUND(H105*E105,2)</f>
        <v>0</v>
      </c>
      <c r="J105" s="319" t="n">
        <f aca="false">IF(C105="B",D105-H105,F105-I105)</f>
        <v>0</v>
      </c>
      <c r="K105" s="323"/>
      <c r="L105" s="236"/>
      <c r="M105" s="228"/>
    </row>
    <row r="106" s="75" customFormat="true" ht="12.75" hidden="false" customHeight="false" outlineLevel="0" collapsed="false">
      <c r="A106" s="229"/>
      <c r="B106" s="324"/>
      <c r="C106" s="314"/>
      <c r="D106" s="232"/>
      <c r="E106" s="321" t="n">
        <v>1</v>
      </c>
      <c r="F106" s="316" t="n">
        <f aca="false">ROUND(D106*E106,2)</f>
        <v>0</v>
      </c>
      <c r="G106" s="322" t="n">
        <v>0.19</v>
      </c>
      <c r="H106" s="318" t="n">
        <f aca="false">ROUND(D106/(1+G106),2)</f>
        <v>0</v>
      </c>
      <c r="I106" s="222" t="n">
        <f aca="false">ROUND(H106*E106,2)</f>
        <v>0</v>
      </c>
      <c r="J106" s="319" t="n">
        <f aca="false">IF(C106="B",D106-H106,F106-I106)</f>
        <v>0</v>
      </c>
      <c r="K106" s="323"/>
      <c r="L106" s="236"/>
      <c r="M106" s="228"/>
    </row>
    <row r="107" s="75" customFormat="true" ht="12.75" hidden="false" customHeight="false" outlineLevel="0" collapsed="false">
      <c r="A107" s="229"/>
      <c r="B107" s="324"/>
      <c r="C107" s="314"/>
      <c r="D107" s="232"/>
      <c r="E107" s="321" t="n">
        <v>1</v>
      </c>
      <c r="F107" s="316" t="n">
        <f aca="false">ROUND(D107*E107,2)</f>
        <v>0</v>
      </c>
      <c r="G107" s="322" t="n">
        <v>0.19</v>
      </c>
      <c r="H107" s="318" t="n">
        <f aca="false">ROUND(D107/(1+G107),2)</f>
        <v>0</v>
      </c>
      <c r="I107" s="222" t="n">
        <f aca="false">ROUND(H107*E107,2)</f>
        <v>0</v>
      </c>
      <c r="J107" s="319" t="n">
        <f aca="false">IF(C107="B",D107-H107,F107-I107)</f>
        <v>0</v>
      </c>
      <c r="K107" s="323"/>
      <c r="L107" s="236"/>
      <c r="M107" s="228"/>
    </row>
    <row r="108" s="75" customFormat="true" ht="12.75" hidden="false" customHeight="false" outlineLevel="0" collapsed="false">
      <c r="A108" s="229"/>
      <c r="B108" s="324"/>
      <c r="C108" s="314"/>
      <c r="D108" s="232"/>
      <c r="E108" s="321" t="n">
        <v>1</v>
      </c>
      <c r="F108" s="316" t="n">
        <f aca="false">ROUND(D108*E108,2)</f>
        <v>0</v>
      </c>
      <c r="G108" s="322" t="n">
        <v>0.19</v>
      </c>
      <c r="H108" s="318" t="n">
        <f aca="false">ROUND(D108/(1+G108),2)</f>
        <v>0</v>
      </c>
      <c r="I108" s="222" t="n">
        <f aca="false">ROUND(H108*E108,2)</f>
        <v>0</v>
      </c>
      <c r="J108" s="319" t="n">
        <f aca="false">IF(C108="B",D108-H108,F108-I108)</f>
        <v>0</v>
      </c>
      <c r="K108" s="323"/>
      <c r="L108" s="236"/>
      <c r="M108" s="228"/>
    </row>
    <row r="109" s="75" customFormat="true" ht="12.75" hidden="false" customHeight="false" outlineLevel="0" collapsed="false">
      <c r="A109" s="229"/>
      <c r="B109" s="324"/>
      <c r="C109" s="345"/>
      <c r="D109" s="232"/>
      <c r="E109" s="321" t="n">
        <v>1</v>
      </c>
      <c r="F109" s="316" t="n">
        <f aca="false">ROUND(D109*E109,2)</f>
        <v>0</v>
      </c>
      <c r="G109" s="322" t="n">
        <v>0.19</v>
      </c>
      <c r="H109" s="318" t="n">
        <f aca="false">ROUND(D109/(1+G109),2)</f>
        <v>0</v>
      </c>
      <c r="I109" s="222" t="n">
        <f aca="false">ROUND(H109*E109,2)</f>
        <v>0</v>
      </c>
      <c r="J109" s="319" t="n">
        <f aca="false">IF(C109="B",D109-H109,F109-I109)</f>
        <v>0</v>
      </c>
      <c r="K109" s="323"/>
      <c r="L109" s="236"/>
      <c r="M109" s="228"/>
    </row>
    <row r="110" s="75" customFormat="true" ht="12.75" hidden="false" customHeight="false" outlineLevel="0" collapsed="false">
      <c r="A110" s="229"/>
      <c r="B110" s="324"/>
      <c r="C110" s="345"/>
      <c r="D110" s="232"/>
      <c r="E110" s="321" t="n">
        <v>1</v>
      </c>
      <c r="F110" s="316" t="n">
        <f aca="false">ROUND(D110*E110,2)</f>
        <v>0</v>
      </c>
      <c r="G110" s="322" t="n">
        <v>0.19</v>
      </c>
      <c r="H110" s="318" t="n">
        <f aca="false">ROUND(D110/(1+G110),2)</f>
        <v>0</v>
      </c>
      <c r="I110" s="222" t="n">
        <f aca="false">ROUND(H110*E110,2)</f>
        <v>0</v>
      </c>
      <c r="J110" s="319" t="n">
        <f aca="false">IF(C110="B",D110-H110,F110-I110)</f>
        <v>0</v>
      </c>
      <c r="K110" s="323"/>
      <c r="L110" s="236"/>
      <c r="M110" s="228"/>
      <c r="N110" s="54"/>
    </row>
    <row r="111" s="75" customFormat="true" ht="12.75" hidden="false" customHeight="false" outlineLevel="0" collapsed="false">
      <c r="A111" s="229"/>
      <c r="B111" s="324"/>
      <c r="C111" s="345"/>
      <c r="D111" s="232"/>
      <c r="E111" s="321" t="n">
        <v>1</v>
      </c>
      <c r="F111" s="316" t="n">
        <f aca="false">ROUND(D111*E111,2)</f>
        <v>0</v>
      </c>
      <c r="G111" s="322" t="n">
        <v>0.19</v>
      </c>
      <c r="H111" s="318" t="n">
        <f aca="false">ROUND(D111/(1+G111),2)</f>
        <v>0</v>
      </c>
      <c r="I111" s="222" t="n">
        <f aca="false">ROUND(H111*E111,2)</f>
        <v>0</v>
      </c>
      <c r="J111" s="319" t="n">
        <f aca="false">IF(C111="B",D111-H111,F111-I111)</f>
        <v>0</v>
      </c>
      <c r="K111" s="323"/>
      <c r="L111" s="236"/>
      <c r="M111" s="228"/>
      <c r="N111" s="54"/>
    </row>
    <row r="112" s="75" customFormat="true" ht="12.75" hidden="false" customHeight="false" outlineLevel="0" collapsed="false">
      <c r="A112" s="229"/>
      <c r="B112" s="324"/>
      <c r="C112" s="345"/>
      <c r="D112" s="232"/>
      <c r="E112" s="321" t="n">
        <v>1</v>
      </c>
      <c r="F112" s="316" t="n">
        <f aca="false">ROUND(D112*E112,2)</f>
        <v>0</v>
      </c>
      <c r="G112" s="322" t="n">
        <v>0.19</v>
      </c>
      <c r="H112" s="318" t="n">
        <f aca="false">ROUND(D112/(1+G112),2)</f>
        <v>0</v>
      </c>
      <c r="I112" s="222" t="n">
        <f aca="false">ROUND(H112*E112,2)</f>
        <v>0</v>
      </c>
      <c r="J112" s="319" t="n">
        <f aca="false">IF(C112="B",D112-H112,F112-I112)</f>
        <v>0</v>
      </c>
      <c r="K112" s="323"/>
      <c r="L112" s="236"/>
      <c r="M112" s="228"/>
      <c r="N112" s="54"/>
    </row>
    <row r="113" s="75" customFormat="true" ht="12.75" hidden="false" customHeight="false" outlineLevel="0" collapsed="false">
      <c r="A113" s="229"/>
      <c r="B113" s="324"/>
      <c r="C113" s="345"/>
      <c r="D113" s="232"/>
      <c r="E113" s="321" t="n">
        <v>1</v>
      </c>
      <c r="F113" s="316" t="n">
        <f aca="false">ROUND(D113*E113,2)</f>
        <v>0</v>
      </c>
      <c r="G113" s="322" t="n">
        <v>0.19</v>
      </c>
      <c r="H113" s="318" t="n">
        <f aca="false">ROUND(D113/(1+G113),2)</f>
        <v>0</v>
      </c>
      <c r="I113" s="222" t="n">
        <f aca="false">ROUND(H113*E113,2)</f>
        <v>0</v>
      </c>
      <c r="J113" s="319" t="n">
        <f aca="false">IF(C113="B",D113-H113,F113-I113)</f>
        <v>0</v>
      </c>
      <c r="K113" s="323"/>
      <c r="L113" s="236"/>
      <c r="M113" s="228"/>
      <c r="N113" s="54"/>
    </row>
    <row r="114" s="75" customFormat="true" ht="12.75" hidden="false" customHeight="false" outlineLevel="0" collapsed="false">
      <c r="A114" s="229"/>
      <c r="B114" s="324"/>
      <c r="C114" s="345"/>
      <c r="D114" s="232"/>
      <c r="E114" s="321" t="n">
        <v>1</v>
      </c>
      <c r="F114" s="316" t="n">
        <f aca="false">ROUND(D114*E114,2)</f>
        <v>0</v>
      </c>
      <c r="G114" s="322" t="n">
        <v>0.19</v>
      </c>
      <c r="H114" s="318" t="n">
        <f aca="false">ROUND(D114/(1+G114),2)</f>
        <v>0</v>
      </c>
      <c r="I114" s="222" t="n">
        <f aca="false">ROUND(H114*E114,2)</f>
        <v>0</v>
      </c>
      <c r="J114" s="319" t="n">
        <f aca="false">IF(C114="B",D114-H114,F114-I114)</f>
        <v>0</v>
      </c>
      <c r="K114" s="323"/>
      <c r="L114" s="236"/>
      <c r="M114" s="228"/>
      <c r="N114" s="54"/>
    </row>
    <row r="115" s="75" customFormat="true" ht="12.75" hidden="false" customHeight="false" outlineLevel="0" collapsed="false">
      <c r="A115" s="229"/>
      <c r="B115" s="324"/>
      <c r="C115" s="345"/>
      <c r="D115" s="232"/>
      <c r="E115" s="321" t="n">
        <v>1</v>
      </c>
      <c r="F115" s="316" t="n">
        <f aca="false">ROUND(D115*E115,2)</f>
        <v>0</v>
      </c>
      <c r="G115" s="322" t="n">
        <v>0.19</v>
      </c>
      <c r="H115" s="318" t="n">
        <f aca="false">ROUND(D115/(1+G115),2)</f>
        <v>0</v>
      </c>
      <c r="I115" s="222" t="n">
        <f aca="false">ROUND(H115*E115,2)</f>
        <v>0</v>
      </c>
      <c r="J115" s="319" t="n">
        <f aca="false">IF(C115="B",D115-H115,F115-I115)</f>
        <v>0</v>
      </c>
      <c r="K115" s="323"/>
      <c r="L115" s="236"/>
      <c r="M115" s="228"/>
      <c r="N115" s="54"/>
    </row>
    <row r="116" s="75" customFormat="true" ht="12.75" hidden="false" customHeight="false" outlineLevel="0" collapsed="false">
      <c r="A116" s="229"/>
      <c r="B116" s="324"/>
      <c r="C116" s="345"/>
      <c r="D116" s="232"/>
      <c r="E116" s="321" t="n">
        <v>1</v>
      </c>
      <c r="F116" s="316" t="n">
        <f aca="false">ROUND(D116*E116,2)</f>
        <v>0</v>
      </c>
      <c r="G116" s="322" t="n">
        <v>0.19</v>
      </c>
      <c r="H116" s="318" t="n">
        <f aca="false">ROUND(D116/(1+G116),2)</f>
        <v>0</v>
      </c>
      <c r="I116" s="222" t="n">
        <f aca="false">ROUND(H116*E116,2)</f>
        <v>0</v>
      </c>
      <c r="J116" s="319" t="n">
        <f aca="false">IF(C116="B",D116-H116,F116-I116)</f>
        <v>0</v>
      </c>
      <c r="K116" s="323"/>
      <c r="L116" s="236"/>
      <c r="M116" s="228"/>
      <c r="N116" s="54"/>
    </row>
    <row r="117" s="75" customFormat="true" ht="12.75" hidden="false" customHeight="false" outlineLevel="0" collapsed="false">
      <c r="A117" s="229"/>
      <c r="B117" s="230"/>
      <c r="C117" s="345"/>
      <c r="D117" s="232"/>
      <c r="E117" s="321" t="n">
        <v>1</v>
      </c>
      <c r="F117" s="316" t="n">
        <f aca="false">ROUND(D117*E117,2)</f>
        <v>0</v>
      </c>
      <c r="G117" s="322" t="n">
        <v>0.19</v>
      </c>
      <c r="H117" s="318" t="n">
        <f aca="false">ROUND(D117/(1+G117),2)</f>
        <v>0</v>
      </c>
      <c r="I117" s="222" t="n">
        <f aca="false">ROUND(H117*E117,2)</f>
        <v>0</v>
      </c>
      <c r="J117" s="319" t="n">
        <f aca="false">IF(C117="B",D117-H117,F117-I117)</f>
        <v>0</v>
      </c>
      <c r="K117" s="323"/>
      <c r="L117" s="236"/>
      <c r="M117" s="228"/>
      <c r="N117" s="54"/>
    </row>
    <row r="118" s="75" customFormat="true" ht="12.75" hidden="false" customHeight="false" outlineLevel="0" collapsed="false">
      <c r="A118" s="229"/>
      <c r="B118" s="230"/>
      <c r="C118" s="345"/>
      <c r="D118" s="232"/>
      <c r="E118" s="321" t="n">
        <v>1</v>
      </c>
      <c r="F118" s="316" t="n">
        <f aca="false">ROUND(D118*E118,2)</f>
        <v>0</v>
      </c>
      <c r="G118" s="322" t="n">
        <v>0.19</v>
      </c>
      <c r="H118" s="318" t="n">
        <f aca="false">ROUND(D118/(1+G118),2)</f>
        <v>0</v>
      </c>
      <c r="I118" s="222" t="n">
        <f aca="false">ROUND(H118*E118,2)</f>
        <v>0</v>
      </c>
      <c r="J118" s="319" t="n">
        <f aca="false">IF(C118="B",D118-H118,F118-I118)</f>
        <v>0</v>
      </c>
      <c r="K118" s="323"/>
      <c r="L118" s="236"/>
      <c r="M118" s="228"/>
      <c r="N118" s="54"/>
    </row>
    <row r="119" s="75" customFormat="true" ht="12.75" hidden="false" customHeight="false" outlineLevel="0" collapsed="false">
      <c r="A119" s="229"/>
      <c r="B119" s="230"/>
      <c r="C119" s="345"/>
      <c r="D119" s="232"/>
      <c r="E119" s="321" t="n">
        <v>1</v>
      </c>
      <c r="F119" s="316" t="n">
        <f aca="false">ROUND(D119*E119,2)</f>
        <v>0</v>
      </c>
      <c r="G119" s="322" t="n">
        <v>0.19</v>
      </c>
      <c r="H119" s="318" t="n">
        <f aca="false">ROUND(D119/(1+G119),2)</f>
        <v>0</v>
      </c>
      <c r="I119" s="222" t="n">
        <f aca="false">ROUND(H119*E119,2)</f>
        <v>0</v>
      </c>
      <c r="J119" s="319" t="n">
        <f aca="false">IF(C119="B",D119-H119,F119-I119)</f>
        <v>0</v>
      </c>
      <c r="K119" s="323"/>
      <c r="L119" s="236"/>
      <c r="M119" s="228"/>
      <c r="N119" s="54"/>
    </row>
    <row r="120" s="93" customFormat="true" ht="13.5" hidden="false" customHeight="false" outlineLevel="0" collapsed="false">
      <c r="A120" s="229"/>
      <c r="B120" s="264"/>
      <c r="C120" s="352"/>
      <c r="D120" s="353"/>
      <c r="E120" s="321" t="n">
        <v>1</v>
      </c>
      <c r="F120" s="316" t="n">
        <f aca="false">ROUND(D120*E120,2)</f>
        <v>0</v>
      </c>
      <c r="G120" s="322" t="n">
        <v>0.19</v>
      </c>
      <c r="H120" s="318" t="n">
        <f aca="false">ROUND(D120/(1+G120),2)</f>
        <v>0</v>
      </c>
      <c r="I120" s="222" t="n">
        <f aca="false">ROUND(H120*E120,2)</f>
        <v>0</v>
      </c>
      <c r="J120" s="319" t="n">
        <f aca="false">IF(C120="B",D120-H120,F120-I120)</f>
        <v>0</v>
      </c>
      <c r="K120" s="354"/>
      <c r="L120" s="271"/>
      <c r="M120" s="228"/>
      <c r="N120" s="54" t="s">
        <v>435</v>
      </c>
      <c r="O120" s="75"/>
      <c r="P120" s="75"/>
      <c r="Q120" s="75"/>
      <c r="R120" s="75"/>
      <c r="S120" s="75"/>
      <c r="T120" s="75"/>
      <c r="U120" s="75"/>
      <c r="V120" s="75"/>
      <c r="W120" s="75"/>
      <c r="X120" s="75"/>
      <c r="Y120" s="75"/>
      <c r="Z120" s="75"/>
      <c r="AA120" s="75"/>
    </row>
    <row r="121" s="75" customFormat="true" ht="13.5" hidden="false" customHeight="false" outlineLevel="0" collapsed="false">
      <c r="A121" s="272" t="s">
        <v>339</v>
      </c>
      <c r="B121" s="355"/>
      <c r="C121" s="356"/>
      <c r="D121" s="357" t="n">
        <f aca="false">SUM(D8:D120)</f>
        <v>9827.61</v>
      </c>
      <c r="E121" s="358"/>
      <c r="F121" s="357" t="n">
        <f aca="false">SUM(F8:F120)</f>
        <v>9778.14</v>
      </c>
      <c r="G121" s="359"/>
      <c r="H121" s="359" t="n">
        <f aca="false">SUM(H8:H120)</f>
        <v>9713.14</v>
      </c>
      <c r="I121" s="359" t="n">
        <f aca="false">SUM(I8:I120)</f>
        <v>9671.59</v>
      </c>
      <c r="J121" s="274" t="n">
        <f aca="false">SUM(J8:J120)</f>
        <v>106.55</v>
      </c>
      <c r="K121" s="277" t="n">
        <f aca="false">SUM(K10:K120)</f>
        <v>1000</v>
      </c>
      <c r="L121" s="360"/>
      <c r="M121" s="209"/>
      <c r="N121" s="54" t="s">
        <v>436</v>
      </c>
      <c r="O121" s="93"/>
      <c r="P121" s="93"/>
      <c r="Q121" s="93"/>
      <c r="R121" s="93"/>
      <c r="S121" s="93"/>
      <c r="T121" s="93"/>
      <c r="U121" s="93"/>
      <c r="V121" s="93"/>
      <c r="W121" s="93"/>
      <c r="X121" s="93"/>
      <c r="Y121" s="93"/>
      <c r="Z121" s="93"/>
      <c r="AA121" s="93"/>
    </row>
    <row r="122" s="75" customFormat="true" ht="12.75" hidden="false" customHeight="false" outlineLevel="0" collapsed="false">
      <c r="C122" s="228"/>
      <c r="D122" s="228"/>
      <c r="E122" s="228"/>
      <c r="F122" s="228"/>
      <c r="G122" s="228"/>
      <c r="H122" s="228"/>
      <c r="I122" s="361"/>
      <c r="J122" s="228"/>
      <c r="K122" s="228"/>
      <c r="L122" s="228"/>
      <c r="M122" s="228"/>
      <c r="N122" s="54" t="s">
        <v>437</v>
      </c>
    </row>
    <row r="123" customFormat="false" ht="12.75" hidden="false" customHeight="false" outlineLevel="0" collapsed="false">
      <c r="A123" s="75"/>
      <c r="B123" s="75"/>
      <c r="C123" s="228"/>
      <c r="D123" s="228"/>
      <c r="E123" s="228"/>
      <c r="F123" s="228"/>
      <c r="G123" s="228"/>
      <c r="H123" s="228"/>
      <c r="I123" s="228"/>
      <c r="J123" s="228"/>
      <c r="K123" s="228"/>
      <c r="L123" s="228"/>
      <c r="M123" s="228"/>
      <c r="N123" s="54" t="s">
        <v>438</v>
      </c>
      <c r="O123" s="75"/>
      <c r="P123" s="75"/>
      <c r="Q123" s="75"/>
      <c r="R123" s="75"/>
      <c r="S123" s="75"/>
      <c r="T123" s="75"/>
      <c r="U123" s="75"/>
      <c r="V123" s="75"/>
      <c r="W123" s="75"/>
      <c r="X123" s="75"/>
      <c r="Y123" s="75"/>
      <c r="Z123" s="75"/>
      <c r="AA123" s="75"/>
    </row>
    <row r="124" customFormat="false" ht="26.25" hidden="false" customHeight="false" outlineLevel="0" collapsed="false">
      <c r="A124" s="168" t="s">
        <v>439</v>
      </c>
      <c r="B124" s="48"/>
      <c r="C124" s="362"/>
      <c r="D124" s="363" t="s">
        <v>440</v>
      </c>
      <c r="E124" s="364"/>
      <c r="F124" s="363" t="s">
        <v>441</v>
      </c>
      <c r="G124" s="364"/>
      <c r="H124" s="364"/>
      <c r="I124" s="363" t="s">
        <v>442</v>
      </c>
      <c r="J124" s="364" t="s">
        <v>267</v>
      </c>
      <c r="K124" s="364"/>
      <c r="L124" s="362"/>
      <c r="N124" s="54" t="s">
        <v>443</v>
      </c>
    </row>
    <row r="125" s="75" customFormat="true" ht="15" hidden="false" customHeight="false" outlineLevel="0" collapsed="false">
      <c r="A125" s="168" t="s">
        <v>444</v>
      </c>
      <c r="B125" s="48"/>
      <c r="C125" s="362"/>
      <c r="D125" s="363"/>
      <c r="E125" s="364"/>
      <c r="F125" s="363"/>
      <c r="G125" s="364"/>
      <c r="H125" s="364"/>
      <c r="I125" s="363"/>
      <c r="J125" s="364"/>
      <c r="K125" s="364"/>
      <c r="L125" s="362"/>
      <c r="M125" s="300"/>
      <c r="N125" s="54"/>
      <c r="O125" s="47"/>
      <c r="P125" s="47"/>
      <c r="Q125" s="47"/>
      <c r="R125" s="47"/>
      <c r="S125" s="47"/>
      <c r="T125" s="47"/>
      <c r="U125" s="47"/>
      <c r="V125" s="47"/>
      <c r="W125" s="47"/>
      <c r="X125" s="47"/>
      <c r="Y125" s="47"/>
      <c r="Z125" s="47"/>
      <c r="AA125" s="47"/>
    </row>
    <row r="126" s="75" customFormat="true" ht="12.75" hidden="false" customHeight="false" outlineLevel="0" collapsed="false">
      <c r="A126" s="365" t="str">
        <f aca="false">"26 Waren, Rohstoffe oder Hilfsstoffe (" &amp; C126 &amp; ")"</f>
        <v>26 Waren, Rohstoffe oder Hilfsstoffe (W)</v>
      </c>
      <c r="B126" s="365"/>
      <c r="C126" s="366" t="s">
        <v>445</v>
      </c>
      <c r="D126" s="367" t="n">
        <f aca="false">SUMIF(C$10:C$120,C126,D$10:D$120)</f>
        <v>0</v>
      </c>
      <c r="E126" s="367"/>
      <c r="F126" s="367" t="n">
        <f aca="false">SUMIF(C$10:C$120,C126,F$10:F$120)</f>
        <v>0</v>
      </c>
      <c r="G126" s="367"/>
      <c r="H126" s="367"/>
      <c r="I126" s="367" t="n">
        <f aca="false">SUMIF(C$10:C$120,C126,I$10:I$120)</f>
        <v>0</v>
      </c>
      <c r="J126" s="367" t="n">
        <f aca="false">SUMIF(C$10:C$120,C126,J$10:J$120)</f>
        <v>0</v>
      </c>
      <c r="K126" s="364"/>
      <c r="L126" s="368"/>
      <c r="M126" s="228"/>
      <c r="N126" s="54" t="s">
        <v>446</v>
      </c>
    </row>
    <row r="127" s="75" customFormat="true" ht="12.75" hidden="false" customHeight="false" outlineLevel="0" collapsed="false">
      <c r="A127" s="365" t="str">
        <f aca="false">"27 Bezogene Fremdleistungen (" &amp; C127 &amp; ")"</f>
        <v>27 Bezogene Fremdleistungen (L)</v>
      </c>
      <c r="B127" s="365"/>
      <c r="C127" s="366" t="s">
        <v>386</v>
      </c>
      <c r="D127" s="367" t="n">
        <f aca="false">SUMIF(C$10:C$120,C127,D$10:D$120)</f>
        <v>71.6</v>
      </c>
      <c r="E127" s="367"/>
      <c r="F127" s="367" t="n">
        <f aca="false">SUMIF(C$10:C$120,C127,F$10:F$120)</f>
        <v>71.6</v>
      </c>
      <c r="G127" s="367"/>
      <c r="H127" s="367"/>
      <c r="I127" s="367" t="n">
        <f aca="false">SUMIF(C$10:C$120,C127,I$10:I$120)</f>
        <v>71.6</v>
      </c>
      <c r="J127" s="367" t="n">
        <f aca="false">SUMIF(C$10:C$120,C127,J$10:J$120)</f>
        <v>0</v>
      </c>
      <c r="K127" s="364"/>
      <c r="L127" s="368"/>
      <c r="M127" s="228"/>
    </row>
    <row r="128" customFormat="false" ht="12.75" hidden="false" customHeight="false" outlineLevel="0" collapsed="false">
      <c r="A128" s="365" t="str">
        <f aca="false">"28 Ausgaben für eigenes Personal (z. B. Gehälter, Löhne und Versicherungsbeiträge) (" &amp; C128 &amp; ")"</f>
        <v>28 Ausgaben für eigenes Personal (z. B. Gehälter, Löhne und Versicherungsbeiträge) (GL)</v>
      </c>
      <c r="B128" s="365"/>
      <c r="C128" s="366" t="s">
        <v>447</v>
      </c>
      <c r="D128" s="367" t="n">
        <f aca="false">SUMIF(C$10:C$120,C128,D$10:D$120)</f>
        <v>0</v>
      </c>
      <c r="E128" s="367"/>
      <c r="F128" s="367" t="n">
        <f aca="false">SUMIF(C$10:C$120,C128,F$10:F$120)</f>
        <v>0</v>
      </c>
      <c r="G128" s="367"/>
      <c r="H128" s="367"/>
      <c r="I128" s="367" t="n">
        <f aca="false">SUMIF(C$10:C$120,C128,I$10:I$120)</f>
        <v>0</v>
      </c>
      <c r="J128" s="367" t="n">
        <f aca="false">SUMIF(C$10:C$120,C128,J$10:J$120)</f>
        <v>0</v>
      </c>
      <c r="K128" s="364"/>
      <c r="L128" s="368"/>
      <c r="M128" s="228"/>
      <c r="N128" s="54"/>
      <c r="O128" s="75"/>
      <c r="P128" s="75"/>
      <c r="Q128" s="75"/>
      <c r="R128" s="75"/>
      <c r="S128" s="75"/>
      <c r="T128" s="75"/>
      <c r="U128" s="75"/>
      <c r="V128" s="75"/>
      <c r="W128" s="75"/>
      <c r="X128" s="75"/>
      <c r="Y128" s="75"/>
      <c r="Z128" s="75"/>
      <c r="AA128" s="75"/>
    </row>
    <row r="129" s="75" customFormat="true" ht="15" hidden="false" customHeight="false" outlineLevel="0" collapsed="false">
      <c r="A129" s="168" t="s">
        <v>448</v>
      </c>
      <c r="B129" s="168"/>
      <c r="C129" s="168"/>
      <c r="D129" s="168"/>
      <c r="E129" s="168"/>
      <c r="F129" s="168"/>
      <c r="G129" s="168"/>
      <c r="H129" s="168"/>
      <c r="I129" s="168"/>
      <c r="J129" s="168"/>
      <c r="K129" s="364"/>
      <c r="L129" s="368"/>
      <c r="M129" s="300"/>
      <c r="N129" s="47"/>
      <c r="O129" s="47"/>
      <c r="P129" s="47"/>
      <c r="Q129" s="47"/>
      <c r="R129" s="47"/>
      <c r="S129" s="47"/>
      <c r="T129" s="47"/>
      <c r="U129" s="47"/>
      <c r="V129" s="47"/>
      <c r="W129" s="47"/>
      <c r="X129" s="47"/>
      <c r="Y129" s="47"/>
      <c r="Z129" s="47"/>
      <c r="AA129" s="47"/>
    </row>
    <row r="130" s="75" customFormat="true" ht="12.75" hidden="false" customHeight="false" outlineLevel="0" collapsed="false">
      <c r="A130" s="365" t="str">
        <f aca="false">"43 Aufwendungen für geringwertige Wirtschaftsgüter nach § 6 Abs. 2 EStG (" &amp; C130 &amp; ")"</f>
        <v>43 Aufwendungen für geringwertige Wirtschaftsgüter nach § 6 Abs. 2 EStG (GWG)</v>
      </c>
      <c r="B130" s="365"/>
      <c r="C130" s="366" t="s">
        <v>449</v>
      </c>
      <c r="D130" s="367" t="n">
        <f aca="false">SUMIF(C$10:C$120,C130,D$10:D$120)</f>
        <v>0</v>
      </c>
      <c r="E130" s="367"/>
      <c r="F130" s="367" t="n">
        <f aca="false">SUMIF(C$10:C$120,C130,F$10:F$120)</f>
        <v>0</v>
      </c>
      <c r="G130" s="367"/>
      <c r="H130" s="367"/>
      <c r="I130" s="367" t="n">
        <f aca="false">SUMIF(C$10:C$120,C130,I$10:I$120)</f>
        <v>0</v>
      </c>
      <c r="J130" s="367" t="n">
        <f aca="false">SUMIF(C$10:C$120,C130,J$10:J$120)</f>
        <v>0</v>
      </c>
      <c r="K130" s="364"/>
      <c r="L130" s="368"/>
      <c r="M130" s="205"/>
      <c r="N130" s="94"/>
    </row>
    <row r="131" s="75" customFormat="true" ht="15" hidden="false" customHeight="false" outlineLevel="0" collapsed="false">
      <c r="A131" s="168" t="s">
        <v>450</v>
      </c>
      <c r="B131" s="168"/>
      <c r="C131" s="168"/>
      <c r="D131" s="168"/>
      <c r="E131" s="168"/>
      <c r="F131" s="168"/>
      <c r="G131" s="168"/>
      <c r="H131" s="168"/>
      <c r="I131" s="168"/>
      <c r="J131" s="168"/>
      <c r="K131" s="364"/>
      <c r="L131" s="368"/>
      <c r="M131" s="205"/>
      <c r="N131" s="94"/>
    </row>
    <row r="132" s="75" customFormat="true" ht="12.75" hidden="false" customHeight="false" outlineLevel="0" collapsed="false">
      <c r="A132" s="365" t="str">
        <f aca="false">"46 Miete/Pacht für Geschäftsräume und betrieblich genutzte Grundstücke (" &amp; C132 &amp; ")"</f>
        <v>46 Miete/Pacht für Geschäftsräume und betrieblich genutzte Grundstücke (Rm)</v>
      </c>
      <c r="B132" s="365"/>
      <c r="C132" s="366" t="s">
        <v>383</v>
      </c>
      <c r="D132" s="367" t="n">
        <f aca="false">SUMIF(C$10:C$120,C132,D$10:D$120)</f>
        <v>380.8</v>
      </c>
      <c r="E132" s="367"/>
      <c r="F132" s="367" t="n">
        <f aca="false">SUMIF(C$10:C$120,C132,F$10:F$120)</f>
        <v>380.8</v>
      </c>
      <c r="G132" s="367"/>
      <c r="H132" s="367"/>
      <c r="I132" s="367" t="n">
        <f aca="false">SUMIF(C$10:C$120,C132,I$10:I$120)</f>
        <v>320</v>
      </c>
      <c r="J132" s="367" t="n">
        <f aca="false">SUMIF(C$10:C$120,C132,J$10:J$120)</f>
        <v>60.8</v>
      </c>
      <c r="K132" s="364"/>
      <c r="L132" s="368"/>
    </row>
    <row r="133" s="75" customFormat="true" ht="12.75" hidden="false" customHeight="false" outlineLevel="0" collapsed="false">
      <c r="A133" s="365" t="str">
        <f aca="false">"47 Aufwendungen für doppelte Haushaltsführung (z. B. Miete) (" &amp; C133 &amp; ")"</f>
        <v>47 Aufwendungen für doppelte Haushaltsführung (z. B. Miete) (doppH)</v>
      </c>
      <c r="B133" s="365"/>
      <c r="C133" s="366" t="s">
        <v>451</v>
      </c>
      <c r="D133" s="367" t="n">
        <f aca="false">SUMIF(C$10:C$120,C133,D$10:D$120)</f>
        <v>0</v>
      </c>
      <c r="E133" s="367"/>
      <c r="F133" s="367" t="n">
        <f aca="false">SUMIF(C$10:C$120,C133,F$10:F$120)</f>
        <v>0</v>
      </c>
      <c r="G133" s="367"/>
      <c r="H133" s="367"/>
      <c r="I133" s="367" t="n">
        <f aca="false">SUMIF(C$10:C$120,C133,I$10:I$120)</f>
        <v>0</v>
      </c>
      <c r="J133" s="367" t="n">
        <f aca="false">SUMIF(C$10:C$120,C133,J$10:J$120)</f>
        <v>0</v>
      </c>
      <c r="K133" s="364"/>
      <c r="L133" s="368"/>
    </row>
    <row r="134" s="75" customFormat="true" ht="12.75" hidden="false" customHeight="false" outlineLevel="0" collapsed="false">
      <c r="A134" s="365" t="str">
        <f aca="false">"48 Sonstige Aufwendungen für betrieblich genutzte Grundstücke (ohne Schuldzinsen und AfA) (" &amp; C134 &amp; ")"</f>
        <v>48 Sonstige Aufwendungen für betrieblich genutzte Grundstücke (ohne Schuldzinsen und AfA) (SonstA)</v>
      </c>
      <c r="B134" s="365"/>
      <c r="C134" s="366" t="s">
        <v>452</v>
      </c>
      <c r="D134" s="367" t="n">
        <f aca="false">SUMIF(C$10:C$120,C134,D$10:D$120)</f>
        <v>0</v>
      </c>
      <c r="E134" s="367"/>
      <c r="F134" s="367" t="n">
        <f aca="false">SUMIF(C$10:C$120,C134,F$10:F$120)</f>
        <v>0</v>
      </c>
      <c r="G134" s="367"/>
      <c r="H134" s="367"/>
      <c r="I134" s="367" t="n">
        <f aca="false">SUMIF(C$10:C$120,C134,I$10:I$120)</f>
        <v>0</v>
      </c>
      <c r="J134" s="367" t="n">
        <f aca="false">SUMIF(C$10:C$120,C134,J$10:J$120)</f>
        <v>0</v>
      </c>
      <c r="K134" s="364"/>
      <c r="L134" s="368"/>
    </row>
    <row r="135" s="75" customFormat="true" ht="15" hidden="false" customHeight="false" outlineLevel="0" collapsed="false">
      <c r="A135" s="168" t="s">
        <v>453</v>
      </c>
      <c r="B135" s="168"/>
      <c r="C135" s="168"/>
      <c r="D135" s="168"/>
      <c r="E135" s="168"/>
      <c r="F135" s="168"/>
      <c r="G135" s="168"/>
      <c r="H135" s="168"/>
      <c r="I135" s="168"/>
      <c r="J135" s="168"/>
      <c r="K135" s="364"/>
      <c r="L135" s="368"/>
    </row>
    <row r="136" s="75" customFormat="true" ht="12.75" hidden="false" customHeight="false" outlineLevel="0" collapsed="false">
      <c r="A136" s="365" t="str">
        <f aca="false">"49 Aufwendungen für Telekommunikation (z. B. Telefon, Internet) (" &amp; C136 &amp; ")"</f>
        <v>49 Aufwendungen für Telekommunikation (z. B. Telefon, Internet) (Tk)</v>
      </c>
      <c r="B136" s="365"/>
      <c r="C136" s="366" t="s">
        <v>370</v>
      </c>
      <c r="D136" s="367" t="n">
        <f aca="false">SUMIF(C$10:C$120,C136,D$10:D$120)</f>
        <v>188.94</v>
      </c>
      <c r="E136" s="367"/>
      <c r="F136" s="367" t="n">
        <f aca="false">SUMIF(C$10:C$120,C136,F$10:F$120)</f>
        <v>139.47</v>
      </c>
      <c r="G136" s="367"/>
      <c r="H136" s="367"/>
      <c r="I136" s="367" t="n">
        <f aca="false">SUMIF(C$10:C$120,C136,I$10:I$120)</f>
        <v>117.22</v>
      </c>
      <c r="J136" s="367" t="n">
        <f aca="false">SUMIF(C$10:C$120,C136,J$10:J$120)</f>
        <v>22.25</v>
      </c>
      <c r="K136" s="364"/>
      <c r="L136" s="368"/>
      <c r="M136" s="205" t="str">
        <f aca="false">IF(M$148&lt;&gt;"","stimmen nicht überein.","")</f>
        <v/>
      </c>
      <c r="N136" s="54"/>
    </row>
    <row r="137" s="75" customFormat="true" ht="12.75" hidden="false" customHeight="false" outlineLevel="0" collapsed="false">
      <c r="A137" s="365" t="str">
        <f aca="false">"51 Fortbildungskosten (ohne Reisekosten) (" &amp; C137 &amp; ")"</f>
        <v>51 Fortbildungskosten (ohne Reisekosten) (F)</v>
      </c>
      <c r="B137" s="365"/>
      <c r="C137" s="366" t="s">
        <v>454</v>
      </c>
      <c r="D137" s="367" t="n">
        <f aca="false">SUMIF(C$10:C$120,C137,D$10:D$120)</f>
        <v>0</v>
      </c>
      <c r="E137" s="367"/>
      <c r="F137" s="367" t="n">
        <f aca="false">SUMIF(C$10:C$120,C137,F$10:F$120)</f>
        <v>0</v>
      </c>
      <c r="G137" s="367"/>
      <c r="H137" s="367"/>
      <c r="I137" s="367" t="n">
        <f aca="false">SUMIF(C$10:C$120,C137,I$10:I$120)</f>
        <v>0</v>
      </c>
      <c r="J137" s="367" t="n">
        <f aca="false">SUMIF(C$10:C$120,C137,J$10:J$120)</f>
        <v>0</v>
      </c>
      <c r="K137" s="364"/>
      <c r="L137" s="368"/>
      <c r="M137" s="205" t="str">
        <f aca="false">IF(M$148&lt;&gt;"","Es gibt noch Augaben, die keiner","")</f>
        <v/>
      </c>
      <c r="N137" s="94"/>
    </row>
    <row r="138" s="75" customFormat="true" ht="12.75" hidden="false" customHeight="false" outlineLevel="0" collapsed="false">
      <c r="A138" s="365" t="str">
        <f aca="false">"52 Rechts- und Steuerberatung, Buchführung (" &amp; C138 &amp; ")"</f>
        <v>52 Rechts- und Steuerberatung, Buchführung (S)</v>
      </c>
      <c r="B138" s="365"/>
      <c r="C138" s="366" t="s">
        <v>455</v>
      </c>
      <c r="D138" s="367" t="n">
        <f aca="false">SUMIF(C$10:C$120,C138,D$10:D$120)</f>
        <v>0</v>
      </c>
      <c r="E138" s="367"/>
      <c r="F138" s="367" t="n">
        <f aca="false">SUMIF(C$10:C$120,C138,F$10:F$120)</f>
        <v>0</v>
      </c>
      <c r="G138" s="367"/>
      <c r="H138" s="367"/>
      <c r="I138" s="367" t="n">
        <f aca="false">SUMIF(C$10:C$120,C138,I$10:I$120)</f>
        <v>0</v>
      </c>
      <c r="J138" s="367" t="n">
        <f aca="false">SUMIF(C$10:C$120,C138,J$10:J$120)</f>
        <v>0</v>
      </c>
      <c r="K138" s="364"/>
      <c r="L138" s="368"/>
      <c r="M138" s="205" t="str">
        <f aca="false">IF(M$148&lt;&gt;"","Ausgabenart zugeordnet wurden.","")</f>
        <v/>
      </c>
      <c r="N138" s="94"/>
    </row>
    <row r="139" s="75" customFormat="true" ht="12.75" hidden="false" customHeight="false" outlineLevel="0" collapsed="false">
      <c r="A139" s="365" t="str">
        <f aca="false">"53 Miete/Leasing für bewegliche Wirtschaftsgüter (ohne Kraftfahrzeuge) (" &amp; C139 &amp; ")"</f>
        <v>53 Miete/Leasing für bewegliche Wirtschaftsgüter (ohne Kraftfahrzeuge) (Miete)</v>
      </c>
      <c r="B139" s="365"/>
      <c r="C139" s="366" t="s">
        <v>159</v>
      </c>
      <c r="D139" s="367" t="n">
        <f aca="false">SUMIF(C$10:C$120,C139,D$10:D$120)</f>
        <v>0</v>
      </c>
      <c r="E139" s="367"/>
      <c r="F139" s="367" t="n">
        <f aca="false">SUMIF(C$10:C$120,C139,F$10:F$120)</f>
        <v>0</v>
      </c>
      <c r="G139" s="367"/>
      <c r="H139" s="367"/>
      <c r="I139" s="367" t="n">
        <f aca="false">SUMIF(C$10:C$120,C139,I$10:I$120)</f>
        <v>0</v>
      </c>
      <c r="J139" s="367" t="n">
        <f aca="false">SUMIF(C$10:C$120,C139,J$10:J$120)</f>
        <v>0</v>
      </c>
      <c r="K139" s="364"/>
      <c r="L139" s="368"/>
      <c r="M139" s="205"/>
      <c r="N139" s="94"/>
    </row>
    <row r="140" s="75" customFormat="true" ht="12.75" hidden="false" customHeight="false" outlineLevel="0" collapsed="false">
      <c r="A140" s="365" t="str">
        <f aca="false">"54 Erhaltungsaufwendungen (z. B. Instandhaltung, Wartung, Reparatur; ohne solche für Gebäude und Kraftfahrzeuge) (" &amp; C140 &amp; ")"</f>
        <v>54 Erhaltungsaufwendungen (z. B. Instandhaltung, Wartung, Reparatur; ohne solche für Gebäude und Kraftfahrzeuge) (Wart)</v>
      </c>
      <c r="B140" s="365"/>
      <c r="C140" s="366" t="s">
        <v>456</v>
      </c>
      <c r="D140" s="367" t="n">
        <f aca="false">SUMIF(C$10:C$120,C140,D$10:D$120)</f>
        <v>0</v>
      </c>
      <c r="E140" s="367"/>
      <c r="F140" s="367" t="n">
        <f aca="false">SUMIF(C$10:C$120,C140,F$10:F$120)</f>
        <v>0</v>
      </c>
      <c r="G140" s="367"/>
      <c r="H140" s="367"/>
      <c r="I140" s="367" t="n">
        <f aca="false">SUMIF(C$10:C$120,C140,I$10:I$120)</f>
        <v>0</v>
      </c>
      <c r="J140" s="367" t="n">
        <f aca="false">SUMIF(C$10:C$120,C140,J$10:J$120)</f>
        <v>0</v>
      </c>
      <c r="K140" s="364"/>
      <c r="L140" s="368"/>
      <c r="M140" s="205"/>
      <c r="N140" s="94"/>
    </row>
    <row r="141" s="75" customFormat="true" ht="12.75" hidden="false" customHeight="false" outlineLevel="0" collapsed="false">
      <c r="A141" s="365" t="str">
        <f aca="false">"55 Beiträge, Gebühren, Abgaben und Versicherungen (ohne solche für Gebäude und Kraftfahrzeuge) (" &amp; C141 &amp; ")"</f>
        <v>55 Beiträge, Gebühren, Abgaben und Versicherungen (ohne solche für Gebäude und Kraftfahrzeuge) (Beitr)</v>
      </c>
      <c r="B141" s="365"/>
      <c r="C141" s="366" t="s">
        <v>389</v>
      </c>
      <c r="D141" s="367" t="n">
        <f aca="false">SUMIF(C$10:C$120,C141,D$10:D$120)</f>
        <v>14.7</v>
      </c>
      <c r="E141" s="367"/>
      <c r="F141" s="367" t="n">
        <f aca="false">SUMIF(C$10:C$120,C141,F$10:F$120)</f>
        <v>14.7</v>
      </c>
      <c r="G141" s="367"/>
      <c r="H141" s="367"/>
      <c r="I141" s="367" t="n">
        <f aca="false">SUMIF(C$10:C$120,C141,I$10:I$120)</f>
        <v>14.7</v>
      </c>
      <c r="J141" s="367" t="n">
        <f aca="false">SUMIF(C$10:C$120,C141,J$10:J$120)</f>
        <v>0</v>
      </c>
      <c r="K141" s="364"/>
      <c r="L141" s="368"/>
      <c r="M141" s="205"/>
      <c r="N141" s="94"/>
    </row>
    <row r="142" s="75" customFormat="true" ht="12.75" hidden="false" customHeight="false" outlineLevel="0" collapsed="false">
      <c r="A142" s="365" t="str">
        <f aca="false">"56 Laufende EDV-Kosten (z. B. Beratung, Wartung, Reparatur) (" &amp; C142 &amp; ")"</f>
        <v>56 Laufende EDV-Kosten (z. B. Beratung, Wartung, Reparatur) (EDV)</v>
      </c>
      <c r="B142" s="365"/>
      <c r="C142" s="366" t="s">
        <v>457</v>
      </c>
      <c r="D142" s="367" t="n">
        <f aca="false">SUMIF(C$10:C$120,C142,D$10:D$120)</f>
        <v>0</v>
      </c>
      <c r="E142" s="367"/>
      <c r="F142" s="367" t="n">
        <f aca="false">SUMIF(C$10:C$120,C142,F$10:F$120)</f>
        <v>0</v>
      </c>
      <c r="G142" s="367"/>
      <c r="H142" s="367"/>
      <c r="I142" s="367" t="n">
        <f aca="false">SUMIF(C$10:C$120,C142,I$10:I$120)</f>
        <v>0</v>
      </c>
      <c r="J142" s="367" t="n">
        <f aca="false">SUMIF(C$10:C$120,C142,J$10:J$120)</f>
        <v>0</v>
      </c>
      <c r="K142" s="364"/>
      <c r="L142" s="368"/>
      <c r="M142" s="205"/>
      <c r="N142" s="94"/>
    </row>
    <row r="143" s="75" customFormat="true" ht="12.75" hidden="false" customHeight="false" outlineLevel="0" collapsed="false">
      <c r="A143" s="365" t="str">
        <f aca="false">"57 Arbeitsmittel (z. B. Bürobedarf, Porto, Fachliteratur) (" &amp; C143 &amp; ")"</f>
        <v>57 Arbeitsmittel (z. B. Bürobedarf, Porto, Fachliteratur) (Arb)</v>
      </c>
      <c r="B143" s="365"/>
      <c r="C143" s="366" t="s">
        <v>377</v>
      </c>
      <c r="D143" s="367" t="n">
        <f aca="false">SUMIF(C$10:C$120,C143,D$10:D$120)</f>
        <v>5.48</v>
      </c>
      <c r="E143" s="367"/>
      <c r="F143" s="367" t="n">
        <f aca="false">SUMIF(C$10:C$120,C143,F$10:F$120)</f>
        <v>5.48</v>
      </c>
      <c r="G143" s="367"/>
      <c r="H143" s="367"/>
      <c r="I143" s="367" t="n">
        <f aca="false">SUMIF(C$10:C$120,C143,I$10:I$120)</f>
        <v>4.6</v>
      </c>
      <c r="J143" s="367" t="n">
        <f aca="false">SUMIF(C$10:C$120,C143,J$10:J$120)</f>
        <v>0.880000000000001</v>
      </c>
      <c r="K143" s="364"/>
      <c r="L143" s="368"/>
      <c r="M143" s="205"/>
      <c r="N143" s="94"/>
    </row>
    <row r="144" s="75" customFormat="true" ht="12.75" hidden="false" customHeight="false" outlineLevel="0" collapsed="false">
      <c r="A144" s="365" t="str">
        <f aca="false">"58 Kosten für Abfallbeseitigung und Entsorgung (" &amp; C144 &amp; ")"</f>
        <v>58 Kosten für Abfallbeseitigung und Entsorgung (Abfall)</v>
      </c>
      <c r="B144" s="365"/>
      <c r="C144" s="366" t="s">
        <v>458</v>
      </c>
      <c r="D144" s="367" t="n">
        <f aca="false">SUMIF(C$10:C$120,C144,D$10:D$120)</f>
        <v>0</v>
      </c>
      <c r="E144" s="367"/>
      <c r="F144" s="367" t="n">
        <f aca="false">SUMIF(C$10:C$120,C144,F$10:F$120)</f>
        <v>0</v>
      </c>
      <c r="G144" s="367"/>
      <c r="H144" s="367"/>
      <c r="I144" s="367" t="n">
        <f aca="false">SUMIF(C$10:C$120,C144,I$10:I$120)</f>
        <v>0</v>
      </c>
      <c r="J144" s="367" t="n">
        <f aca="false">SUMIF(C$10:C$120,C144,J$10:J$120)</f>
        <v>0</v>
      </c>
      <c r="K144" s="364"/>
      <c r="L144" s="368"/>
      <c r="M144" s="205"/>
      <c r="N144" s="94"/>
    </row>
    <row r="145" s="75" customFormat="true" ht="12.75" hidden="false" customHeight="false" outlineLevel="0" collapsed="false">
      <c r="A145" s="365" t="str">
        <f aca="false">"59 Kosten für Verpackung und Transport (" &amp; C145 &amp; ")"</f>
        <v>59 Kosten für Verpackung und Transport (Verp)</v>
      </c>
      <c r="B145" s="365"/>
      <c r="C145" s="366" t="s">
        <v>400</v>
      </c>
      <c r="D145" s="367" t="n">
        <f aca="false">SUMIF(C$10:C$120,C145,D$10:D$120)</f>
        <v>29.47</v>
      </c>
      <c r="E145" s="367"/>
      <c r="F145" s="367" t="n">
        <f aca="false">SUMIF(C$10:C$120,C145,F$10:F$120)</f>
        <v>29.47</v>
      </c>
      <c r="G145" s="367"/>
      <c r="H145" s="367"/>
      <c r="I145" s="367" t="n">
        <f aca="false">SUMIF(C$10:C$120,C145,I$10:I$120)</f>
        <v>24.76</v>
      </c>
      <c r="J145" s="367" t="n">
        <f aca="false">SUMIF(C$10:C$120,C145,J$10:J$120)</f>
        <v>4.71</v>
      </c>
      <c r="K145" s="364"/>
      <c r="L145" s="368"/>
      <c r="M145" s="205"/>
      <c r="N145" s="94"/>
    </row>
    <row r="146" s="75" customFormat="true" ht="12.75" hidden="false" customHeight="false" outlineLevel="0" collapsed="false">
      <c r="A146" s="365" t="str">
        <f aca="false">"60 Werbekosten (z. B. Inserate, Werbespots, Plakate) (" &amp; C146 &amp; ")"</f>
        <v>60 Werbekosten (z. B. Inserate, Werbespots, Plakate) (Wr)</v>
      </c>
      <c r="B146" s="365"/>
      <c r="C146" s="366" t="s">
        <v>367</v>
      </c>
      <c r="D146" s="367" t="n">
        <f aca="false">SUMIF(C$10:C$120,C146,D$10:D$120)</f>
        <v>112.19</v>
      </c>
      <c r="E146" s="367"/>
      <c r="F146" s="367" t="n">
        <f aca="false">SUMIF(C$10:C$120,C146,F$10:F$120)</f>
        <v>112.19</v>
      </c>
      <c r="G146" s="367"/>
      <c r="H146" s="367"/>
      <c r="I146" s="367" t="n">
        <f aca="false">SUMIF(C$10:C$120,C146,I$10:I$120)</f>
        <v>94.28</v>
      </c>
      <c r="J146" s="367" t="n">
        <f aca="false">SUMIF(C$10:C$120,C146,J$10:J$120)</f>
        <v>17.91</v>
      </c>
      <c r="K146" s="364"/>
      <c r="L146" s="368"/>
    </row>
    <row r="147" s="75" customFormat="true" ht="15" hidden="false" customHeight="false" outlineLevel="0" collapsed="false">
      <c r="A147" s="168" t="s">
        <v>459</v>
      </c>
      <c r="B147" s="168"/>
      <c r="C147" s="168"/>
      <c r="D147" s="168"/>
      <c r="E147" s="168"/>
      <c r="F147" s="168"/>
      <c r="G147" s="168"/>
      <c r="H147" s="168"/>
      <c r="I147" s="168"/>
      <c r="J147" s="168"/>
      <c r="K147" s="364"/>
      <c r="L147" s="368"/>
    </row>
    <row r="148" s="75" customFormat="true" ht="12.75" hidden="false" customHeight="false" outlineLevel="0" collapsed="false">
      <c r="A148" s="365" t="str">
        <f aca="false">"67 Geschenke (" &amp; C148 &amp; ")"</f>
        <v>67 Geschenke (G)</v>
      </c>
      <c r="B148" s="365"/>
      <c r="C148" s="366" t="s">
        <v>460</v>
      </c>
      <c r="D148" s="367" t="n">
        <f aca="false">SUMIF(C$10:C$120,C148,D$10:D$120)</f>
        <v>0</v>
      </c>
      <c r="E148" s="367"/>
      <c r="F148" s="367" t="n">
        <f aca="false">SUMIF(C$10:C$120,C148,F$10:F$120)</f>
        <v>0</v>
      </c>
      <c r="G148" s="367"/>
      <c r="H148" s="367"/>
      <c r="I148" s="367" t="n">
        <f aca="false">SUMIF(C$10:C$120,C148,I$10:I$120)</f>
        <v>0</v>
      </c>
      <c r="J148" s="367" t="n">
        <f aca="false">SUMIF(C$10:C$120,C148,J$10:J$120)</f>
        <v>0</v>
      </c>
      <c r="K148" s="364"/>
      <c r="L148" s="368"/>
      <c r="M148" s="205" t="str">
        <f aca="false">IF($D$121&lt;&gt;$D$157,"Achtung:","")</f>
        <v/>
      </c>
      <c r="N148" s="54"/>
    </row>
    <row r="149" s="75" customFormat="true" ht="12.75" hidden="false" customHeight="false" outlineLevel="0" collapsed="false">
      <c r="A149" s="365" t="str">
        <f aca="false">"68 Bewirtungsaufwendungen  (" &amp; C149 &amp; ")"</f>
        <v>68 Bewirtungsaufwendungen  (B)</v>
      </c>
      <c r="B149" s="365"/>
      <c r="C149" s="366" t="s">
        <v>461</v>
      </c>
      <c r="D149" s="367" t="n">
        <f aca="false">SUMIF(C$10:C$120,C149,D$10:D$120)</f>
        <v>0</v>
      </c>
      <c r="E149" s="367"/>
      <c r="F149" s="367" t="n">
        <f aca="false">SUMIF(C$10:C$120,C149,F$10:F$120)</f>
        <v>0</v>
      </c>
      <c r="G149" s="367"/>
      <c r="H149" s="367"/>
      <c r="I149" s="367" t="n">
        <f aca="false">SUMIF(C$10:C$120,C149,I$10:I$120)</f>
        <v>0</v>
      </c>
      <c r="J149" s="367" t="n">
        <f aca="false">SUMIF(C$10:C$120,C149,J$10:J$120)</f>
        <v>0</v>
      </c>
      <c r="K149" s="364"/>
      <c r="L149" s="368"/>
      <c r="M149" s="205" t="str">
        <f aca="false">IF(M$148&lt;&gt;"","Die Endsummen oben und unten","")</f>
        <v/>
      </c>
      <c r="N149" s="54" t="s">
        <v>462</v>
      </c>
    </row>
    <row r="150" s="75" customFormat="true" ht="12.75" hidden="false" customHeight="false" outlineLevel="0" collapsed="false">
      <c r="A150" s="365" t="str">
        <f aca="false">"70 Aufwendungen für ein häusliches Arbeitszimmer (einschl. AfA und Schuldzinsen)  (" &amp; C150 &amp; ")"</f>
        <v>70 Aufwendungen für ein häusliches Arbeitszimmer (einschl. AfA und Schuldzinsen)  (Arbz)</v>
      </c>
      <c r="B150" s="365"/>
      <c r="C150" s="366" t="s">
        <v>463</v>
      </c>
      <c r="D150" s="367" t="n">
        <f aca="false">SUMIF(C$10:C$120,C150,D$10:D$120)</f>
        <v>0</v>
      </c>
      <c r="E150" s="367"/>
      <c r="F150" s="367" t="n">
        <f aca="false">SUMIF(C$10:C$120,C150,F$10:F$120)</f>
        <v>0</v>
      </c>
      <c r="G150" s="367"/>
      <c r="H150" s="367"/>
      <c r="I150" s="367" t="n">
        <f aca="false">SUMIF(C$10:C$120,C150,I$10:I$120)</f>
        <v>0</v>
      </c>
      <c r="J150" s="367" t="n">
        <f aca="false">SUMIF(C$10:C$120,C150,J$10:J$120)</f>
        <v>0</v>
      </c>
      <c r="K150" s="364"/>
      <c r="L150" s="368"/>
      <c r="M150" s="205"/>
      <c r="N150" s="94"/>
    </row>
    <row r="151" s="75" customFormat="true" ht="12.75" hidden="false" customHeight="false" outlineLevel="0" collapsed="false">
      <c r="A151" s="365" t="str">
        <f aca="false">"71 Sonstige unbeschränkt abziehbare Betriebsausgaben (z. B. Arbeitskleidung) (" &amp; C151 &amp; ")"</f>
        <v>71 Sonstige unbeschränkt abziehbare Betriebsausgaben (z. B. Arbeitskleidung) (Ü)</v>
      </c>
      <c r="B151" s="365"/>
      <c r="C151" s="366" t="s">
        <v>403</v>
      </c>
      <c r="D151" s="367" t="n">
        <f aca="false">SUMIF(C$10:C$120,C151,D$10:D$120)</f>
        <v>9024.43</v>
      </c>
      <c r="E151" s="367"/>
      <c r="F151" s="367" t="n">
        <f aca="false">SUMIF(C$10:C$120,C151,F$10:F$120)</f>
        <v>9024.43</v>
      </c>
      <c r="G151" s="367"/>
      <c r="H151" s="367"/>
      <c r="I151" s="367" t="n">
        <f aca="false">SUMIF(C$10:C$120,C151,I$10:I$120)</f>
        <v>9024.43</v>
      </c>
      <c r="J151" s="367" t="n">
        <f aca="false">SUMIF(C$10:C$120,C151,J$10:J$120)</f>
        <v>0</v>
      </c>
      <c r="K151" s="364"/>
      <c r="L151" s="368"/>
      <c r="M151" s="205"/>
      <c r="N151" s="94"/>
    </row>
    <row r="152" s="75" customFormat="true" ht="15" hidden="false" customHeight="false" outlineLevel="0" collapsed="false">
      <c r="A152" s="168" t="s">
        <v>464</v>
      </c>
      <c r="B152" s="168"/>
      <c r="C152" s="168"/>
      <c r="D152" s="168"/>
      <c r="E152" s="168"/>
      <c r="F152" s="168"/>
      <c r="G152" s="168"/>
      <c r="H152" s="168"/>
      <c r="I152" s="168"/>
      <c r="J152" s="168"/>
      <c r="K152" s="364"/>
      <c r="L152" s="368"/>
      <c r="M152" s="205"/>
      <c r="N152" s="94"/>
    </row>
    <row r="153" s="75" customFormat="true" ht="12.75" hidden="false" customHeight="false" outlineLevel="0" collapsed="false">
      <c r="A153" s="365" t="str">
        <f aca="false">"81 Leasingkosten (" &amp; C153 &amp; ")"</f>
        <v>81 Leasingkosten (xx)</v>
      </c>
      <c r="B153" s="365"/>
      <c r="C153" s="366" t="s">
        <v>465</v>
      </c>
      <c r="D153" s="367" t="n">
        <f aca="false">SUMIF(C$10:C$120,C153,D$10:D$120)</f>
        <v>0</v>
      </c>
      <c r="E153" s="367"/>
      <c r="F153" s="367" t="n">
        <f aca="false">SUMIF(C$10:C$120,C153,F$10:F$120)</f>
        <v>0</v>
      </c>
      <c r="G153" s="367"/>
      <c r="H153" s="367"/>
      <c r="I153" s="367" t="n">
        <f aca="false">SUMIF(C$10:C$120,C153,I$10:I$120)</f>
        <v>0</v>
      </c>
      <c r="J153" s="367" t="n">
        <f aca="false">SUMIF(C$10:C$120,C153,J$10:J$120)</f>
        <v>0</v>
      </c>
      <c r="K153" s="364"/>
      <c r="L153" s="368"/>
      <c r="M153" s="205"/>
      <c r="N153" s="94"/>
    </row>
    <row r="154" s="75" customFormat="true" ht="12.75" hidden="false" customHeight="false" outlineLevel="0" collapsed="false">
      <c r="A154" s="365" t="str">
        <f aca="false">"82 Steuern, Versicherungen und Maut (" &amp; C154 &amp; ")"</f>
        <v>82 Steuern, Versicherungen und Maut (yy)</v>
      </c>
      <c r="B154" s="365"/>
      <c r="C154" s="366" t="s">
        <v>466</v>
      </c>
      <c r="D154" s="367" t="n">
        <f aca="false">SUMIF(C$10:C$120,C154,D$10:D$120)</f>
        <v>0</v>
      </c>
      <c r="E154" s="367"/>
      <c r="F154" s="367" t="n">
        <f aca="false">SUMIF(C$10:C$120,C154,F$10:F$120)</f>
        <v>0</v>
      </c>
      <c r="G154" s="367"/>
      <c r="H154" s="367"/>
      <c r="I154" s="367" t="n">
        <f aca="false">SUMIF(C$10:C$120,C154,I$10:I$120)</f>
        <v>0</v>
      </c>
      <c r="J154" s="367" t="n">
        <f aca="false">SUMIF(C$10:C$120,C154,J$10:J$120)</f>
        <v>0</v>
      </c>
      <c r="K154" s="364"/>
      <c r="L154" s="368"/>
      <c r="M154" s="205"/>
      <c r="N154" s="94"/>
    </row>
    <row r="155" s="75" customFormat="true" ht="12.75" hidden="false" customHeight="false" outlineLevel="0" collapsed="false">
      <c r="A155" s="365" t="str">
        <f aca="false">"00 zz (" &amp; C155 &amp; ")"</f>
        <v>00 zz (zz)</v>
      </c>
      <c r="B155" s="365"/>
      <c r="C155" s="366" t="s">
        <v>467</v>
      </c>
      <c r="D155" s="367" t="n">
        <f aca="false">SUMIF(C$10:C$120,C155,D$10:D$120)</f>
        <v>0</v>
      </c>
      <c r="E155" s="367"/>
      <c r="F155" s="367" t="n">
        <f aca="false">SUMIF(C$10:C$120,C155,F$10:F$120)</f>
        <v>0</v>
      </c>
      <c r="G155" s="367"/>
      <c r="H155" s="367"/>
      <c r="I155" s="367" t="n">
        <f aca="false">SUMIF(C$10:C$120,C155,I$10:I$120)</f>
        <v>0</v>
      </c>
      <c r="J155" s="367" t="n">
        <f aca="false">SUMIF(C$10:C$120,C155,J$10:J$120)</f>
        <v>0</v>
      </c>
      <c r="K155" s="364"/>
      <c r="L155" s="368"/>
      <c r="M155" s="205"/>
      <c r="N155" s="94"/>
    </row>
    <row r="156" s="369" customFormat="true" ht="12.75" hidden="false" customHeight="false" outlineLevel="0" collapsed="false">
      <c r="A156" s="368"/>
      <c r="B156" s="368"/>
      <c r="C156" s="368"/>
      <c r="D156" s="368"/>
      <c r="E156" s="368"/>
      <c r="F156" s="368"/>
      <c r="G156" s="368"/>
      <c r="H156" s="368"/>
      <c r="I156" s="368"/>
      <c r="J156" s="368"/>
      <c r="K156" s="364"/>
      <c r="L156" s="368"/>
      <c r="M156" s="205"/>
      <c r="N156" s="94"/>
      <c r="O156" s="75"/>
      <c r="P156" s="75"/>
      <c r="Q156" s="75"/>
      <c r="R156" s="75"/>
      <c r="S156" s="75"/>
      <c r="T156" s="75"/>
      <c r="U156" s="75"/>
      <c r="V156" s="75"/>
      <c r="W156" s="75"/>
      <c r="X156" s="75"/>
      <c r="Y156" s="75"/>
      <c r="Z156" s="75"/>
      <c r="AA156" s="75"/>
    </row>
    <row r="157" s="75" customFormat="true" ht="13.5" hidden="false" customHeight="false" outlineLevel="0" collapsed="false">
      <c r="A157" s="370" t="s">
        <v>468</v>
      </c>
      <c r="B157" s="370"/>
      <c r="C157" s="371"/>
      <c r="D157" s="372" t="n">
        <f aca="false">SUM(D126:D156)</f>
        <v>9827.61</v>
      </c>
      <c r="E157" s="373"/>
      <c r="F157" s="372" t="n">
        <f aca="false">SUM(F126:F156)</f>
        <v>9778.14</v>
      </c>
      <c r="G157" s="374"/>
      <c r="H157" s="374"/>
      <c r="I157" s="373" t="n">
        <f aca="false">SUM(I126:I156)</f>
        <v>9671.59</v>
      </c>
      <c r="J157" s="373" t="n">
        <f aca="false">SUM(J126:J156)</f>
        <v>106.55</v>
      </c>
      <c r="K157" s="364"/>
      <c r="L157" s="371"/>
      <c r="M157" s="369"/>
      <c r="N157" s="94"/>
      <c r="O157" s="369"/>
      <c r="P157" s="369"/>
      <c r="Q157" s="369"/>
      <c r="R157" s="369"/>
      <c r="S157" s="369"/>
      <c r="T157" s="369"/>
      <c r="U157" s="369"/>
      <c r="V157" s="369"/>
      <c r="W157" s="369"/>
      <c r="X157" s="369"/>
      <c r="Y157" s="369"/>
      <c r="Z157" s="369"/>
      <c r="AA157" s="369"/>
    </row>
    <row r="158" s="75" customFormat="true" ht="13.5" hidden="false" customHeight="false" outlineLevel="0" collapsed="false">
      <c r="A158" s="375"/>
      <c r="B158" s="375"/>
      <c r="C158" s="368"/>
      <c r="D158" s="368"/>
      <c r="E158" s="368"/>
      <c r="F158" s="368"/>
      <c r="G158" s="374"/>
      <c r="H158" s="368"/>
      <c r="I158" s="376" t="n">
        <f aca="false">SUM(I157:J157)</f>
        <v>9778.14</v>
      </c>
      <c r="J158" s="376"/>
      <c r="K158" s="364"/>
      <c r="L158" s="377"/>
      <c r="M158" s="228"/>
      <c r="N158" s="94"/>
    </row>
    <row r="159" s="75" customFormat="true" ht="12.75" hidden="false" customHeight="false" outlineLevel="0" collapsed="false">
      <c r="C159" s="228"/>
      <c r="D159" s="228"/>
      <c r="E159" s="228"/>
      <c r="F159" s="228"/>
      <c r="G159" s="228"/>
      <c r="H159" s="228"/>
      <c r="I159" s="228"/>
      <c r="J159" s="228"/>
      <c r="K159" s="228"/>
      <c r="L159" s="279"/>
      <c r="M159" s="228"/>
      <c r="N159" s="94"/>
    </row>
    <row r="160" s="75" customFormat="true" ht="12.75" hidden="false" customHeight="false" outlineLevel="0" collapsed="false">
      <c r="C160" s="228"/>
      <c r="D160" s="228"/>
      <c r="E160" s="228"/>
      <c r="F160" s="228"/>
      <c r="G160" s="228"/>
      <c r="H160" s="228"/>
      <c r="I160" s="228"/>
      <c r="J160" s="228"/>
      <c r="K160" s="228"/>
      <c r="L160" s="228"/>
      <c r="M160" s="228"/>
      <c r="N160" s="94"/>
    </row>
    <row r="161" s="75" customFormat="true" ht="12.75" hidden="false" customHeight="false" outlineLevel="0" collapsed="false">
      <c r="C161" s="228"/>
      <c r="D161" s="228"/>
      <c r="E161" s="228"/>
      <c r="F161" s="228"/>
      <c r="G161" s="228"/>
      <c r="H161" s="228"/>
      <c r="I161" s="228"/>
      <c r="J161" s="228"/>
      <c r="K161" s="228"/>
      <c r="L161" s="228"/>
      <c r="M161" s="228"/>
      <c r="N161" s="94"/>
    </row>
    <row r="162" s="75" customFormat="true" ht="12.75" hidden="false" customHeight="false" outlineLevel="0" collapsed="false">
      <c r="A162" s="378" t="n">
        <f aca="false">Überschuss!A7</f>
        <v>2024</v>
      </c>
      <c r="B162" s="379" t="s">
        <v>343</v>
      </c>
      <c r="C162" s="368"/>
      <c r="D162" s="368"/>
      <c r="E162" s="368"/>
      <c r="F162" s="368"/>
      <c r="G162" s="368"/>
      <c r="H162" s="368"/>
      <c r="I162" s="368"/>
      <c r="J162" s="368"/>
      <c r="K162" s="368"/>
      <c r="L162" s="368"/>
      <c r="M162" s="228"/>
      <c r="N162" s="94"/>
      <c r="O162" s="283" t="n">
        <f aca="false">A162</f>
        <v>2024</v>
      </c>
      <c r="P162" s="76"/>
      <c r="Q162" s="76"/>
      <c r="R162" s="76"/>
      <c r="S162" s="76"/>
    </row>
    <row r="163" s="75" customFormat="true" ht="12.75" hidden="false" customHeight="false" outlineLevel="0" collapsed="false">
      <c r="A163" s="375"/>
      <c r="B163" s="46" t="s">
        <v>344</v>
      </c>
      <c r="C163" s="375"/>
      <c r="D163" s="379"/>
      <c r="E163" s="379"/>
      <c r="F163" s="379"/>
      <c r="G163" s="379"/>
      <c r="H163" s="379"/>
      <c r="I163" s="379"/>
      <c r="J163" s="368"/>
      <c r="K163" s="368"/>
      <c r="L163" s="368"/>
      <c r="M163" s="228"/>
      <c r="N163" s="94"/>
      <c r="O163" s="283" t="s">
        <v>345</v>
      </c>
      <c r="P163" s="76"/>
      <c r="Q163" s="76"/>
      <c r="R163" s="284" t="s">
        <v>346</v>
      </c>
      <c r="S163" s="83"/>
    </row>
    <row r="164" s="75" customFormat="true" ht="25.5" hidden="false" customHeight="false" outlineLevel="0" collapsed="false">
      <c r="A164" s="375"/>
      <c r="B164" s="379"/>
      <c r="C164" s="375"/>
      <c r="D164" s="380" t="str">
        <f aca="false">D124</f>
        <v>Brutto
(lt. Bon)</v>
      </c>
      <c r="E164" s="380"/>
      <c r="F164" s="380" t="str">
        <f aca="false">F124</f>
        <v>Brutto 
(bereinigt)</v>
      </c>
      <c r="G164" s="380"/>
      <c r="H164" s="380"/>
      <c r="I164" s="381" t="s">
        <v>442</v>
      </c>
      <c r="J164" s="380" t="str">
        <f aca="false">J124</f>
        <v>MwSt</v>
      </c>
      <c r="K164" s="380"/>
      <c r="L164" s="368"/>
      <c r="M164" s="228"/>
      <c r="O164" s="282" t="s">
        <v>347</v>
      </c>
      <c r="P164" s="282" t="s">
        <v>348</v>
      </c>
      <c r="Q164" s="282" t="s">
        <v>349</v>
      </c>
      <c r="R164" s="282" t="s">
        <v>181</v>
      </c>
      <c r="S164" s="83"/>
    </row>
    <row r="165" s="75" customFormat="true" ht="12.75" hidden="false" customHeight="false" outlineLevel="0" collapsed="false">
      <c r="A165" s="375"/>
      <c r="B165" s="289" t="n">
        <v>1</v>
      </c>
      <c r="C165" s="228"/>
      <c r="D165" s="290" t="n">
        <f aca="false">SUM(IF( ISNUMBER($A$8:$A$121) *($A$8:$A$121&gt;=DATE($A$162,$B165,1) ) * ($A$8:$A$121&lt;=DATE($A$162,$B165+1,0) * ISNUMBER($D$8:$D$121) ),D$8:D$121,))</f>
        <v>252.3</v>
      </c>
      <c r="E165" s="290"/>
      <c r="F165" s="290" t="n">
        <f aca="false">SUM(IF( ISNUMBER($A$8:$A$121) *($A$8:$A$121&gt;=DATE($A$162,$B165,1) ) * ($A$8:$A$121&lt;=DATE($A$162,$B165+1,0) * ISNUMBER($F$8:$F$121) ),F$8:F$121,))</f>
        <v>235.81</v>
      </c>
      <c r="G165" s="290"/>
      <c r="H165" s="290"/>
      <c r="I165" s="290" t="n">
        <f aca="false">SUM(IF( ISNUMBER($A$8:$A$121) *($A$8:$A$121&gt;=DATE($A$162,$B165,1) ) * ($A$8:$A$121&lt;=DATE($A$162,$B165+1,0) * ISNUMBER($D$8:$D$121) ),I$8:I$121,))</f>
        <v>200.31</v>
      </c>
      <c r="J165" s="290" t="n">
        <f aca="false">SUM(IF( ISNUMBER($A$8:$A$121) *($A$8:$A$121&gt;=DATE($A$162,$B165,1) ) * ($A$8:$A$121&lt;=DATE($A$162,$B165+1,0) * ISNUMBER($D$8:$D$121) ),J$8:J$121,))</f>
        <v>35.5</v>
      </c>
      <c r="K165" s="380"/>
      <c r="L165" s="368"/>
      <c r="M165" s="228"/>
      <c r="N165" s="54" t="s">
        <v>350</v>
      </c>
      <c r="O165" s="286" t="n">
        <v>1</v>
      </c>
      <c r="P165" s="287" t="n">
        <f aca="false">DATE(O162,1,1)</f>
        <v>45292</v>
      </c>
      <c r="Q165" s="287" t="n">
        <f aca="false">P165+6</f>
        <v>45298</v>
      </c>
      <c r="R165" s="288" t="n">
        <f aca="false">SUM(IF((ISNUMBER($A$10:$A$120))*($A$10:$A$120&gt;=P165)*($A$10:$A$120&lt;=Q165)*ISNUMBER(I$10:I$120),I$10:J$120))</f>
        <v>17.73</v>
      </c>
      <c r="S165" s="83"/>
    </row>
    <row r="166" s="75" customFormat="true" ht="12.75" hidden="false" customHeight="false" outlineLevel="0" collapsed="false">
      <c r="A166" s="375"/>
      <c r="B166" s="289" t="n">
        <v>2</v>
      </c>
      <c r="C166" s="228"/>
      <c r="D166" s="290" t="n">
        <f aca="false">SUM(IF( ISNUMBER($A$8:$A$121) *($A$8:$A$121&gt;=DATE($A$162,$B166,1) ) * ($A$8:$A$121&lt;=DATE($A$162,$B166+1,0) * ISNUMBER($D$8:$D$121) ),D$8:D$121,))</f>
        <v>9195.19</v>
      </c>
      <c r="E166" s="290"/>
      <c r="F166" s="290" t="n">
        <f aca="false">SUM(IF( ISNUMBER($A$8:$A$121) *($A$8:$A$121&gt;=DATE($A$162,$B166,1) ) * ($A$8:$A$121&lt;=DATE($A$162,$B166+1,0) * ISNUMBER($F$8:$F$121) ),F$8:F$121,))</f>
        <v>9178.7</v>
      </c>
      <c r="G166" s="290"/>
      <c r="H166" s="290"/>
      <c r="I166" s="290" t="n">
        <f aca="false">SUM(IF( ISNUMBER($A$8:$A$121) *($A$8:$A$121&gt;=DATE($A$162,$B166,1) ) * ($A$8:$A$121&lt;=DATE($A$162,$B166+1,0) * ISNUMBER($D$8:$D$121) ),I$8:I$121,))</f>
        <v>9162.19</v>
      </c>
      <c r="J166" s="290" t="n">
        <f aca="false">SUM(IF( ISNUMBER($A$8:$A$121) *($A$8:$A$121&gt;=DATE($A$162,$B166,1) ) * ($A$8:$A$121&lt;=DATE($A$162,$B166+1,0) * ISNUMBER($D$8:$D$121) ),J$8:J$121,))</f>
        <v>16.51</v>
      </c>
      <c r="K166" s="380"/>
      <c r="L166" s="368"/>
      <c r="M166" s="228"/>
      <c r="N166" s="54" t="s">
        <v>351</v>
      </c>
      <c r="O166" s="286" t="n">
        <v>2</v>
      </c>
      <c r="P166" s="287" t="n">
        <f aca="false">Q165+1</f>
        <v>45299</v>
      </c>
      <c r="Q166" s="287" t="n">
        <f aca="false">P166+6</f>
        <v>45305</v>
      </c>
      <c r="R166" s="288" t="n">
        <f aca="false">SUM(IF((ISNUMBER($A$10:$A$120))*($A$10:$A$120&gt;=P166)*($A$10:$A$120&lt;=Q166)*ISNUMBER(I$10:I$120),I$10:J$120))</f>
        <v>92.99</v>
      </c>
      <c r="S166" s="83"/>
    </row>
    <row r="167" s="75" customFormat="true" ht="12.75" hidden="false" customHeight="false" outlineLevel="0" collapsed="false">
      <c r="A167" s="375"/>
      <c r="B167" s="289" t="n">
        <v>3</v>
      </c>
      <c r="C167" s="228"/>
      <c r="D167" s="290" t="n">
        <f aca="false">SUM(IF( ISNUMBER($A$8:$A$121) *($A$8:$A$121&gt;=DATE($A$162,$B167,1) ) * ($A$8:$A$121&lt;=DATE($A$162,$B167+1,0) * ISNUMBER($D$8:$D$121) ),D$8:D$121,))</f>
        <v>380.12</v>
      </c>
      <c r="E167" s="290"/>
      <c r="F167" s="290" t="n">
        <f aca="false">SUM(IF( ISNUMBER($A$8:$A$121) *($A$8:$A$121&gt;=DATE($A$162,$B167,1) ) * ($A$8:$A$121&lt;=DATE($A$162,$B167+1,0) * ISNUMBER($F$8:$F$121) ),F$8:F$121,))</f>
        <v>363.63</v>
      </c>
      <c r="G167" s="290"/>
      <c r="H167" s="290"/>
      <c r="I167" s="290" t="n">
        <f aca="false">SUM(IF( ISNUMBER($A$8:$A$121) *($A$8:$A$121&gt;=DATE($A$162,$B167,1) ) * ($A$8:$A$121&lt;=DATE($A$162,$B167+1,0) * ISNUMBER($D$8:$D$121) ),I$8:I$121,))</f>
        <v>309.09</v>
      </c>
      <c r="J167" s="290" t="n">
        <f aca="false">SUM(IF( ISNUMBER($A$8:$A$121) *($A$8:$A$121&gt;=DATE($A$162,$B167,1) ) * ($A$8:$A$121&lt;=DATE($A$162,$B167+1,0) * ISNUMBER($D$8:$D$121) ),J$8:J$121,))</f>
        <v>54.54</v>
      </c>
      <c r="K167" s="380"/>
      <c r="L167" s="368"/>
      <c r="M167" s="228"/>
      <c r="N167" s="291" t="s">
        <v>352</v>
      </c>
      <c r="O167" s="286" t="n">
        <v>3</v>
      </c>
      <c r="P167" s="287" t="n">
        <f aca="false">Q166+1</f>
        <v>45306</v>
      </c>
      <c r="Q167" s="287" t="n">
        <f aca="false">P167+6</f>
        <v>45312</v>
      </c>
      <c r="R167" s="288" t="n">
        <f aca="false">SUM(IF((ISNUMBER($A$10:$A$120))*($A$10:$A$120&gt;=P167)*($A$10:$A$120&lt;=Q167)*ISNUMBER(I$10:I$120),I$10:J$120))</f>
        <v>111.69</v>
      </c>
      <c r="S167" s="83"/>
    </row>
    <row r="168" s="75" customFormat="true" ht="12.75" hidden="false" customHeight="false" outlineLevel="0" collapsed="false">
      <c r="A168" s="375"/>
      <c r="B168" s="292" t="n">
        <v>1</v>
      </c>
      <c r="C168" s="382"/>
      <c r="D168" s="293" t="n">
        <f aca="false">SUM(D165:D167)</f>
        <v>9827.61</v>
      </c>
      <c r="E168" s="293"/>
      <c r="F168" s="293" t="n">
        <f aca="false">SUM(F165:F167)</f>
        <v>9778.14</v>
      </c>
      <c r="G168" s="293"/>
      <c r="H168" s="293"/>
      <c r="I168" s="293" t="n">
        <f aca="false">SUM(I165:I167)</f>
        <v>9671.59</v>
      </c>
      <c r="J168" s="293" t="n">
        <f aca="false">SUM(J165:J167)</f>
        <v>106.55</v>
      </c>
      <c r="K168" s="380"/>
      <c r="L168" s="368"/>
      <c r="M168" s="228"/>
      <c r="O168" s="286" t="n">
        <v>4</v>
      </c>
      <c r="P168" s="287" t="n">
        <f aca="false">Q167+1</f>
        <v>45313</v>
      </c>
      <c r="Q168" s="287" t="n">
        <f aca="false">P168+6</f>
        <v>45319</v>
      </c>
      <c r="R168" s="288" t="n">
        <f aca="false">SUM(IF((ISNUMBER($A$10:$A$120))*($A$10:$A$120&gt;=P168)*($A$10:$A$120&lt;=Q168)*ISNUMBER(I$10:I$120),I$10:J$120))</f>
        <v>0</v>
      </c>
      <c r="S168" s="83"/>
    </row>
    <row r="169" s="75" customFormat="true" ht="12.75" hidden="false" customHeight="false" outlineLevel="0" collapsed="false">
      <c r="A169" s="375"/>
      <c r="B169" s="383"/>
      <c r="C169" s="368"/>
      <c r="D169" s="288"/>
      <c r="E169" s="288"/>
      <c r="F169" s="288"/>
      <c r="G169" s="288"/>
      <c r="H169" s="288"/>
      <c r="I169" s="288"/>
      <c r="J169" s="288"/>
      <c r="K169" s="380"/>
      <c r="L169" s="368"/>
      <c r="M169" s="228"/>
      <c r="O169" s="286" t="n">
        <v>5</v>
      </c>
      <c r="P169" s="287" t="n">
        <f aca="false">Q168+1</f>
        <v>45320</v>
      </c>
      <c r="Q169" s="287" t="n">
        <f aca="false">P169+6</f>
        <v>45326</v>
      </c>
      <c r="R169" s="288" t="n">
        <f aca="false">SUM(IF((ISNUMBER($A$10:$A$120))*($A$10:$A$120&gt;=P169)*($A$10:$A$120&lt;=Q169)*ISNUMBER(I$10:I$120),I$10:J$120))</f>
        <v>31.13</v>
      </c>
      <c r="S169" s="83"/>
    </row>
    <row r="170" s="75" customFormat="true" ht="12.75" hidden="false" customHeight="false" outlineLevel="0" collapsed="false">
      <c r="A170" s="375"/>
      <c r="B170" s="289" t="n">
        <v>4</v>
      </c>
      <c r="C170" s="228"/>
      <c r="D170" s="290" t="n">
        <f aca="false">SUM(IF( ISNUMBER($A$8:$A$121) *($A$8:$A$121&gt;=DATE($A$162,$B170,1) ) * ($A$8:$A$121&lt;=DATE($A$162,$B170+1,0) * ISNUMBER($D$8:$D$121) ),D$8:D$121,))</f>
        <v>0</v>
      </c>
      <c r="E170" s="290"/>
      <c r="F170" s="290" t="n">
        <f aca="false">SUM(IF( ISNUMBER($A$8:$A$121) *($A$8:$A$121&gt;=DATE($A$162,$B170,1) ) * ($A$8:$A$121&lt;=DATE($A$162,$B170+1,0) * ISNUMBER($F$8:$F$121) ),F$8:F$121,))</f>
        <v>0</v>
      </c>
      <c r="G170" s="290"/>
      <c r="H170" s="290"/>
      <c r="I170" s="290" t="n">
        <f aca="false">SUM(IF( ISNUMBER($A$8:$A$121) *($A$8:$A$121&gt;=DATE($A$162,$B170,1) ) * ($A$8:$A$121&lt;=DATE($A$162,$B170+1,0) * ISNUMBER($D$8:$D$121) ),I$8:I$121,))</f>
        <v>0</v>
      </c>
      <c r="J170" s="290" t="n">
        <f aca="false">SUM(IF( ISNUMBER($A$8:$A$121) *($A$8:$A$121&gt;=DATE($A$162,$B170,1) ) * ($A$8:$A$121&lt;=DATE($A$162,$B170+1,0) * ISNUMBER($D$8:$D$121) ),J$8:J$121,))</f>
        <v>0</v>
      </c>
      <c r="K170" s="380"/>
      <c r="L170" s="368"/>
      <c r="M170" s="228"/>
      <c r="O170" s="286" t="n">
        <v>6</v>
      </c>
      <c r="P170" s="287" t="n">
        <f aca="false">Q169+1</f>
        <v>45327</v>
      </c>
      <c r="Q170" s="287" t="n">
        <f aca="false">P170+6</f>
        <v>45333</v>
      </c>
      <c r="R170" s="288" t="n">
        <f aca="false">SUM(IF((ISNUMBER($A$10:$A$120))*($A$10:$A$120&gt;=P170)*($A$10:$A$120&lt;=Q170)*ISNUMBER(I$10:I$120),I$10:J$120))</f>
        <v>0</v>
      </c>
      <c r="S170" s="83"/>
    </row>
    <row r="171" s="75" customFormat="true" ht="12.75" hidden="false" customHeight="false" outlineLevel="0" collapsed="false">
      <c r="A171" s="375"/>
      <c r="B171" s="289" t="n">
        <v>5</v>
      </c>
      <c r="C171" s="228"/>
      <c r="D171" s="290" t="n">
        <f aca="false">SUM(IF( ISNUMBER($A$8:$A$121) *($A$8:$A$121&gt;=DATE($A$162,$B171,1) ) * ($A$8:$A$121&lt;=DATE($A$162,$B171+1,0) * ISNUMBER($D$8:$D$121) ),D$8:D$121,))</f>
        <v>0</v>
      </c>
      <c r="E171" s="290"/>
      <c r="F171" s="290" t="n">
        <f aca="false">SUM(IF( ISNUMBER($A$8:$A$121) *($A$8:$A$121&gt;=DATE($A$162,$B171,1) ) * ($A$8:$A$121&lt;=DATE($A$162,$B171+1,0) * ISNUMBER($F$8:$F$121) ),F$8:F$121,))</f>
        <v>0</v>
      </c>
      <c r="G171" s="290"/>
      <c r="H171" s="290"/>
      <c r="I171" s="290" t="n">
        <f aca="false">SUM(IF( ISNUMBER($A$8:$A$121) *($A$8:$A$121&gt;=DATE($A$162,$B171,1) ) * ($A$8:$A$121&lt;=DATE($A$162,$B171+1,0) * ISNUMBER($D$8:$D$121) ),I$8:I$121,))</f>
        <v>0</v>
      </c>
      <c r="J171" s="290" t="n">
        <f aca="false">SUM(IF( ISNUMBER($A$8:$A$121) *($A$8:$A$121&gt;=DATE($A$162,$B171,1) ) * ($A$8:$A$121&lt;=DATE($A$162,$B171+1,0) * ISNUMBER($D$8:$D$121) ),J$8:J$121,))</f>
        <v>0</v>
      </c>
      <c r="K171" s="380"/>
      <c r="L171" s="368"/>
      <c r="M171" s="228"/>
      <c r="O171" s="286" t="n">
        <v>7</v>
      </c>
      <c r="P171" s="287" t="n">
        <f aca="false">Q170+1</f>
        <v>45334</v>
      </c>
      <c r="Q171" s="287" t="n">
        <f aca="false">P171+6</f>
        <v>45340</v>
      </c>
      <c r="R171" s="288" t="n">
        <f aca="false">SUM(IF((ISNUMBER($A$10:$A$120))*($A$10:$A$120&gt;=P171)*($A$10:$A$120&lt;=Q171)*ISNUMBER(I$10:I$120),I$10:J$120))</f>
        <v>9025.87</v>
      </c>
      <c r="S171" s="83"/>
    </row>
    <row r="172" s="75" customFormat="true" ht="12.75" hidden="false" customHeight="false" outlineLevel="0" collapsed="false">
      <c r="A172" s="375"/>
      <c r="B172" s="289" t="n">
        <v>6</v>
      </c>
      <c r="C172" s="228"/>
      <c r="D172" s="290" t="n">
        <f aca="false">SUM(IF( ISNUMBER($A$8:$A$121) *($A$8:$A$121&gt;=DATE($A$162,$B172,1) ) * ($A$8:$A$121&lt;=DATE($A$162,$B172+1,0) * ISNUMBER($D$8:$D$121) ),D$8:D$121,))</f>
        <v>0</v>
      </c>
      <c r="E172" s="290"/>
      <c r="F172" s="290" t="n">
        <f aca="false">SUM(IF( ISNUMBER($A$8:$A$121) *($A$8:$A$121&gt;=DATE($A$162,$B172,1) ) * ($A$8:$A$121&lt;=DATE($A$162,$B172+1,0) * ISNUMBER($F$8:$F$121) ),F$8:F$121,))</f>
        <v>0</v>
      </c>
      <c r="G172" s="290"/>
      <c r="H172" s="290"/>
      <c r="I172" s="290" t="n">
        <f aca="false">SUM(IF( ISNUMBER($A$8:$A$121) *($A$8:$A$121&gt;=DATE($A$162,$B172,1) ) * ($A$8:$A$121&lt;=DATE($A$162,$B172+1,0) * ISNUMBER($D$8:$D$121) ),I$8:I$121,))</f>
        <v>0</v>
      </c>
      <c r="J172" s="290" t="n">
        <f aca="false">SUM(IF( ISNUMBER($A$8:$A$121) *($A$8:$A$121&gt;=DATE($A$162,$B172,1) ) * ($A$8:$A$121&lt;=DATE($A$162,$B172+1,0) * ISNUMBER($D$8:$D$121) ),J$8:J$121,))</f>
        <v>0</v>
      </c>
      <c r="K172" s="380"/>
      <c r="L172" s="368"/>
      <c r="M172" s="228"/>
      <c r="O172" s="286" t="n">
        <v>8</v>
      </c>
      <c r="P172" s="287" t="n">
        <f aca="false">Q171+1</f>
        <v>45341</v>
      </c>
      <c r="Q172" s="287" t="n">
        <f aca="false">P172+6</f>
        <v>45347</v>
      </c>
      <c r="R172" s="288" t="n">
        <f aca="false">SUM(IF((ISNUMBER($A$10:$A$120))*($A$10:$A$120&gt;=P172)*($A$10:$A$120&lt;=Q172)*ISNUMBER(I$10:I$120),I$10:J$120))</f>
        <v>4.61</v>
      </c>
      <c r="S172" s="83"/>
    </row>
    <row r="173" s="75" customFormat="true" ht="12.75" hidden="false" customHeight="false" outlineLevel="0" collapsed="false">
      <c r="A173" s="375"/>
      <c r="B173" s="292" t="n">
        <v>2</v>
      </c>
      <c r="C173" s="382"/>
      <c r="D173" s="293" t="n">
        <f aca="false">SUM(D170:D172)</f>
        <v>0</v>
      </c>
      <c r="E173" s="293"/>
      <c r="F173" s="293" t="n">
        <f aca="false">SUM(F170:F172)</f>
        <v>0</v>
      </c>
      <c r="G173" s="293"/>
      <c r="H173" s="293"/>
      <c r="I173" s="293" t="n">
        <f aca="false">SUM(I170:I172)</f>
        <v>0</v>
      </c>
      <c r="J173" s="293" t="n">
        <f aca="false">SUM(J170:J172)</f>
        <v>0</v>
      </c>
      <c r="K173" s="380"/>
      <c r="L173" s="368"/>
      <c r="M173" s="228"/>
      <c r="O173" s="286" t="n">
        <v>9</v>
      </c>
      <c r="P173" s="287" t="n">
        <f aca="false">Q172+1</f>
        <v>45348</v>
      </c>
      <c r="Q173" s="287" t="n">
        <f aca="false">P173+6</f>
        <v>45354</v>
      </c>
      <c r="R173" s="288" t="n">
        <f aca="false">SUM(IF((ISNUMBER($A$10:$A$120))*($A$10:$A$120&gt;=P173)*($A$10:$A$120&lt;=Q173)*ISNUMBER(I$10:I$120),I$10:J$120))</f>
        <v>138.39</v>
      </c>
      <c r="S173" s="83"/>
    </row>
    <row r="174" s="75" customFormat="true" ht="12.75" hidden="false" customHeight="false" outlineLevel="0" collapsed="false">
      <c r="A174" s="375"/>
      <c r="B174" s="383"/>
      <c r="C174" s="368"/>
      <c r="D174" s="288"/>
      <c r="E174" s="288"/>
      <c r="F174" s="288"/>
      <c r="G174" s="288"/>
      <c r="H174" s="288"/>
      <c r="I174" s="288"/>
      <c r="J174" s="288"/>
      <c r="K174" s="380"/>
      <c r="L174" s="368"/>
      <c r="M174" s="228"/>
      <c r="O174" s="286" t="n">
        <v>10</v>
      </c>
      <c r="P174" s="287" t="n">
        <f aca="false">Q173+1</f>
        <v>45355</v>
      </c>
      <c r="Q174" s="287" t="n">
        <f aca="false">P174+6</f>
        <v>45361</v>
      </c>
      <c r="R174" s="288" t="n">
        <f aca="false">SUM(IF((ISNUMBER($A$10:$A$120))*($A$10:$A$120&gt;=P174)*($A$10:$A$120&lt;=Q174)*ISNUMBER(I$10:I$120),I$10:J$120))</f>
        <v>18.38</v>
      </c>
      <c r="S174" s="83"/>
    </row>
    <row r="175" s="75" customFormat="true" ht="12.75" hidden="false" customHeight="false" outlineLevel="0" collapsed="false">
      <c r="A175" s="375"/>
      <c r="B175" s="289" t="n">
        <v>7</v>
      </c>
      <c r="C175" s="228"/>
      <c r="D175" s="290" t="n">
        <f aca="false">SUM(IF( ISNUMBER($A$8:$A$121) *($A$8:$A$121&gt;=DATE($A$162,$B175,1) ) * ($A$8:$A$121&lt;=DATE($A$162,$B175+1,0) * ISNUMBER($D$8:$D$121) ),D$8:D$121,))</f>
        <v>0</v>
      </c>
      <c r="E175" s="290"/>
      <c r="F175" s="290" t="n">
        <f aca="false">SUM(IF( ISNUMBER($A$8:$A$121) *($A$8:$A$121&gt;=DATE($A$162,$B175,1) ) * ($A$8:$A$121&lt;=DATE($A$162,$B175+1,0) * ISNUMBER($F$8:$F$121) ),F$8:F$121,))</f>
        <v>0</v>
      </c>
      <c r="G175" s="290"/>
      <c r="H175" s="290"/>
      <c r="I175" s="290" t="n">
        <f aca="false">SUM(IF( ISNUMBER($A$8:$A$121) *($A$8:$A$121&gt;=DATE($A$162,$B175,1) ) * ($A$8:$A$121&lt;=DATE($A$162,$B175+1,0) * ISNUMBER($D$8:$D$121) ),I$8:I$121,))</f>
        <v>0</v>
      </c>
      <c r="J175" s="290" t="n">
        <f aca="false">SUM(IF( ISNUMBER($A$8:$A$121) *($A$8:$A$121&gt;=DATE($A$162,$B175,1) ) * ($A$8:$A$121&lt;=DATE($A$162,$B175+1,0) * ISNUMBER($D$8:$D$121) ),J$8:J$121,))</f>
        <v>0</v>
      </c>
      <c r="K175" s="380"/>
      <c r="L175" s="368"/>
      <c r="M175" s="228"/>
      <c r="O175" s="286" t="n">
        <v>11</v>
      </c>
      <c r="P175" s="287" t="n">
        <f aca="false">Q174+1</f>
        <v>45362</v>
      </c>
      <c r="Q175" s="287" t="n">
        <f aca="false">P175+6</f>
        <v>45368</v>
      </c>
      <c r="R175" s="288" t="n">
        <f aca="false">SUM(IF((ISNUMBER($A$10:$A$120))*($A$10:$A$120&gt;=P175)*($A$10:$A$120&lt;=Q175)*ISNUMBER(I$10:I$120),I$10:J$120))</f>
        <v>38.92</v>
      </c>
      <c r="S175" s="83"/>
    </row>
    <row r="176" s="75" customFormat="true" ht="12.75" hidden="false" customHeight="false" outlineLevel="0" collapsed="false">
      <c r="A176" s="375"/>
      <c r="B176" s="289" t="n">
        <v>8</v>
      </c>
      <c r="C176" s="228"/>
      <c r="D176" s="290" t="n">
        <f aca="false">SUM(IF( ISNUMBER($A$8:$A$121) *($A$8:$A$121&gt;=DATE($A$162,$B176,1) ) * ($A$8:$A$121&lt;=DATE($A$162,$B176+1,0) * ISNUMBER($D$8:$D$121) ),D$8:D$121,))</f>
        <v>0</v>
      </c>
      <c r="E176" s="290"/>
      <c r="F176" s="290" t="n">
        <f aca="false">SUM(IF( ISNUMBER($A$8:$A$121) *($A$8:$A$121&gt;=DATE($A$162,$B176,1) ) * ($A$8:$A$121&lt;=DATE($A$162,$B176+1,0) * ISNUMBER($F$8:$F$121) ),F$8:F$121,))</f>
        <v>0</v>
      </c>
      <c r="G176" s="290"/>
      <c r="H176" s="290"/>
      <c r="I176" s="290" t="n">
        <f aca="false">SUM(IF( ISNUMBER($A$8:$A$121) *($A$8:$A$121&gt;=DATE($A$162,$B176,1) ) * ($A$8:$A$121&lt;=DATE($A$162,$B176+1,0) * ISNUMBER($D$8:$D$121) ),I$8:I$121,))</f>
        <v>0</v>
      </c>
      <c r="J176" s="290" t="n">
        <f aca="false">SUM(IF( ISNUMBER($A$8:$A$121) *($A$8:$A$121&gt;=DATE($A$162,$B176,1) ) * ($A$8:$A$121&lt;=DATE($A$162,$B176+1,0) * ISNUMBER($D$8:$D$121) ),J$8:J$121,))</f>
        <v>0</v>
      </c>
      <c r="K176" s="380"/>
      <c r="L176" s="368"/>
      <c r="M176" s="228"/>
      <c r="O176" s="286" t="n">
        <v>12</v>
      </c>
      <c r="P176" s="287" t="n">
        <f aca="false">Q175+1</f>
        <v>45369</v>
      </c>
      <c r="Q176" s="287" t="n">
        <f aca="false">P176+6</f>
        <v>45375</v>
      </c>
      <c r="R176" s="288" t="n">
        <f aca="false">SUM(IF((ISNUMBER($A$10:$A$120))*($A$10:$A$120&gt;=P176)*($A$10:$A$120&lt;=Q176)*ISNUMBER(I$10:I$120),I$10:J$120))</f>
        <v>0</v>
      </c>
      <c r="S176" s="83"/>
    </row>
    <row r="177" s="75" customFormat="true" ht="12.75" hidden="false" customHeight="false" outlineLevel="0" collapsed="false">
      <c r="A177" s="375"/>
      <c r="B177" s="289" t="n">
        <v>9</v>
      </c>
      <c r="C177" s="228"/>
      <c r="D177" s="290" t="n">
        <f aca="false">SUM(IF( ISNUMBER($A$8:$A$121) *($A$8:$A$121&gt;=DATE($A$162,$B177,1) ) * ($A$8:$A$121&lt;=DATE($A$162,$B177+1,0) * ISNUMBER($D$8:$D$121) ),D$8:D$121,))</f>
        <v>0</v>
      </c>
      <c r="E177" s="290"/>
      <c r="F177" s="290" t="n">
        <f aca="false">SUM(IF( ISNUMBER($A$8:$A$121) *($A$8:$A$121&gt;=DATE($A$162,$B177,1) ) * ($A$8:$A$121&lt;=DATE($A$162,$B177+1,0) * ISNUMBER($F$8:$F$121) ),F$8:F$121,))</f>
        <v>0</v>
      </c>
      <c r="G177" s="290"/>
      <c r="H177" s="290"/>
      <c r="I177" s="290" t="n">
        <f aca="false">SUM(IF( ISNUMBER($A$8:$A$121) *($A$8:$A$121&gt;=DATE($A$162,$B177,1) ) * ($A$8:$A$121&lt;=DATE($A$162,$B177+1,0) * ISNUMBER($D$8:$D$121) ),I$8:I$121,))</f>
        <v>0</v>
      </c>
      <c r="J177" s="290" t="n">
        <f aca="false">SUM(IF( ISNUMBER($A$8:$A$121) *($A$8:$A$121&gt;=DATE($A$162,$B177,1) ) * ($A$8:$A$121&lt;=DATE($A$162,$B177+1,0) * ISNUMBER($D$8:$D$121) ),J$8:J$121,))</f>
        <v>0</v>
      </c>
      <c r="K177" s="380"/>
      <c r="L177" s="368"/>
      <c r="M177" s="228"/>
      <c r="O177" s="286" t="n">
        <v>13</v>
      </c>
      <c r="P177" s="287" t="n">
        <f aca="false">Q176+1</f>
        <v>45376</v>
      </c>
      <c r="Q177" s="287" t="n">
        <f aca="false">P177+6</f>
        <v>45382</v>
      </c>
      <c r="R177" s="288" t="n">
        <f aca="false">SUM(IF((ISNUMBER($A$10:$A$120))*($A$10:$A$120&gt;=P177)*($A$10:$A$120&lt;=Q177)*ISNUMBER(I$10:I$120),I$10:J$120))</f>
        <v>298.43</v>
      </c>
      <c r="S177" s="83"/>
    </row>
    <row r="178" s="75" customFormat="true" ht="12.75" hidden="false" customHeight="false" outlineLevel="0" collapsed="false">
      <c r="A178" s="375"/>
      <c r="B178" s="292" t="n">
        <v>3</v>
      </c>
      <c r="C178" s="382"/>
      <c r="D178" s="293" t="n">
        <f aca="false">SUM(D175:D177)</f>
        <v>0</v>
      </c>
      <c r="E178" s="293"/>
      <c r="F178" s="293" t="n">
        <f aca="false">SUM(F175:F177)</f>
        <v>0</v>
      </c>
      <c r="G178" s="293"/>
      <c r="H178" s="293"/>
      <c r="I178" s="293" t="n">
        <f aca="false">SUM(I175:I177)</f>
        <v>0</v>
      </c>
      <c r="J178" s="293" t="n">
        <f aca="false">SUM(J175:J177)</f>
        <v>0</v>
      </c>
      <c r="K178" s="380"/>
      <c r="L178" s="368"/>
      <c r="M178" s="228"/>
      <c r="O178" s="286" t="n">
        <v>14</v>
      </c>
      <c r="P178" s="287" t="n">
        <f aca="false">Q177+1</f>
        <v>45383</v>
      </c>
      <c r="Q178" s="287" t="n">
        <f aca="false">P178+6</f>
        <v>45389</v>
      </c>
      <c r="R178" s="288" t="n">
        <f aca="false">SUM(IF((ISNUMBER($A$10:$A$120))*($A$10:$A$120&gt;=P178)*($A$10:$A$120&lt;=Q178)*ISNUMBER(I$10:I$120),I$10:J$120))</f>
        <v>0</v>
      </c>
      <c r="S178" s="83"/>
    </row>
    <row r="179" s="75" customFormat="true" ht="12.75" hidden="false" customHeight="false" outlineLevel="0" collapsed="false">
      <c r="A179" s="375"/>
      <c r="B179" s="383"/>
      <c r="C179" s="368"/>
      <c r="D179" s="288"/>
      <c r="E179" s="288"/>
      <c r="F179" s="288"/>
      <c r="G179" s="288"/>
      <c r="H179" s="288"/>
      <c r="I179" s="288"/>
      <c r="J179" s="288"/>
      <c r="K179" s="380"/>
      <c r="L179" s="368"/>
      <c r="M179" s="228"/>
      <c r="O179" s="286" t="n">
        <v>15</v>
      </c>
      <c r="P179" s="287" t="n">
        <f aca="false">Q178+1</f>
        <v>45390</v>
      </c>
      <c r="Q179" s="287" t="n">
        <f aca="false">P179+6</f>
        <v>45396</v>
      </c>
      <c r="R179" s="288" t="n">
        <f aca="false">SUM(IF((ISNUMBER($A$10:$A$120))*($A$10:$A$120&gt;=P179)*($A$10:$A$120&lt;=Q179)*ISNUMBER(I$10:I$120),I$10:J$120))</f>
        <v>0</v>
      </c>
      <c r="S179" s="83"/>
    </row>
    <row r="180" s="75" customFormat="true" ht="12.75" hidden="false" customHeight="false" outlineLevel="0" collapsed="false">
      <c r="A180" s="375"/>
      <c r="B180" s="289" t="n">
        <v>10</v>
      </c>
      <c r="C180" s="228"/>
      <c r="D180" s="290" t="n">
        <f aca="false">SUM(IF( ISNUMBER($A$8:$A$121) *($A$8:$A$121&gt;=DATE($A$162,$B180,1) ) * ($A$8:$A$121&lt;=DATE($A$162,$B180+1,0) * ISNUMBER($D$8:$D$121) ),D$8:D$121,))</f>
        <v>0</v>
      </c>
      <c r="E180" s="290"/>
      <c r="F180" s="290" t="n">
        <f aca="false">SUM(IF( ISNUMBER($A$8:$A$121) *($A$8:$A$121&gt;=DATE($A$162,$B180,1) ) * ($A$8:$A$121&lt;=DATE($A$162,$B180+1,0) * ISNUMBER($F$8:$F$121) ),F$8:F$121,))</f>
        <v>0</v>
      </c>
      <c r="G180" s="290"/>
      <c r="H180" s="290"/>
      <c r="I180" s="290" t="n">
        <f aca="false">SUM(IF( ISNUMBER($A$8:$A$121) *($A$8:$A$121&gt;=DATE($A$162,$B180,1) ) * ($A$8:$A$121&lt;=DATE($A$162,$B180+1,0) * ISNUMBER($D$8:$D$121) ),I$8:I$121,))</f>
        <v>0</v>
      </c>
      <c r="J180" s="290" t="n">
        <f aca="false">SUM(IF( ISNUMBER($A$8:$A$121) *($A$8:$A$121&gt;=DATE($A$162,$B180,1) ) * ($A$8:$A$121&lt;=DATE($A$162,$B180+1,0) * ISNUMBER($D$8:$D$121) ),J$8:J$121,))</f>
        <v>0</v>
      </c>
      <c r="K180" s="380"/>
      <c r="L180" s="368"/>
      <c r="M180" s="228"/>
      <c r="O180" s="286" t="n">
        <v>16</v>
      </c>
      <c r="P180" s="287" t="n">
        <f aca="false">Q179+1</f>
        <v>45397</v>
      </c>
      <c r="Q180" s="287" t="n">
        <f aca="false">P180+6</f>
        <v>45403</v>
      </c>
      <c r="R180" s="288" t="n">
        <f aca="false">SUM(IF((ISNUMBER($A$10:$A$120))*($A$10:$A$120&gt;=P180)*($A$10:$A$120&lt;=Q180)*ISNUMBER(I$10:I$120),I$10:J$120))</f>
        <v>0</v>
      </c>
      <c r="S180" s="83"/>
    </row>
    <row r="181" s="75" customFormat="true" ht="12.75" hidden="false" customHeight="false" outlineLevel="0" collapsed="false">
      <c r="A181" s="375"/>
      <c r="B181" s="289" t="n">
        <v>11</v>
      </c>
      <c r="C181" s="228"/>
      <c r="D181" s="290" t="n">
        <f aca="false">SUM(IF( ISNUMBER($A$8:$A$121) *($A$8:$A$121&gt;=DATE($A$162,$B181,1) ) * ($A$8:$A$121&lt;=DATE($A$162,$B181+1,0) * ISNUMBER($D$8:$D$121) ),D$8:D$121,))</f>
        <v>0</v>
      </c>
      <c r="E181" s="290"/>
      <c r="F181" s="290" t="n">
        <f aca="false">SUM(IF( ISNUMBER($A$8:$A$121) *($A$8:$A$121&gt;=DATE($A$162,$B181,1) ) * ($A$8:$A$121&lt;=DATE($A$162,$B181+1,0) * ISNUMBER($F$8:$F$121) ),F$8:F$121,))</f>
        <v>0</v>
      </c>
      <c r="G181" s="290"/>
      <c r="H181" s="290"/>
      <c r="I181" s="290" t="n">
        <f aca="false">SUM(IF( ISNUMBER($A$8:$A$121) *($A$8:$A$121&gt;=DATE($A$162,$B181,1) ) * ($A$8:$A$121&lt;=DATE($A$162,$B181+1,0) * ISNUMBER($D$8:$D$121) ),I$8:I$121,))</f>
        <v>0</v>
      </c>
      <c r="J181" s="290" t="n">
        <f aca="false">SUM(IF( ISNUMBER($A$8:$A$121) *($A$8:$A$121&gt;=DATE($A$162,$B181,1) ) * ($A$8:$A$121&lt;=DATE($A$162,$B181+1,0) * ISNUMBER($D$8:$D$121) ),J$8:J$121,))</f>
        <v>0</v>
      </c>
      <c r="K181" s="380"/>
      <c r="L181" s="368"/>
      <c r="M181" s="228"/>
      <c r="O181" s="286" t="n">
        <v>17</v>
      </c>
      <c r="P181" s="287" t="n">
        <f aca="false">Q180+1</f>
        <v>45404</v>
      </c>
      <c r="Q181" s="287" t="n">
        <f aca="false">P181+6</f>
        <v>45410</v>
      </c>
      <c r="R181" s="288" t="n">
        <f aca="false">SUM(IF((ISNUMBER($A$10:$A$120))*($A$10:$A$120&gt;=P181)*($A$10:$A$120&lt;=Q181)*ISNUMBER(I$10:I$120),I$10:J$120))</f>
        <v>0</v>
      </c>
      <c r="S181" s="83"/>
    </row>
    <row r="182" s="75" customFormat="true" ht="12.75" hidden="false" customHeight="false" outlineLevel="0" collapsed="false">
      <c r="A182" s="375"/>
      <c r="B182" s="289" t="n">
        <v>12</v>
      </c>
      <c r="C182" s="228"/>
      <c r="D182" s="290" t="n">
        <f aca="false">SUM(IF( ISNUMBER($A$8:$A$121) *($A$8:$A$121&gt;=DATE($A$162,$B182,1) ) * ($A$8:$A$121&lt;=DATE($A$162,$B182+1,0) * ISNUMBER($D$8:$D$121) ),D$8:D$121,))</f>
        <v>0</v>
      </c>
      <c r="E182" s="290"/>
      <c r="F182" s="290" t="n">
        <f aca="false">SUM(IF( ISNUMBER($A$8:$A$121) *($A$8:$A$121&gt;=DATE($A$162,$B182,1) ) * ($A$8:$A$121&lt;=DATE($A$162,$B182+1,0) * ISNUMBER($F$8:$F$121) ),F$8:F$121,))</f>
        <v>0</v>
      </c>
      <c r="G182" s="290"/>
      <c r="H182" s="290"/>
      <c r="I182" s="290" t="n">
        <f aca="false">SUM(IF( ISNUMBER($A$8:$A$121) *($A$8:$A$121&gt;=DATE($A$162,$B182,1) ) * ($A$8:$A$121&lt;=DATE($A$162,$B182+1,0) * ISNUMBER($D$8:$D$121) ),I$8:I$121,))</f>
        <v>0</v>
      </c>
      <c r="J182" s="290" t="n">
        <f aca="false">SUM(IF( ISNUMBER($A$8:$A$121) *($A$8:$A$121&gt;=DATE($A$162,$B182,1) ) * ($A$8:$A$121&lt;=DATE($A$162,$B182+1,0) * ISNUMBER($D$8:$D$121) ),J$8:J$121,))</f>
        <v>0</v>
      </c>
      <c r="K182" s="380"/>
      <c r="L182" s="368"/>
      <c r="M182" s="228"/>
      <c r="O182" s="286" t="n">
        <v>18</v>
      </c>
      <c r="P182" s="287" t="n">
        <f aca="false">Q181+1</f>
        <v>45411</v>
      </c>
      <c r="Q182" s="287" t="n">
        <f aca="false">P182+6</f>
        <v>45417</v>
      </c>
      <c r="R182" s="288" t="n">
        <f aca="false">SUM(IF((ISNUMBER($A$10:$A$120))*($A$10:$A$120&gt;=P182)*($A$10:$A$120&lt;=Q182)*ISNUMBER(I$10:I$120),I$10:J$120))</f>
        <v>0</v>
      </c>
      <c r="S182" s="83"/>
    </row>
    <row r="183" s="75" customFormat="true" ht="12.75" hidden="false" customHeight="false" outlineLevel="0" collapsed="false">
      <c r="A183" s="375"/>
      <c r="B183" s="292" t="n">
        <v>4</v>
      </c>
      <c r="C183" s="382"/>
      <c r="D183" s="293" t="n">
        <f aca="false">SUM(D180:D182)</f>
        <v>0</v>
      </c>
      <c r="E183" s="293"/>
      <c r="F183" s="293" t="n">
        <f aca="false">SUM(F180:F182)</f>
        <v>0</v>
      </c>
      <c r="G183" s="293"/>
      <c r="H183" s="293"/>
      <c r="I183" s="293" t="n">
        <f aca="false">SUM(I180:I182)</f>
        <v>0</v>
      </c>
      <c r="J183" s="293" t="n">
        <f aca="false">SUM(J180:J182)</f>
        <v>0</v>
      </c>
      <c r="K183" s="380"/>
      <c r="L183" s="368"/>
      <c r="M183" s="228"/>
      <c r="O183" s="286" t="n">
        <v>19</v>
      </c>
      <c r="P183" s="287" t="n">
        <f aca="false">Q182+1</f>
        <v>45418</v>
      </c>
      <c r="Q183" s="287" t="n">
        <f aca="false">P183+6</f>
        <v>45424</v>
      </c>
      <c r="R183" s="288" t="n">
        <f aca="false">SUM(IF((ISNUMBER($A$10:$A$120))*($A$10:$A$120&gt;=P183)*($A$10:$A$120&lt;=Q183)*ISNUMBER(I$10:I$120),I$10:J$120))</f>
        <v>0</v>
      </c>
      <c r="S183" s="83"/>
    </row>
    <row r="184" s="75" customFormat="true" ht="12.75" hidden="false" customHeight="false" outlineLevel="0" collapsed="false">
      <c r="A184" s="375"/>
      <c r="B184" s="383"/>
      <c r="C184" s="368"/>
      <c r="D184" s="368"/>
      <c r="E184" s="368"/>
      <c r="F184" s="368"/>
      <c r="G184" s="368"/>
      <c r="H184" s="368"/>
      <c r="I184" s="368"/>
      <c r="J184" s="368"/>
      <c r="K184" s="380"/>
      <c r="L184" s="368"/>
      <c r="M184" s="228"/>
      <c r="O184" s="286" t="n">
        <v>20</v>
      </c>
      <c r="P184" s="287" t="n">
        <f aca="false">Q183+1</f>
        <v>45425</v>
      </c>
      <c r="Q184" s="287" t="n">
        <f aca="false">P184+6</f>
        <v>45431</v>
      </c>
      <c r="R184" s="288" t="n">
        <f aca="false">SUM(IF((ISNUMBER($A$10:$A$120))*($A$10:$A$120&gt;=P184)*($A$10:$A$120&lt;=Q184)*ISNUMBER(I$10:I$120),I$10:J$120))</f>
        <v>0</v>
      </c>
      <c r="S184" s="83"/>
    </row>
    <row r="185" s="75" customFormat="true" ht="12.75" hidden="false" customHeight="false" outlineLevel="0" collapsed="false">
      <c r="A185" s="375"/>
      <c r="B185" s="46" t="s">
        <v>353</v>
      </c>
      <c r="C185" s="368"/>
      <c r="D185" s="384" t="n">
        <f aca="false">SUM(IF(NOT(ISNUMBER($A$8:$A$121)) * (TRIM($A$8:$A$121)&lt;&gt;"Summe")*ISNUMBER(D$8:D$121),D$8:D$121))</f>
        <v>0</v>
      </c>
      <c r="E185" s="384"/>
      <c r="F185" s="384"/>
      <c r="G185" s="384"/>
      <c r="H185" s="384"/>
      <c r="I185" s="384" t="n">
        <f aca="false">SUM(IF(NOT(ISNUMBER($A$8:$A$121)) * (TRIM($A$8:$A$121)&lt;&gt;"Summe")*ISNUMBER(I$8:I$121),I$8:I$121))</f>
        <v>0</v>
      </c>
      <c r="J185" s="384" t="n">
        <f aca="false">SUM(IF(NOT(ISNUMBER($A$8:$A$121)) * (TRIM($A$8:$A$121)&lt;&gt;"Summe")*ISNUMBER(J$8:J$121),J$8:J$121))</f>
        <v>0</v>
      </c>
      <c r="K185" s="380"/>
      <c r="L185" s="375"/>
      <c r="M185" s="228"/>
      <c r="N185" s="205" t="str">
        <f aca="false">IF(D185&gt;0,"Achtung: Es gibt Beträge ohne Datum!","")</f>
        <v/>
      </c>
      <c r="O185" s="286" t="n">
        <v>21</v>
      </c>
      <c r="P185" s="287" t="n">
        <f aca="false">Q184+1</f>
        <v>45432</v>
      </c>
      <c r="Q185" s="287" t="n">
        <f aca="false">P185+6</f>
        <v>45438</v>
      </c>
      <c r="R185" s="288" t="n">
        <f aca="false">SUM(IF((ISNUMBER($A$10:$A$120))*($A$10:$A$120&gt;=P185)*($A$10:$A$120&lt;=Q185)*ISNUMBER(I$10:I$120),I$10:J$120))</f>
        <v>0</v>
      </c>
      <c r="S185" s="83"/>
    </row>
    <row r="186" s="75" customFormat="true" ht="13.5" hidden="false" customHeight="false" outlineLevel="0" collapsed="false">
      <c r="A186" s="375"/>
      <c r="B186" s="379" t="s">
        <v>355</v>
      </c>
      <c r="C186" s="368"/>
      <c r="D186" s="299" t="n">
        <f aca="false">D168+D173+D178+D183+D185</f>
        <v>9827.61</v>
      </c>
      <c r="E186" s="299"/>
      <c r="F186" s="299" t="n">
        <f aca="false">F168+F173+F178+F183+F185</f>
        <v>9778.14</v>
      </c>
      <c r="G186" s="299"/>
      <c r="H186" s="299"/>
      <c r="I186" s="299" t="n">
        <f aca="false">I168+I173+I178+I183+I185</f>
        <v>9671.59</v>
      </c>
      <c r="J186" s="299" t="n">
        <f aca="false">J168+J173+J178+J183+J185</f>
        <v>106.55</v>
      </c>
      <c r="K186" s="385"/>
      <c r="L186" s="375"/>
      <c r="M186" s="228"/>
      <c r="O186" s="286" t="n">
        <v>22</v>
      </c>
      <c r="P186" s="287" t="n">
        <f aca="false">Q185+1</f>
        <v>45439</v>
      </c>
      <c r="Q186" s="287" t="n">
        <f aca="false">P186+6</f>
        <v>45445</v>
      </c>
      <c r="R186" s="288" t="n">
        <f aca="false">SUM(IF((ISNUMBER($A$10:$A$120))*($A$10:$A$120&gt;=P186)*($A$10:$A$120&lt;=Q186)*ISNUMBER(I$10:I$120),I$10:J$120))</f>
        <v>0</v>
      </c>
      <c r="S186" s="83"/>
    </row>
    <row r="187" s="75" customFormat="true" ht="13.5" hidden="false" customHeight="false" outlineLevel="0" collapsed="false">
      <c r="C187" s="228"/>
      <c r="D187" s="228"/>
      <c r="E187" s="228"/>
      <c r="F187" s="228"/>
      <c r="G187" s="228"/>
      <c r="H187" s="228"/>
      <c r="I187" s="228"/>
      <c r="J187" s="228"/>
      <c r="K187" s="228"/>
      <c r="M187" s="228"/>
      <c r="O187" s="286" t="n">
        <v>23</v>
      </c>
      <c r="P187" s="287" t="n">
        <f aca="false">Q186+1</f>
        <v>45446</v>
      </c>
      <c r="Q187" s="287" t="n">
        <f aca="false">P187+6</f>
        <v>45452</v>
      </c>
      <c r="R187" s="288" t="n">
        <f aca="false">SUM(IF((ISNUMBER($A$10:$A$120))*($A$10:$A$120&gt;=P187)*($A$10:$A$120&lt;=Q187)*ISNUMBER(I$10:I$120),I$10:J$120))</f>
        <v>0</v>
      </c>
      <c r="S187" s="83"/>
    </row>
    <row r="188" s="75" customFormat="true" ht="12.75" hidden="false" customHeight="false" outlineLevel="0" collapsed="false">
      <c r="C188" s="228"/>
      <c r="D188" s="228"/>
      <c r="E188" s="228"/>
      <c r="F188" s="228"/>
      <c r="G188" s="228"/>
      <c r="H188" s="228"/>
      <c r="I188" s="228"/>
      <c r="J188" s="228"/>
      <c r="K188" s="228"/>
      <c r="M188" s="228"/>
      <c r="O188" s="286" t="n">
        <v>24</v>
      </c>
      <c r="P188" s="287" t="n">
        <f aca="false">Q187+1</f>
        <v>45453</v>
      </c>
      <c r="Q188" s="287" t="n">
        <f aca="false">P188+6</f>
        <v>45459</v>
      </c>
      <c r="R188" s="288" t="n">
        <f aca="false">SUM(IF((ISNUMBER($A$10:$A$120))*($A$10:$A$120&gt;=P188)*($A$10:$A$120&lt;=Q188)*ISNUMBER(I$10:I$120),I$10:J$120))</f>
        <v>0</v>
      </c>
      <c r="S188" s="83"/>
    </row>
    <row r="189" s="75" customFormat="true" ht="12.75" hidden="false" customHeight="false" outlineLevel="0" collapsed="false">
      <c r="C189" s="228"/>
      <c r="D189" s="228"/>
      <c r="E189" s="228"/>
      <c r="F189" s="228"/>
      <c r="G189" s="228"/>
      <c r="H189" s="228"/>
      <c r="I189" s="228"/>
      <c r="J189" s="228"/>
      <c r="K189" s="228"/>
      <c r="M189" s="228"/>
      <c r="O189" s="286" t="n">
        <v>25</v>
      </c>
      <c r="P189" s="287" t="n">
        <f aca="false">Q188+1</f>
        <v>45460</v>
      </c>
      <c r="Q189" s="287" t="n">
        <f aca="false">P189+6</f>
        <v>45466</v>
      </c>
      <c r="R189" s="288" t="n">
        <f aca="false">SUM(IF((ISNUMBER($A$10:$A$120))*($A$10:$A$120&gt;=P189)*($A$10:$A$120&lt;=Q189)*ISNUMBER(I$10:I$120),I$10:J$120))</f>
        <v>0</v>
      </c>
      <c r="S189" s="83"/>
    </row>
    <row r="190" customFormat="false" ht="12.75" hidden="false" customHeight="false" outlineLevel="0" collapsed="false">
      <c r="A190" s="75"/>
      <c r="B190" s="75"/>
      <c r="C190" s="228"/>
      <c r="D190" s="228"/>
      <c r="E190" s="228"/>
      <c r="F190" s="228"/>
      <c r="G190" s="228"/>
      <c r="H190" s="228"/>
      <c r="I190" s="228"/>
      <c r="J190" s="228"/>
      <c r="K190" s="228"/>
      <c r="L190" s="75"/>
      <c r="M190" s="228"/>
      <c r="N190" s="75"/>
      <c r="O190" s="286" t="n">
        <v>26</v>
      </c>
      <c r="P190" s="287" t="n">
        <f aca="false">Q189+1</f>
        <v>45467</v>
      </c>
      <c r="Q190" s="287" t="n">
        <f aca="false">P190+6</f>
        <v>45473</v>
      </c>
      <c r="R190" s="288" t="n">
        <f aca="false">SUM(IF((ISNUMBER($A$10:$A$120))*($A$10:$A$120&gt;=P190)*($A$10:$A$120&lt;=Q190)*ISNUMBER(I$10:I$120),I$10:J$120))</f>
        <v>0</v>
      </c>
      <c r="S190" s="83"/>
      <c r="T190" s="75"/>
      <c r="U190" s="75"/>
      <c r="V190" s="75"/>
      <c r="W190" s="75"/>
      <c r="X190" s="75"/>
      <c r="Y190" s="75"/>
      <c r="Z190" s="75"/>
      <c r="AA190" s="75"/>
    </row>
    <row r="191" s="47" customFormat="true" ht="15" hidden="false" customHeight="false" outlineLevel="0" collapsed="false">
      <c r="A191" s="386" t="s">
        <v>469</v>
      </c>
      <c r="B191" s="387"/>
      <c r="C191" s="387"/>
      <c r="D191" s="387"/>
      <c r="E191" s="387"/>
      <c r="F191" s="387"/>
      <c r="G191" s="387"/>
      <c r="H191" s="387"/>
      <c r="I191" s="387"/>
      <c r="J191" s="387"/>
      <c r="K191" s="387"/>
      <c r="L191" s="388"/>
      <c r="O191" s="286" t="n">
        <v>27</v>
      </c>
      <c r="P191" s="287" t="n">
        <f aca="false">Q190+1</f>
        <v>45474</v>
      </c>
      <c r="Q191" s="287" t="n">
        <f aca="false">P191+6</f>
        <v>45480</v>
      </c>
      <c r="R191" s="288" t="n">
        <f aca="false">SUM(IF((ISNUMBER($A$10:$A$120))*($A$10:$A$120&gt;=P191)*($A$10:$A$120&lt;=Q191)*ISNUMBER(I$10:I$120),I$10:J$120))</f>
        <v>0</v>
      </c>
      <c r="S191" s="83"/>
    </row>
    <row r="192" s="47" customFormat="true" ht="14.25" hidden="false" customHeight="false" outlineLevel="0" collapsed="false">
      <c r="A192" s="389" t="s">
        <v>470</v>
      </c>
      <c r="B192" s="390"/>
      <c r="C192" s="390"/>
      <c r="D192" s="390"/>
      <c r="E192" s="390"/>
      <c r="F192" s="390"/>
      <c r="G192" s="390"/>
      <c r="H192" s="390"/>
      <c r="I192" s="390"/>
      <c r="J192" s="390"/>
      <c r="K192" s="390"/>
      <c r="L192" s="391"/>
      <c r="O192" s="286" t="n">
        <v>28</v>
      </c>
      <c r="P192" s="287" t="n">
        <f aca="false">Q191+1</f>
        <v>45481</v>
      </c>
      <c r="Q192" s="287" t="n">
        <f aca="false">P192+6</f>
        <v>45487</v>
      </c>
      <c r="R192" s="288" t="n">
        <f aca="false">SUM(IF((ISNUMBER($A$10:$A$120))*($A$10:$A$120&gt;=P192)*($A$10:$A$120&lt;=Q192)*ISNUMBER(I$10:I$120),I$10:J$120))</f>
        <v>0</v>
      </c>
      <c r="S192" s="83"/>
    </row>
    <row r="193" s="47" customFormat="true" ht="14.25" hidden="false" customHeight="false" outlineLevel="0" collapsed="false">
      <c r="A193" s="389" t="s">
        <v>471</v>
      </c>
      <c r="B193" s="390"/>
      <c r="C193" s="390"/>
      <c r="D193" s="390"/>
      <c r="E193" s="390"/>
      <c r="F193" s="390"/>
      <c r="G193" s="390"/>
      <c r="H193" s="390"/>
      <c r="I193" s="390"/>
      <c r="J193" s="390"/>
      <c r="K193" s="390"/>
      <c r="L193" s="391"/>
      <c r="O193" s="286" t="n">
        <v>29</v>
      </c>
      <c r="P193" s="287" t="n">
        <f aca="false">Q192+1</f>
        <v>45488</v>
      </c>
      <c r="Q193" s="287" t="n">
        <f aca="false">P193+6</f>
        <v>45494</v>
      </c>
      <c r="R193" s="288" t="n">
        <f aca="false">SUM(IF((ISNUMBER($A$10:$A$120))*($A$10:$A$120&gt;=P193)*($A$10:$A$120&lt;=Q193)*ISNUMBER(I$10:I$120),I$10:J$120))</f>
        <v>0</v>
      </c>
      <c r="S193" s="83"/>
    </row>
    <row r="194" s="47" customFormat="true" ht="14.25" hidden="false" customHeight="false" outlineLevel="0" collapsed="false">
      <c r="A194" s="389" t="s">
        <v>472</v>
      </c>
      <c r="B194" s="390"/>
      <c r="C194" s="390"/>
      <c r="D194" s="390"/>
      <c r="E194" s="390"/>
      <c r="F194" s="390"/>
      <c r="G194" s="390"/>
      <c r="H194" s="390"/>
      <c r="I194" s="390"/>
      <c r="J194" s="390"/>
      <c r="K194" s="390"/>
      <c r="L194" s="391"/>
      <c r="O194" s="286" t="n">
        <v>30</v>
      </c>
      <c r="P194" s="287" t="n">
        <f aca="false">Q193+1</f>
        <v>45495</v>
      </c>
      <c r="Q194" s="287" t="n">
        <f aca="false">P194+6</f>
        <v>45501</v>
      </c>
      <c r="R194" s="288" t="n">
        <f aca="false">SUM(IF((ISNUMBER($A$10:$A$120))*($A$10:$A$120&gt;=P194)*($A$10:$A$120&lt;=Q194)*ISNUMBER(I$10:I$120),I$10:J$120))</f>
        <v>0</v>
      </c>
      <c r="S194" s="83"/>
    </row>
    <row r="195" s="47" customFormat="true" ht="14.25" hidden="false" customHeight="true" outlineLevel="0" collapsed="false">
      <c r="A195" s="392" t="s">
        <v>473</v>
      </c>
      <c r="B195" s="392"/>
      <c r="C195" s="392"/>
      <c r="D195" s="392"/>
      <c r="E195" s="392"/>
      <c r="F195" s="392"/>
      <c r="G195" s="392"/>
      <c r="H195" s="390"/>
      <c r="I195" s="390"/>
      <c r="J195" s="390"/>
      <c r="K195" s="390"/>
      <c r="L195" s="391"/>
      <c r="O195" s="286" t="n">
        <v>31</v>
      </c>
      <c r="P195" s="287" t="n">
        <f aca="false">Q194+1</f>
        <v>45502</v>
      </c>
      <c r="Q195" s="287" t="n">
        <f aca="false">P195+6</f>
        <v>45508</v>
      </c>
      <c r="R195" s="288" t="n">
        <f aca="false">SUM(IF((ISNUMBER($A$10:$A$120))*($A$10:$A$120&gt;=P195)*($A$10:$A$120&lt;=Q195)*ISNUMBER(I$10:I$120),I$10:J$120))</f>
        <v>0</v>
      </c>
      <c r="S195" s="83"/>
    </row>
    <row r="196" s="47" customFormat="true" ht="30" hidden="false" customHeight="true" outlineLevel="0" collapsed="false">
      <c r="A196" s="392" t="s">
        <v>474</v>
      </c>
      <c r="B196" s="392"/>
      <c r="C196" s="392"/>
      <c r="D196" s="392"/>
      <c r="E196" s="392"/>
      <c r="F196" s="392"/>
      <c r="G196" s="392"/>
      <c r="H196" s="390"/>
      <c r="I196" s="390"/>
      <c r="J196" s="390"/>
      <c r="K196" s="390"/>
      <c r="L196" s="391"/>
      <c r="O196" s="286" t="n">
        <v>32</v>
      </c>
      <c r="P196" s="287" t="n">
        <f aca="false">Q195+1</f>
        <v>45509</v>
      </c>
      <c r="Q196" s="287" t="n">
        <f aca="false">P196+6</f>
        <v>45515</v>
      </c>
      <c r="R196" s="288" t="n">
        <f aca="false">SUM(IF((ISNUMBER($A$10:$A$120))*($A$10:$A$120&gt;=P196)*($A$10:$A$120&lt;=Q196)*ISNUMBER(I$10:I$120),I$10:J$120))</f>
        <v>0</v>
      </c>
      <c r="S196" s="83"/>
    </row>
    <row r="197" s="47" customFormat="true" ht="14.25" hidden="false" customHeight="true" outlineLevel="0" collapsed="false">
      <c r="A197" s="392" t="s">
        <v>475</v>
      </c>
      <c r="B197" s="392"/>
      <c r="C197" s="392"/>
      <c r="D197" s="392"/>
      <c r="E197" s="392"/>
      <c r="F197" s="392"/>
      <c r="G197" s="392"/>
      <c r="H197" s="390"/>
      <c r="I197" s="390"/>
      <c r="J197" s="390"/>
      <c r="K197" s="390"/>
      <c r="L197" s="391"/>
      <c r="O197" s="286" t="n">
        <v>33</v>
      </c>
      <c r="P197" s="287" t="n">
        <f aca="false">Q196+1</f>
        <v>45516</v>
      </c>
      <c r="Q197" s="287" t="n">
        <f aca="false">P197+6</f>
        <v>45522</v>
      </c>
      <c r="R197" s="288" t="n">
        <f aca="false">SUM(IF((ISNUMBER($A$10:$A$120))*($A$10:$A$120&gt;=P197)*($A$10:$A$120&lt;=Q197)*ISNUMBER(I$10:I$120),I$10:J$120))</f>
        <v>0</v>
      </c>
      <c r="S197" s="83"/>
    </row>
    <row r="198" s="47" customFormat="true" ht="93" hidden="false" customHeight="true" outlineLevel="0" collapsed="false">
      <c r="A198" s="393" t="s">
        <v>476</v>
      </c>
      <c r="B198" s="393"/>
      <c r="C198" s="393"/>
      <c r="D198" s="393"/>
      <c r="E198" s="393"/>
      <c r="F198" s="393"/>
      <c r="G198" s="393"/>
      <c r="H198" s="394"/>
      <c r="I198" s="394"/>
      <c r="J198" s="394"/>
      <c r="K198" s="394"/>
      <c r="L198" s="395"/>
      <c r="O198" s="286" t="n">
        <v>34</v>
      </c>
      <c r="P198" s="287" t="n">
        <f aca="false">Q197+1</f>
        <v>45523</v>
      </c>
      <c r="Q198" s="287" t="n">
        <f aca="false">P198+6</f>
        <v>45529</v>
      </c>
      <c r="R198" s="288" t="n">
        <f aca="false">SUM(IF((ISNUMBER($A$10:$A$120))*($A$10:$A$120&gt;=P198)*($A$10:$A$120&lt;=Q198)*ISNUMBER(I$10:I$120),I$10:J$120))</f>
        <v>0</v>
      </c>
      <c r="S198" s="83"/>
    </row>
    <row r="199" s="47" customFormat="true" ht="14.25" hidden="false" customHeight="true" outlineLevel="0" collapsed="false">
      <c r="A199" s="396" t="s">
        <v>477</v>
      </c>
      <c r="B199" s="396"/>
      <c r="C199" s="396"/>
      <c r="D199" s="396"/>
      <c r="E199" s="396"/>
      <c r="F199" s="396"/>
      <c r="G199" s="396"/>
      <c r="H199" s="396"/>
      <c r="I199" s="396"/>
      <c r="J199" s="396"/>
      <c r="K199" s="396"/>
      <c r="L199" s="396"/>
      <c r="O199" s="286" t="n">
        <v>35</v>
      </c>
      <c r="P199" s="287" t="n">
        <f aca="false">Q198+1</f>
        <v>45530</v>
      </c>
      <c r="Q199" s="287" t="n">
        <f aca="false">P199+6</f>
        <v>45536</v>
      </c>
      <c r="R199" s="288" t="n">
        <f aca="false">SUM(IF((ISNUMBER($A$10:$A$120))*($A$10:$A$120&gt;=P199)*($A$10:$A$120&lt;=Q199)*ISNUMBER(I$10:I$120),I$10:J$120))</f>
        <v>0</v>
      </c>
      <c r="S199" s="83"/>
    </row>
    <row r="200" s="47" customFormat="true" ht="14.25" hidden="false" customHeight="false" outlineLevel="0" collapsed="false">
      <c r="A200" s="392"/>
      <c r="B200" s="397"/>
      <c r="C200" s="397"/>
      <c r="D200" s="397"/>
      <c r="E200" s="397"/>
      <c r="F200" s="397"/>
      <c r="G200" s="397"/>
      <c r="H200" s="390"/>
      <c r="I200" s="390"/>
      <c r="J200" s="390"/>
      <c r="K200" s="390"/>
      <c r="L200" s="391"/>
      <c r="O200" s="286" t="n">
        <v>36</v>
      </c>
      <c r="P200" s="287" t="n">
        <f aca="false">Q199+1</f>
        <v>45537</v>
      </c>
      <c r="Q200" s="287" t="n">
        <f aca="false">P200+6</f>
        <v>45543</v>
      </c>
      <c r="R200" s="288" t="n">
        <f aca="false">SUM(IF((ISNUMBER($A$10:$A$120))*($A$10:$A$120&gt;=P200)*($A$10:$A$120&lt;=Q200)*ISNUMBER(I$10:I$120),I$10:J$120))</f>
        <v>0</v>
      </c>
      <c r="S200" s="83"/>
    </row>
    <row r="201" s="47" customFormat="true" ht="14.25" hidden="false" customHeight="false" outlineLevel="0" collapsed="false">
      <c r="A201" s="393"/>
      <c r="B201" s="398"/>
      <c r="C201" s="398"/>
      <c r="D201" s="398"/>
      <c r="E201" s="398"/>
      <c r="F201" s="398"/>
      <c r="G201" s="398"/>
      <c r="H201" s="394"/>
      <c r="I201" s="394"/>
      <c r="J201" s="394"/>
      <c r="K201" s="394"/>
      <c r="L201" s="395"/>
      <c r="O201" s="286" t="n">
        <v>37</v>
      </c>
      <c r="P201" s="287" t="n">
        <f aca="false">Q200+1</f>
        <v>45544</v>
      </c>
      <c r="Q201" s="287" t="n">
        <f aca="false">P201+6</f>
        <v>45550</v>
      </c>
      <c r="R201" s="288" t="n">
        <f aca="false">SUM(IF((ISNUMBER($A$10:$A$120))*($A$10:$A$120&gt;=P201)*($A$10:$A$120&lt;=Q201)*ISNUMBER(I$10:I$120),I$10:J$120))</f>
        <v>0</v>
      </c>
      <c r="S201" s="83"/>
    </row>
    <row r="202" customFormat="false" ht="14.25" hidden="false" customHeight="false" outlineLevel="0" collapsed="false">
      <c r="O202" s="286" t="n">
        <v>38</v>
      </c>
      <c r="P202" s="287" t="n">
        <f aca="false">Q201+1</f>
        <v>45551</v>
      </c>
      <c r="Q202" s="287" t="n">
        <f aca="false">P202+6</f>
        <v>45557</v>
      </c>
      <c r="R202" s="288" t="n">
        <f aca="false">SUM(IF((ISNUMBER($A$10:$A$120))*($A$10:$A$120&gt;=P202)*($A$10:$A$120&lt;=Q202)*ISNUMBER(I$10:I$120),I$10:J$120))</f>
        <v>0</v>
      </c>
      <c r="S202" s="83"/>
    </row>
    <row r="203" customFormat="false" ht="14.25" hidden="false" customHeight="false" outlineLevel="0" collapsed="false">
      <c r="O203" s="286" t="n">
        <v>39</v>
      </c>
      <c r="P203" s="287" t="n">
        <f aca="false">Q202+1</f>
        <v>45558</v>
      </c>
      <c r="Q203" s="287" t="n">
        <f aca="false">P203+6</f>
        <v>45564</v>
      </c>
      <c r="R203" s="288" t="n">
        <f aca="false">SUM(IF((ISNUMBER($A$10:$A$120))*($A$10:$A$120&gt;=P203)*($A$10:$A$120&lt;=Q203)*ISNUMBER(I$10:I$120),I$10:J$120))</f>
        <v>0</v>
      </c>
      <c r="S203" s="83"/>
    </row>
    <row r="204" customFormat="false" ht="14.25" hidden="false" customHeight="false" outlineLevel="0" collapsed="false">
      <c r="O204" s="286" t="n">
        <v>40</v>
      </c>
      <c r="P204" s="287" t="n">
        <f aca="false">Q203+1</f>
        <v>45565</v>
      </c>
      <c r="Q204" s="287" t="n">
        <f aca="false">P204+6</f>
        <v>45571</v>
      </c>
      <c r="R204" s="288" t="n">
        <f aca="false">SUM(IF((ISNUMBER($A$10:$A$120))*($A$10:$A$120&gt;=P204)*($A$10:$A$120&lt;=Q204)*ISNUMBER(I$10:I$120),I$10:J$120))</f>
        <v>0</v>
      </c>
      <c r="S204" s="83"/>
    </row>
    <row r="205" customFormat="false" ht="14.25" hidden="false" customHeight="false" outlineLevel="0" collapsed="false">
      <c r="O205" s="286" t="n">
        <v>41</v>
      </c>
      <c r="P205" s="287" t="n">
        <f aca="false">Q204+1</f>
        <v>45572</v>
      </c>
      <c r="Q205" s="287" t="n">
        <f aca="false">P205+6</f>
        <v>45578</v>
      </c>
      <c r="R205" s="288" t="n">
        <f aca="false">SUM(IF((ISNUMBER($A$10:$A$120))*($A$10:$A$120&gt;=P205)*($A$10:$A$120&lt;=Q205)*ISNUMBER(I$10:I$120),I$10:J$120))</f>
        <v>0</v>
      </c>
      <c r="S205" s="83"/>
    </row>
    <row r="206" customFormat="false" ht="14.25" hidden="false" customHeight="false" outlineLevel="0" collapsed="false">
      <c r="O206" s="286" t="n">
        <v>42</v>
      </c>
      <c r="P206" s="287" t="n">
        <f aca="false">Q205+1</f>
        <v>45579</v>
      </c>
      <c r="Q206" s="287" t="n">
        <f aca="false">P206+6</f>
        <v>45585</v>
      </c>
      <c r="R206" s="288" t="n">
        <f aca="false">SUM(IF((ISNUMBER($A$10:$A$120))*($A$10:$A$120&gt;=P206)*($A$10:$A$120&lt;=Q206)*ISNUMBER(I$10:I$120),I$10:J$120))</f>
        <v>0</v>
      </c>
      <c r="S206" s="83"/>
    </row>
    <row r="207" customFormat="false" ht="14.25" hidden="false" customHeight="false" outlineLevel="0" collapsed="false">
      <c r="O207" s="286" t="n">
        <v>43</v>
      </c>
      <c r="P207" s="287" t="n">
        <f aca="false">Q206+1</f>
        <v>45586</v>
      </c>
      <c r="Q207" s="287" t="n">
        <f aca="false">P207+6</f>
        <v>45592</v>
      </c>
      <c r="R207" s="288" t="n">
        <f aca="false">SUM(IF((ISNUMBER($A$10:$A$120))*($A$10:$A$120&gt;=P207)*($A$10:$A$120&lt;=Q207)*ISNUMBER(I$10:I$120),I$10:J$120))</f>
        <v>0</v>
      </c>
      <c r="S207" s="83"/>
    </row>
    <row r="208" customFormat="false" ht="14.25" hidden="false" customHeight="false" outlineLevel="0" collapsed="false">
      <c r="O208" s="286" t="n">
        <v>44</v>
      </c>
      <c r="P208" s="287" t="n">
        <f aca="false">Q207+1</f>
        <v>45593</v>
      </c>
      <c r="Q208" s="287" t="n">
        <f aca="false">P208+6</f>
        <v>45599</v>
      </c>
      <c r="R208" s="288" t="n">
        <f aca="false">SUM(IF((ISNUMBER($A$10:$A$120))*($A$10:$A$120&gt;=P208)*($A$10:$A$120&lt;=Q208)*ISNUMBER(I$10:I$120),I$10:J$120))</f>
        <v>0</v>
      </c>
      <c r="S208" s="83"/>
    </row>
    <row r="209" customFormat="false" ht="14.25" hidden="false" customHeight="false" outlineLevel="0" collapsed="false">
      <c r="O209" s="286" t="n">
        <v>45</v>
      </c>
      <c r="P209" s="287" t="n">
        <f aca="false">Q208+1</f>
        <v>45600</v>
      </c>
      <c r="Q209" s="287" t="n">
        <f aca="false">P209+6</f>
        <v>45606</v>
      </c>
      <c r="R209" s="288" t="n">
        <f aca="false">SUM(IF((ISNUMBER($A$10:$A$120))*($A$10:$A$120&gt;=P209)*($A$10:$A$120&lt;=Q209)*ISNUMBER(I$10:I$120),I$10:J$120))</f>
        <v>0</v>
      </c>
      <c r="S209" s="83"/>
    </row>
    <row r="210" customFormat="false" ht="14.25" hidden="false" customHeight="false" outlineLevel="0" collapsed="false">
      <c r="O210" s="286" t="n">
        <v>46</v>
      </c>
      <c r="P210" s="287" t="n">
        <f aca="false">Q209+1</f>
        <v>45607</v>
      </c>
      <c r="Q210" s="287" t="n">
        <f aca="false">P210+6</f>
        <v>45613</v>
      </c>
      <c r="R210" s="288" t="n">
        <f aca="false">SUM(IF((ISNUMBER($A$10:$A$120))*($A$10:$A$120&gt;=P210)*($A$10:$A$120&lt;=Q210)*ISNUMBER(I$10:I$120),I$10:J$120))</f>
        <v>0</v>
      </c>
      <c r="S210" s="83"/>
    </row>
    <row r="211" customFormat="false" ht="14.25" hidden="false" customHeight="false" outlineLevel="0" collapsed="false">
      <c r="O211" s="286" t="n">
        <v>47</v>
      </c>
      <c r="P211" s="287" t="n">
        <f aca="false">Q210+1</f>
        <v>45614</v>
      </c>
      <c r="Q211" s="287" t="n">
        <f aca="false">P211+6</f>
        <v>45620</v>
      </c>
      <c r="R211" s="288" t="n">
        <f aca="false">SUM(IF((ISNUMBER($A$10:$A$120))*($A$10:$A$120&gt;=P211)*($A$10:$A$120&lt;=Q211)*ISNUMBER(I$10:I$120),I$10:J$120))</f>
        <v>0</v>
      </c>
      <c r="S211" s="83"/>
    </row>
    <row r="212" customFormat="false" ht="14.25" hidden="false" customHeight="false" outlineLevel="0" collapsed="false">
      <c r="O212" s="286" t="n">
        <v>48</v>
      </c>
      <c r="P212" s="287" t="n">
        <f aca="false">Q211+1</f>
        <v>45621</v>
      </c>
      <c r="Q212" s="287" t="n">
        <f aca="false">P212+6</f>
        <v>45627</v>
      </c>
      <c r="R212" s="288" t="n">
        <f aca="false">SUM(IF((ISNUMBER($A$10:$A$120))*($A$10:$A$120&gt;=P212)*($A$10:$A$120&lt;=Q212)*ISNUMBER(I$10:I$120),I$10:J$120))</f>
        <v>0</v>
      </c>
      <c r="S212" s="83"/>
    </row>
    <row r="213" customFormat="false" ht="14.25" hidden="false" customHeight="false" outlineLevel="0" collapsed="false">
      <c r="O213" s="286" t="n">
        <v>49</v>
      </c>
      <c r="P213" s="287" t="n">
        <f aca="false">Q212+1</f>
        <v>45628</v>
      </c>
      <c r="Q213" s="287" t="n">
        <f aca="false">P213+6</f>
        <v>45634</v>
      </c>
      <c r="R213" s="288" t="n">
        <f aca="false">SUM(IF((ISNUMBER($A$10:$A$120))*($A$10:$A$120&gt;=P213)*($A$10:$A$120&lt;=Q213)*ISNUMBER(I$10:I$120),I$10:J$120))</f>
        <v>0</v>
      </c>
      <c r="S213" s="83"/>
    </row>
    <row r="214" customFormat="false" ht="14.25" hidden="false" customHeight="false" outlineLevel="0" collapsed="false">
      <c r="O214" s="286" t="n">
        <v>50</v>
      </c>
      <c r="P214" s="287" t="n">
        <f aca="false">Q213+1</f>
        <v>45635</v>
      </c>
      <c r="Q214" s="287" t="n">
        <f aca="false">P214+6</f>
        <v>45641</v>
      </c>
      <c r="R214" s="288" t="n">
        <f aca="false">SUM(IF((ISNUMBER($A$10:$A$120))*($A$10:$A$120&gt;=P214)*($A$10:$A$120&lt;=Q214)*ISNUMBER(I$10:I$120),I$10:J$120))</f>
        <v>0</v>
      </c>
      <c r="S214" s="83"/>
    </row>
    <row r="215" customFormat="false" ht="14.25" hidden="false" customHeight="false" outlineLevel="0" collapsed="false">
      <c r="O215" s="286" t="n">
        <v>51</v>
      </c>
      <c r="P215" s="287" t="n">
        <f aca="false">Q214+1</f>
        <v>45642</v>
      </c>
      <c r="Q215" s="287" t="n">
        <f aca="false">P215+6</f>
        <v>45648</v>
      </c>
      <c r="R215" s="288" t="n">
        <f aca="false">SUM(IF((ISNUMBER($A$10:$A$120))*($A$10:$A$120&gt;=P215)*($A$10:$A$120&lt;=Q215)*ISNUMBER(I$10:I$120),I$10:J$120))</f>
        <v>0</v>
      </c>
      <c r="S215" s="83"/>
    </row>
    <row r="216" customFormat="false" ht="14.25" hidden="false" customHeight="false" outlineLevel="0" collapsed="false">
      <c r="O216" s="286" t="n">
        <v>52</v>
      </c>
      <c r="P216" s="287" t="n">
        <f aca="false">Q215+1</f>
        <v>45649</v>
      </c>
      <c r="Q216" s="287" t="n">
        <f aca="false">P216+6</f>
        <v>45655</v>
      </c>
      <c r="R216" s="288" t="n">
        <f aca="false">SUM(IF((ISNUMBER($A$10:$A$120))*($A$10:$A$120&gt;=P216)*($A$10:$A$120&lt;=Q216)*ISNUMBER(I$10:I$120),I$10:J$120))</f>
        <v>0</v>
      </c>
      <c r="S216" s="83"/>
    </row>
    <row r="217" customFormat="false" ht="14.25" hidden="false" customHeight="false" outlineLevel="0" collapsed="false">
      <c r="O217" s="286" t="n">
        <v>53</v>
      </c>
      <c r="P217" s="287" t="n">
        <f aca="false">Q216+1</f>
        <v>45656</v>
      </c>
      <c r="Q217" s="287" t="n">
        <f aca="false">P217+6</f>
        <v>45662</v>
      </c>
      <c r="R217" s="288" t="n">
        <f aca="false">SUM(IF((ISNUMBER($A$10:$A$120))*($A$10:$A$120&gt;=P217)*($A$10:$A$120&lt;=Q217)*ISNUMBER(I$10:I$120),I$10:J$120))</f>
        <v>0</v>
      </c>
      <c r="S217" s="83"/>
    </row>
    <row r="218" customFormat="false" ht="15" hidden="false" customHeight="false" outlineLevel="0" collapsed="false">
      <c r="O218" s="297"/>
      <c r="P218" s="298"/>
      <c r="Q218" s="298" t="s">
        <v>355</v>
      </c>
      <c r="R218" s="299" t="n">
        <f aca="false">SUM(R165:R217)</f>
        <v>9778.14</v>
      </c>
      <c r="S218" s="83"/>
    </row>
    <row r="219" customFormat="false" ht="15" hidden="false" customHeight="false" outlineLevel="0" collapsed="false"/>
  </sheetData>
  <mergeCells count="39">
    <mergeCell ref="C1:L1"/>
    <mergeCell ref="A7:A8"/>
    <mergeCell ref="B7:B8"/>
    <mergeCell ref="C7:C8"/>
    <mergeCell ref="D7:J7"/>
    <mergeCell ref="K7:K9"/>
    <mergeCell ref="D8:F8"/>
    <mergeCell ref="H8:I8"/>
    <mergeCell ref="A126:B126"/>
    <mergeCell ref="A127:B127"/>
    <mergeCell ref="A128:B128"/>
    <mergeCell ref="A130:B130"/>
    <mergeCell ref="A132:B132"/>
    <mergeCell ref="A133:B133"/>
    <mergeCell ref="A134:B134"/>
    <mergeCell ref="A136:B136"/>
    <mergeCell ref="A137:B137"/>
    <mergeCell ref="A138:B138"/>
    <mergeCell ref="A139:B139"/>
    <mergeCell ref="A140:B140"/>
    <mergeCell ref="A141:B141"/>
    <mergeCell ref="A142:B142"/>
    <mergeCell ref="A143:B143"/>
    <mergeCell ref="A144:B144"/>
    <mergeCell ref="A145:B145"/>
    <mergeCell ref="A146:B146"/>
    <mergeCell ref="A148:B148"/>
    <mergeCell ref="A149:B149"/>
    <mergeCell ref="A150:B150"/>
    <mergeCell ref="A151:B151"/>
    <mergeCell ref="A153:B153"/>
    <mergeCell ref="A154:B154"/>
    <mergeCell ref="A155:B155"/>
    <mergeCell ref="I158:J158"/>
    <mergeCell ref="A195:G195"/>
    <mergeCell ref="A196:G196"/>
    <mergeCell ref="A197:G197"/>
    <mergeCell ref="A198:G198"/>
    <mergeCell ref="A199:L199"/>
  </mergeCells>
  <dataValidations count="1">
    <dataValidation allowBlank="true" errorStyle="stop" operator="between" showDropDown="false" showErrorMessage="true" showInputMessage="true" sqref="C10:C120" type="list">
      <formula1>$C$122:$C$151</formula1>
      <formula2>0</formula2>
    </dataValidation>
  </dataValidations>
  <hyperlinks>
    <hyperlink ref="N1" location="Erläuterung!A1" display="Hilfe"/>
    <hyperlink ref="N167" r:id="rId2" display="http://www.online-excel.de/excel/singsel.php?f=26"/>
  </hyperlinks>
  <printOptions headings="false" gridLines="false" gridLinesSet="true" horizontalCentered="true" verticalCentered="false"/>
  <pageMargins left="0.472222222222222" right="0.472222222222222" top="0.7875" bottom="0.7875" header="0.511811023622047" footer="0.511805555555556"/>
  <pageSetup paperSize="9" scale="100" fitToWidth="1" fitToHeight="15" pageOrder="downThenOver" orientation="landscape" blackAndWhite="false" draft="false" cellComments="none" horizontalDpi="300" verticalDpi="300" copies="1"/>
  <headerFooter differentFirst="false" differentOddEven="false">
    <oddHeader/>
    <oddFooter>&amp;CSeite &amp;P von &amp;N</oddFooter>
  </headerFooter>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S53"/>
  <sheetViews>
    <sheetView showFormulas="false" showGridLines="true" showRowColHeaders="true" showZeros="true" rightToLeft="false" tabSelected="false" showOutlineSymbols="true" defaultGridColor="true" view="normal" topLeftCell="A3" colorId="64" zoomScale="75" zoomScaleNormal="75" zoomScalePageLayoutView="100" workbookViewId="0">
      <selection pane="topLeft" activeCell="A1" activeCellId="0" sqref="A1:A5"/>
    </sheetView>
  </sheetViews>
  <sheetFormatPr defaultColWidth="11.4296875" defaultRowHeight="14.25" zeroHeight="false" outlineLevelRow="0" outlineLevelCol="0"/>
  <cols>
    <col collapsed="false" customWidth="true" hidden="false" outlineLevel="0" max="1" min="1" style="47" width="10.43"/>
    <col collapsed="false" customWidth="true" hidden="false" outlineLevel="0" max="2" min="2" style="151" width="13.28"/>
    <col collapsed="false" customWidth="true" hidden="false" outlineLevel="0" max="3" min="3" style="47" width="15"/>
    <col collapsed="false" customWidth="true" hidden="false" outlineLevel="0" max="12" min="4" style="47" width="13.28"/>
    <col collapsed="false" customWidth="true" hidden="false" outlineLevel="0" max="13" min="13" style="47" width="13.71"/>
    <col collapsed="false" customWidth="true" hidden="false" outlineLevel="0" max="14" min="14" style="47" width="3.28"/>
    <col collapsed="false" customWidth="true" hidden="false" outlineLevel="0" max="18" min="15" style="47" width="27.86"/>
    <col collapsed="false" customWidth="false" hidden="false" outlineLevel="0" max="16384" min="19" style="47" width="11.43"/>
  </cols>
  <sheetData>
    <row r="1" customFormat="false" ht="15" hidden="false" customHeight="false" outlineLevel="0" collapsed="false">
      <c r="A1" s="47" t="n">
        <f aca="false">Überschuss!A1</f>
        <v>0</v>
      </c>
      <c r="G1" s="399" t="s">
        <v>478</v>
      </c>
      <c r="M1" s="144" t="n">
        <f aca="false">Überschuss!C1</f>
        <v>45521</v>
      </c>
      <c r="O1" s="50" t="s">
        <v>140</v>
      </c>
    </row>
    <row r="2" customFormat="false" ht="15" hidden="false" customHeight="false" outlineLevel="0" collapsed="false">
      <c r="N2" s="145"/>
      <c r="O2" s="399" t="s">
        <v>478</v>
      </c>
    </row>
    <row r="3" customFormat="false" ht="14.25" hidden="false" customHeight="false" outlineLevel="0" collapsed="false">
      <c r="M3" s="145"/>
      <c r="O3" s="145" t="s">
        <v>479</v>
      </c>
    </row>
    <row r="4" s="206" customFormat="true" ht="18" hidden="false" customHeight="false" outlineLevel="0" collapsed="false">
      <c r="A4" s="206" t="str">
        <f aca="false">"Umsatzsteuervoranmeldung " &amp; Überschuss!A7</f>
        <v>Umsatzsteuervoranmeldung 2024</v>
      </c>
      <c r="M4" s="145"/>
      <c r="O4" s="145" t="s">
        <v>480</v>
      </c>
    </row>
    <row r="5" customFormat="false" ht="15" hidden="false" customHeight="false" outlineLevel="0" collapsed="false">
      <c r="N5" s="145"/>
      <c r="O5" s="145" t="s">
        <v>481</v>
      </c>
      <c r="P5" s="145"/>
      <c r="Q5" s="145"/>
      <c r="R5" s="145"/>
      <c r="S5" s="145"/>
    </row>
    <row r="6" s="75" customFormat="true" ht="13.5" hidden="false" customHeight="true" outlineLevel="0" collapsed="false">
      <c r="B6" s="400" t="str">
        <f aca="false">"Eingenommene Ust (19%)"</f>
        <v>Eingenommene Ust (19%)</v>
      </c>
      <c r="C6" s="400"/>
      <c r="D6" s="401" t="s">
        <v>482</v>
      </c>
      <c r="E6" s="401"/>
      <c r="F6" s="402" t="s">
        <v>483</v>
      </c>
      <c r="G6" s="403" t="s">
        <v>484</v>
      </c>
      <c r="H6" s="403"/>
      <c r="I6" s="403"/>
      <c r="J6" s="403"/>
      <c r="K6" s="403"/>
      <c r="L6" s="403"/>
      <c r="M6" s="208"/>
      <c r="N6" s="54"/>
      <c r="O6" s="54"/>
      <c r="P6" s="54"/>
      <c r="Q6" s="54"/>
      <c r="R6" s="54"/>
      <c r="S6" s="54"/>
    </row>
    <row r="7" s="75" customFormat="true" ht="39" hidden="false" customHeight="false" outlineLevel="0" collapsed="false">
      <c r="A7" s="404" t="s">
        <v>485</v>
      </c>
      <c r="B7" s="405" t="s">
        <v>486</v>
      </c>
      <c r="C7" s="406" t="s">
        <v>487</v>
      </c>
      <c r="D7" s="405" t="s">
        <v>486</v>
      </c>
      <c r="E7" s="406" t="s">
        <v>488</v>
      </c>
      <c r="F7" s="407" t="s">
        <v>489</v>
      </c>
      <c r="G7" s="408" t="s">
        <v>490</v>
      </c>
      <c r="H7" s="409" t="s">
        <v>491</v>
      </c>
      <c r="I7" s="409" t="s">
        <v>492</v>
      </c>
      <c r="J7" s="409" t="s">
        <v>493</v>
      </c>
      <c r="K7" s="409" t="s">
        <v>494</v>
      </c>
      <c r="L7" s="410" t="s">
        <v>209</v>
      </c>
      <c r="M7" s="411" t="s">
        <v>495</v>
      </c>
      <c r="N7" s="54"/>
      <c r="P7" s="54"/>
      <c r="Q7" s="54"/>
      <c r="R7" s="54"/>
      <c r="S7" s="54"/>
    </row>
    <row r="8" s="75" customFormat="true" ht="12.75" hidden="false" customHeight="false" outlineLevel="0" collapsed="false">
      <c r="A8" s="412" t="s">
        <v>143</v>
      </c>
      <c r="B8" s="413" t="n">
        <f aca="false">ROUNDDOWN( Einnahmen!C99,0)</f>
        <v>32</v>
      </c>
      <c r="C8" s="414" t="n">
        <f aca="false">ROUND(B8 *$C$29,2)</f>
        <v>6.08</v>
      </c>
      <c r="D8" s="413" t="n">
        <f aca="false">ROUNDDOWN( Einnahmen!E99,0)</f>
        <v>0</v>
      </c>
      <c r="E8" s="415" t="n">
        <f aca="false">ROUND(D8 *$E$29,2)</f>
        <v>0</v>
      </c>
      <c r="F8" s="416" t="n">
        <f aca="false">ROUNDDOWN( Einnahmen!G99,0)</f>
        <v>0</v>
      </c>
      <c r="G8" s="417" t="n">
        <f aca="false">Ausgaben!J165</f>
        <v>35.5</v>
      </c>
      <c r="H8" s="418" t="n">
        <f aca="false">Abschreibung!G35</f>
        <v>0</v>
      </c>
      <c r="I8" s="418" t="n">
        <f aca="false">GWGSammel!F43</f>
        <v>0</v>
      </c>
      <c r="J8" s="419" t="n">
        <f aca="false">FahrtenReisen!J72</f>
        <v>0</v>
      </c>
      <c r="K8" s="419" t="n">
        <f aca="false">FahrtenReisen!M72</f>
        <v>0</v>
      </c>
      <c r="L8" s="420" t="n">
        <f aca="false">SUM(G8:K8)</f>
        <v>35.5</v>
      </c>
      <c r="M8" s="421" t="n">
        <f aca="false">C8+E8-L8</f>
        <v>-29.42</v>
      </c>
      <c r="N8" s="54"/>
      <c r="O8" s="422" t="s">
        <v>496</v>
      </c>
      <c r="P8" s="54"/>
      <c r="Q8" s="54"/>
      <c r="R8" s="54"/>
      <c r="S8" s="54"/>
    </row>
    <row r="9" s="75" customFormat="true" ht="12.75" hidden="false" customHeight="false" outlineLevel="0" collapsed="false">
      <c r="A9" s="423" t="s">
        <v>144</v>
      </c>
      <c r="B9" s="424" t="n">
        <f aca="false">ROUNDDOWN( Einnahmen!C100,0)</f>
        <v>1035</v>
      </c>
      <c r="C9" s="425" t="n">
        <f aca="false">ROUND(B9 *$C$29,2)</f>
        <v>196.65</v>
      </c>
      <c r="D9" s="424" t="n">
        <f aca="false">ROUNDDOWN( Einnahmen!E100,0)</f>
        <v>0</v>
      </c>
      <c r="E9" s="426" t="n">
        <f aca="false">ROUND(D9 *$E$29,2)</f>
        <v>0</v>
      </c>
      <c r="F9" s="427" t="n">
        <f aca="false">ROUNDDOWN( Einnahmen!G100,0)</f>
        <v>7024</v>
      </c>
      <c r="G9" s="417" t="n">
        <f aca="false">Ausgaben!J166</f>
        <v>16.51</v>
      </c>
      <c r="H9" s="418" t="n">
        <f aca="false">Abschreibung!G36</f>
        <v>0</v>
      </c>
      <c r="I9" s="428" t="n">
        <f aca="false">GWGSammel!F44</f>
        <v>0</v>
      </c>
      <c r="J9" s="419" t="n">
        <f aca="false">FahrtenReisen!J73</f>
        <v>0</v>
      </c>
      <c r="K9" s="419" t="n">
        <f aca="false">FahrtenReisen!M73</f>
        <v>0</v>
      </c>
      <c r="L9" s="420" t="n">
        <f aca="false">SUM(G9:K9)</f>
        <v>16.51</v>
      </c>
      <c r="M9" s="429" t="n">
        <f aca="false">C9+E9-L9</f>
        <v>180.14</v>
      </c>
      <c r="N9" s="54"/>
      <c r="O9" s="422" t="s">
        <v>497</v>
      </c>
      <c r="P9" s="54"/>
      <c r="Q9" s="54"/>
      <c r="R9" s="54"/>
      <c r="S9" s="54"/>
    </row>
    <row r="10" s="75" customFormat="true" ht="12.75" hidden="false" customHeight="false" outlineLevel="0" collapsed="false">
      <c r="A10" s="423" t="s">
        <v>145</v>
      </c>
      <c r="B10" s="424" t="n">
        <f aca="false">ROUNDDOWN( Einnahmen!C101,0)</f>
        <v>321</v>
      </c>
      <c r="C10" s="425" t="n">
        <f aca="false">ROUND(B10 *$C$29,2)</f>
        <v>60.99</v>
      </c>
      <c r="D10" s="424" t="n">
        <f aca="false">ROUNDDOWN( Einnahmen!E101,0)</f>
        <v>0</v>
      </c>
      <c r="E10" s="426" t="n">
        <f aca="false">ROUND(D10 *$E$29,2)</f>
        <v>0</v>
      </c>
      <c r="F10" s="427" t="n">
        <f aca="false">ROUNDDOWN( Einnahmen!G101,0)</f>
        <v>0</v>
      </c>
      <c r="G10" s="417" t="n">
        <f aca="false">Ausgaben!J167</f>
        <v>54.54</v>
      </c>
      <c r="H10" s="418" t="n">
        <f aca="false">Abschreibung!G37</f>
        <v>0</v>
      </c>
      <c r="I10" s="428" t="n">
        <f aca="false">GWGSammel!F45</f>
        <v>0</v>
      </c>
      <c r="J10" s="419" t="n">
        <f aca="false">FahrtenReisen!J74</f>
        <v>0</v>
      </c>
      <c r="K10" s="419" t="n">
        <f aca="false">FahrtenReisen!M74</f>
        <v>0</v>
      </c>
      <c r="L10" s="420" t="n">
        <f aca="false">SUM(G10:K10)</f>
        <v>54.54</v>
      </c>
      <c r="M10" s="429" t="n">
        <f aca="false">C10+E10-L10</f>
        <v>6.45</v>
      </c>
      <c r="N10" s="54"/>
      <c r="O10" s="422" t="s">
        <v>498</v>
      </c>
      <c r="P10" s="54"/>
      <c r="Q10" s="54"/>
      <c r="R10" s="54"/>
      <c r="S10" s="54"/>
    </row>
    <row r="11" s="75" customFormat="true" ht="12.75" hidden="false" customHeight="false" outlineLevel="0" collapsed="false">
      <c r="A11" s="423" t="s">
        <v>146</v>
      </c>
      <c r="B11" s="424" t="n">
        <f aca="false">ROUNDDOWN( Einnahmen!C104,0)</f>
        <v>782</v>
      </c>
      <c r="C11" s="425" t="n">
        <f aca="false">ROUND(B11 *$C$29,2)</f>
        <v>148.58</v>
      </c>
      <c r="D11" s="424" t="n">
        <f aca="false">ROUNDDOWN( Einnahmen!E104,0)</f>
        <v>0</v>
      </c>
      <c r="E11" s="426" t="n">
        <f aca="false">ROUND(D11 *$E$29,2)</f>
        <v>0</v>
      </c>
      <c r="F11" s="427" t="n">
        <f aca="false">ROUNDDOWN( Einnahmen!G104,0)</f>
        <v>0</v>
      </c>
      <c r="G11" s="417" t="n">
        <f aca="false">Ausgaben!J170</f>
        <v>0</v>
      </c>
      <c r="H11" s="418" t="n">
        <f aca="false">Abschreibung!G40</f>
        <v>0</v>
      </c>
      <c r="I11" s="428" t="n">
        <f aca="false">GWGSammel!F48</f>
        <v>45.98</v>
      </c>
      <c r="J11" s="419" t="n">
        <f aca="false">FahrtenReisen!J77</f>
        <v>8.78</v>
      </c>
      <c r="K11" s="419" t="n">
        <f aca="false">FahrtenReisen!M77</f>
        <v>0</v>
      </c>
      <c r="L11" s="420" t="n">
        <f aca="false">SUM(G11:K11)</f>
        <v>54.76</v>
      </c>
      <c r="M11" s="429" t="n">
        <f aca="false">C11+E11-L11</f>
        <v>93.82</v>
      </c>
      <c r="N11" s="54"/>
      <c r="P11" s="54"/>
      <c r="Q11" s="54"/>
      <c r="R11" s="54"/>
      <c r="S11" s="54"/>
    </row>
    <row r="12" s="75" customFormat="true" ht="12.75" hidden="false" customHeight="false" outlineLevel="0" collapsed="false">
      <c r="A12" s="423" t="s">
        <v>147</v>
      </c>
      <c r="B12" s="424" t="n">
        <f aca="false">ROUNDDOWN( Einnahmen!C105,0)</f>
        <v>0</v>
      </c>
      <c r="C12" s="425" t="n">
        <f aca="false">ROUND(B12 *$C$29,2)</f>
        <v>0</v>
      </c>
      <c r="D12" s="424" t="n">
        <f aca="false">ROUNDDOWN( Einnahmen!E105,0)</f>
        <v>0</v>
      </c>
      <c r="E12" s="426" t="n">
        <f aca="false">ROUND(D12 *$E$29,2)</f>
        <v>0</v>
      </c>
      <c r="F12" s="427" t="n">
        <f aca="false">ROUNDDOWN( Einnahmen!G105,0)</f>
        <v>0</v>
      </c>
      <c r="G12" s="417" t="n">
        <f aca="false">Ausgaben!J171</f>
        <v>0</v>
      </c>
      <c r="H12" s="418" t="n">
        <f aca="false">Abschreibung!G41</f>
        <v>0</v>
      </c>
      <c r="I12" s="428" t="n">
        <f aca="false">GWGSammel!F49</f>
        <v>0</v>
      </c>
      <c r="J12" s="419" t="n">
        <f aca="false">FahrtenReisen!J78</f>
        <v>0</v>
      </c>
      <c r="K12" s="419" t="n">
        <f aca="false">FahrtenReisen!M78</f>
        <v>0</v>
      </c>
      <c r="L12" s="420" t="n">
        <f aca="false">SUM(G12:K12)</f>
        <v>0</v>
      </c>
      <c r="M12" s="429" t="n">
        <f aca="false">C12+E12-L12</f>
        <v>0</v>
      </c>
      <c r="N12" s="54"/>
      <c r="P12" s="54"/>
      <c r="Q12" s="54"/>
      <c r="R12" s="54"/>
      <c r="S12" s="54"/>
    </row>
    <row r="13" s="75" customFormat="true" ht="12.75" hidden="false" customHeight="false" outlineLevel="0" collapsed="false">
      <c r="A13" s="423" t="s">
        <v>148</v>
      </c>
      <c r="B13" s="424" t="n">
        <f aca="false">ROUNDDOWN( Einnahmen!C106,0)</f>
        <v>0</v>
      </c>
      <c r="C13" s="425" t="n">
        <f aca="false">ROUND(B13 *$C$29,2)</f>
        <v>0</v>
      </c>
      <c r="D13" s="424" t="n">
        <f aca="false">ROUNDDOWN( Einnahmen!E106,0)</f>
        <v>0</v>
      </c>
      <c r="E13" s="426" t="n">
        <f aca="false">ROUND(D13 *$E$29,2)</f>
        <v>0</v>
      </c>
      <c r="F13" s="427" t="n">
        <f aca="false">ROUNDDOWN( Einnahmen!G106,0)</f>
        <v>0</v>
      </c>
      <c r="G13" s="417" t="n">
        <f aca="false">Ausgaben!J172</f>
        <v>0</v>
      </c>
      <c r="H13" s="418" t="n">
        <f aca="false">Abschreibung!G42</f>
        <v>0</v>
      </c>
      <c r="I13" s="428" t="n">
        <f aca="false">GWGSammel!F50</f>
        <v>0</v>
      </c>
      <c r="J13" s="419" t="n">
        <f aca="false">FahrtenReisen!J79</f>
        <v>0</v>
      </c>
      <c r="K13" s="419" t="n">
        <f aca="false">FahrtenReisen!M79</f>
        <v>0</v>
      </c>
      <c r="L13" s="420" t="n">
        <f aca="false">SUM(G13:K13)</f>
        <v>0</v>
      </c>
      <c r="M13" s="429" t="n">
        <f aca="false">C13+E13-L13</f>
        <v>0</v>
      </c>
      <c r="N13" s="54"/>
      <c r="P13" s="54"/>
      <c r="Q13" s="54"/>
      <c r="R13" s="54"/>
      <c r="S13" s="54"/>
    </row>
    <row r="14" s="75" customFormat="true" ht="12.75" hidden="false" customHeight="false" outlineLevel="0" collapsed="false">
      <c r="A14" s="423" t="s">
        <v>149</v>
      </c>
      <c r="B14" s="424" t="n">
        <f aca="false">ROUNDDOWN( Einnahmen!C109,0)</f>
        <v>0</v>
      </c>
      <c r="C14" s="425" t="n">
        <f aca="false">ROUND(B14 *$C$29,2)</f>
        <v>0</v>
      </c>
      <c r="D14" s="424" t="n">
        <f aca="false">ROUNDDOWN( Einnahmen!E109,0)</f>
        <v>0</v>
      </c>
      <c r="E14" s="426" t="n">
        <f aca="false">ROUND(D14 *$E$29,2)</f>
        <v>0</v>
      </c>
      <c r="F14" s="427" t="n">
        <f aca="false">ROUNDDOWN( Einnahmen!G109,0)</f>
        <v>0</v>
      </c>
      <c r="G14" s="417" t="n">
        <f aca="false">Ausgaben!J175</f>
        <v>0</v>
      </c>
      <c r="H14" s="418" t="n">
        <f aca="false">Abschreibung!G45</f>
        <v>0</v>
      </c>
      <c r="I14" s="428" t="n">
        <f aca="false">GWGSammel!F53</f>
        <v>0</v>
      </c>
      <c r="J14" s="419" t="n">
        <f aca="false">FahrtenReisen!J82</f>
        <v>0</v>
      </c>
      <c r="K14" s="419" t="n">
        <f aca="false">FahrtenReisen!M82</f>
        <v>0</v>
      </c>
      <c r="L14" s="420" t="n">
        <f aca="false">SUM(G14:K14)</f>
        <v>0</v>
      </c>
      <c r="M14" s="429" t="n">
        <f aca="false">C14+E14-L14</f>
        <v>0</v>
      </c>
      <c r="N14" s="54"/>
      <c r="P14" s="54"/>
      <c r="Q14" s="54"/>
      <c r="R14" s="54"/>
      <c r="S14" s="54"/>
    </row>
    <row r="15" s="75" customFormat="true" ht="12.75" hidden="false" customHeight="false" outlineLevel="0" collapsed="false">
      <c r="A15" s="423" t="s">
        <v>150</v>
      </c>
      <c r="B15" s="424" t="n">
        <f aca="false">ROUNDDOWN( Einnahmen!C110,0)</f>
        <v>0</v>
      </c>
      <c r="C15" s="425" t="n">
        <f aca="false">ROUND(B15 *$C$29,2)</f>
        <v>0</v>
      </c>
      <c r="D15" s="424" t="n">
        <f aca="false">ROUNDDOWN( Einnahmen!E110,0)</f>
        <v>0</v>
      </c>
      <c r="E15" s="426" t="n">
        <f aca="false">ROUND(D15 *$E$29,2)</f>
        <v>0</v>
      </c>
      <c r="F15" s="427" t="n">
        <f aca="false">ROUNDDOWN( Einnahmen!G110,0)</f>
        <v>0</v>
      </c>
      <c r="G15" s="417" t="n">
        <f aca="false">Ausgaben!J176</f>
        <v>0</v>
      </c>
      <c r="H15" s="418" t="n">
        <f aca="false">Abschreibung!G46</f>
        <v>0</v>
      </c>
      <c r="I15" s="428" t="n">
        <f aca="false">GWGSammel!F54</f>
        <v>0</v>
      </c>
      <c r="J15" s="419" t="n">
        <f aca="false">FahrtenReisen!J83</f>
        <v>0</v>
      </c>
      <c r="K15" s="419" t="n">
        <f aca="false">FahrtenReisen!M83</f>
        <v>0</v>
      </c>
      <c r="L15" s="420" t="n">
        <f aca="false">SUM(G15:K15)</f>
        <v>0</v>
      </c>
      <c r="M15" s="429" t="n">
        <f aca="false">C15+E15-L15</f>
        <v>0</v>
      </c>
      <c r="P15" s="54"/>
    </row>
    <row r="16" s="75" customFormat="true" ht="12.75" hidden="false" customHeight="false" outlineLevel="0" collapsed="false">
      <c r="A16" s="423" t="s">
        <v>151</v>
      </c>
      <c r="B16" s="424" t="n">
        <f aca="false">ROUNDDOWN( Einnahmen!C111,0)</f>
        <v>0</v>
      </c>
      <c r="C16" s="425" t="n">
        <f aca="false">ROUND(B16 *$C$29,2)</f>
        <v>0</v>
      </c>
      <c r="D16" s="424" t="n">
        <f aca="false">ROUNDDOWN( Einnahmen!E111,0)</f>
        <v>0</v>
      </c>
      <c r="E16" s="426" t="n">
        <f aca="false">ROUND(D16 *$E$29,2)</f>
        <v>0</v>
      </c>
      <c r="F16" s="427" t="n">
        <f aca="false">ROUNDDOWN( Einnahmen!G111,0)</f>
        <v>0</v>
      </c>
      <c r="G16" s="417" t="n">
        <f aca="false">Ausgaben!J177</f>
        <v>0</v>
      </c>
      <c r="H16" s="418" t="n">
        <f aca="false">Abschreibung!G47</f>
        <v>0</v>
      </c>
      <c r="I16" s="428" t="n">
        <f aca="false">GWGSammel!F55</f>
        <v>0</v>
      </c>
      <c r="J16" s="419" t="n">
        <f aca="false">FahrtenReisen!J84</f>
        <v>0</v>
      </c>
      <c r="K16" s="419" t="n">
        <f aca="false">FahrtenReisen!M84</f>
        <v>0</v>
      </c>
      <c r="L16" s="420" t="n">
        <f aca="false">SUM(G16:K16)</f>
        <v>0</v>
      </c>
      <c r="M16" s="429" t="n">
        <f aca="false">C16+E16-L16</f>
        <v>0</v>
      </c>
      <c r="P16" s="54"/>
    </row>
    <row r="17" s="75" customFormat="true" ht="12.75" hidden="false" customHeight="false" outlineLevel="0" collapsed="false">
      <c r="A17" s="423" t="s">
        <v>152</v>
      </c>
      <c r="B17" s="424" t="n">
        <f aca="false">ROUNDDOWN( Einnahmen!C114,0)</f>
        <v>0</v>
      </c>
      <c r="C17" s="425" t="n">
        <f aca="false">ROUND(B17 *$C$29,2)</f>
        <v>0</v>
      </c>
      <c r="D17" s="424" t="n">
        <f aca="false">ROUNDDOWN( Einnahmen!E114,0)</f>
        <v>0</v>
      </c>
      <c r="E17" s="426" t="n">
        <f aca="false">ROUND(D17 *$E$29,2)</f>
        <v>0</v>
      </c>
      <c r="F17" s="427" t="n">
        <f aca="false">ROUNDDOWN( Einnahmen!G114,0)</f>
        <v>0</v>
      </c>
      <c r="G17" s="417" t="n">
        <f aca="false">Ausgaben!J180</f>
        <v>0</v>
      </c>
      <c r="H17" s="418" t="n">
        <f aca="false">Abschreibung!G50</f>
        <v>0</v>
      </c>
      <c r="I17" s="428" t="n">
        <f aca="false">GWGSammel!F58</f>
        <v>0</v>
      </c>
      <c r="J17" s="425" t="n">
        <f aca="false">FahrtenReisen!J87</f>
        <v>0</v>
      </c>
      <c r="K17" s="425" t="n">
        <f aca="false">FahrtenReisen!M87</f>
        <v>0</v>
      </c>
      <c r="L17" s="420" t="n">
        <f aca="false">SUM(G17:K17)</f>
        <v>0</v>
      </c>
      <c r="M17" s="429" t="n">
        <f aca="false">C17+E17-L17</f>
        <v>0</v>
      </c>
      <c r="P17" s="54"/>
    </row>
    <row r="18" s="75" customFormat="true" ht="12.75" hidden="false" customHeight="false" outlineLevel="0" collapsed="false">
      <c r="A18" s="423" t="s">
        <v>153</v>
      </c>
      <c r="B18" s="424" t="n">
        <f aca="false">ROUNDDOWN( Einnahmen!C115,0)</f>
        <v>0</v>
      </c>
      <c r="C18" s="425" t="n">
        <f aca="false">ROUND(B18 *$C$29,2)</f>
        <v>0</v>
      </c>
      <c r="D18" s="424" t="n">
        <f aca="false">ROUNDDOWN( Einnahmen!E115,0)</f>
        <v>0</v>
      </c>
      <c r="E18" s="426" t="n">
        <f aca="false">ROUND(D18 *$E$29,2)</f>
        <v>0</v>
      </c>
      <c r="F18" s="427" t="n">
        <f aca="false">ROUNDDOWN( Einnahmen!G115,0)</f>
        <v>0</v>
      </c>
      <c r="G18" s="417" t="n">
        <f aca="false">Ausgaben!J181</f>
        <v>0</v>
      </c>
      <c r="H18" s="418" t="n">
        <f aca="false">Abschreibung!G51</f>
        <v>0</v>
      </c>
      <c r="I18" s="428" t="n">
        <f aca="false">GWGSammel!F59</f>
        <v>0</v>
      </c>
      <c r="J18" s="425" t="n">
        <f aca="false">FahrtenReisen!J88</f>
        <v>0</v>
      </c>
      <c r="K18" s="425" t="n">
        <f aca="false">FahrtenReisen!M88</f>
        <v>0</v>
      </c>
      <c r="L18" s="420" t="n">
        <f aca="false">SUM(G18:K18)</f>
        <v>0</v>
      </c>
      <c r="M18" s="429" t="n">
        <f aca="false">C18+E18-L18</f>
        <v>0</v>
      </c>
      <c r="P18" s="54"/>
    </row>
    <row r="19" s="75" customFormat="true" ht="13.5" hidden="false" customHeight="false" outlineLevel="0" collapsed="false">
      <c r="A19" s="430" t="s">
        <v>154</v>
      </c>
      <c r="B19" s="431" t="n">
        <f aca="false">ROUNDDOWN( Einnahmen!C116,0)</f>
        <v>0</v>
      </c>
      <c r="C19" s="432" t="n">
        <f aca="false">ROUND(B19 *$C$29,2)</f>
        <v>0</v>
      </c>
      <c r="D19" s="431" t="n">
        <f aca="false">ROUNDDOWN( Einnahmen!E116,0)</f>
        <v>0</v>
      </c>
      <c r="E19" s="433" t="n">
        <f aca="false">ROUND(D19 *$E$29,2)</f>
        <v>0</v>
      </c>
      <c r="F19" s="434" t="n">
        <f aca="false">ROUNDDOWN( Einnahmen!G116,0)</f>
        <v>0</v>
      </c>
      <c r="G19" s="435" t="n">
        <f aca="false">Ausgaben!J182</f>
        <v>0</v>
      </c>
      <c r="H19" s="436" t="n">
        <f aca="false">Abschreibung!G52</f>
        <v>0</v>
      </c>
      <c r="I19" s="437" t="n">
        <f aca="false">GWGSammel!F60</f>
        <v>0</v>
      </c>
      <c r="J19" s="432" t="n">
        <f aca="false">FahrtenReisen!J89</f>
        <v>0</v>
      </c>
      <c r="K19" s="432" t="n">
        <f aca="false">FahrtenReisen!M89</f>
        <v>0</v>
      </c>
      <c r="L19" s="438" t="n">
        <f aca="false">SUM(G19:K19)</f>
        <v>0</v>
      </c>
      <c r="M19" s="439" t="n">
        <f aca="false">C19+E19-L19</f>
        <v>0</v>
      </c>
      <c r="P19" s="54"/>
    </row>
    <row r="20" s="75" customFormat="true" ht="12.75" hidden="false" customHeight="false" outlineLevel="0" collapsed="false">
      <c r="B20" s="440"/>
      <c r="P20" s="54"/>
    </row>
    <row r="21" s="75" customFormat="true" ht="13.5" hidden="false" customHeight="false" outlineLevel="0" collapsed="false">
      <c r="B21" s="441"/>
      <c r="C21" s="442"/>
      <c r="D21" s="442"/>
      <c r="E21" s="442"/>
      <c r="F21" s="442"/>
      <c r="O21" s="54"/>
      <c r="P21" s="54"/>
    </row>
    <row r="22" s="75" customFormat="true" ht="15.75" hidden="false" customHeight="true" outlineLevel="0" collapsed="false">
      <c r="A22" s="209"/>
      <c r="B22" s="401" t="str">
        <f aca="false">B6</f>
        <v>Eingenommene Ust (19%)</v>
      </c>
      <c r="C22" s="401"/>
      <c r="D22" s="443" t="str">
        <f aca="false">D6</f>
        <v>Eingenommene USt (7%)</v>
      </c>
      <c r="E22" s="443"/>
      <c r="F22" s="402" t="s">
        <v>483</v>
      </c>
      <c r="G22" s="444" t="str">
        <f aca="false">G6</f>
        <v>Gezahlte Umsatzsteuer</v>
      </c>
      <c r="H22" s="444"/>
      <c r="I22" s="444"/>
      <c r="J22" s="444"/>
      <c r="K22" s="444"/>
      <c r="L22" s="444"/>
      <c r="M22" s="445"/>
    </row>
    <row r="23" s="75" customFormat="true" ht="39" hidden="false" customHeight="false" outlineLevel="0" collapsed="false">
      <c r="A23" s="404" t="str">
        <f aca="false">A7</f>
        <v>Zeitraum</v>
      </c>
      <c r="B23" s="446" t="str">
        <f aca="false">B7</f>
        <v>Umsatz (abgerundet)</v>
      </c>
      <c r="C23" s="447" t="str">
        <f aca="false">C7</f>
        <v>Eingenom-meine Ust (19%)</v>
      </c>
      <c r="D23" s="446" t="str">
        <f aca="false">D7</f>
        <v>Umsatz (abgerundet)</v>
      </c>
      <c r="E23" s="448" t="str">
        <f aca="false">E7</f>
        <v>Eingenom-
mene USt</v>
      </c>
      <c r="F23" s="449" t="s">
        <v>489</v>
      </c>
      <c r="G23" s="450" t="str">
        <f aca="false">G7</f>
        <v>USt. auf
Ausgaben</v>
      </c>
      <c r="H23" s="451" t="str">
        <f aca="false">H7</f>
        <v>USt. auf
Wirtschafts-
güter</v>
      </c>
      <c r="I23" s="451" t="str">
        <f aca="false">I7</f>
        <v>USt. auf
GWG</v>
      </c>
      <c r="J23" s="451" t="str">
        <f aca="false">J7</f>
        <v>USt. auf
Fahrtkosten</v>
      </c>
      <c r="K23" s="451" t="str">
        <f aca="false">K7</f>
        <v>USt. auf
Reisekosten</v>
      </c>
      <c r="L23" s="452" t="str">
        <f aca="false">L7</f>
        <v>Summe</v>
      </c>
      <c r="M23" s="453" t="str">
        <f aca="false">M7</f>
        <v>+ an FA zu zahlen
- zu erstatten</v>
      </c>
      <c r="N23" s="54"/>
      <c r="P23" s="54"/>
      <c r="Q23" s="54"/>
      <c r="R23" s="54"/>
      <c r="S23" s="54"/>
    </row>
    <row r="24" s="75" customFormat="true" ht="12.75" hidden="false" customHeight="false" outlineLevel="0" collapsed="false">
      <c r="A24" s="412" t="s">
        <v>499</v>
      </c>
      <c r="B24" s="413" t="n">
        <f aca="false">ROUNDDOWN( Einnahmen!C102, 0)</f>
        <v>1389</v>
      </c>
      <c r="C24" s="415" t="n">
        <f aca="false">ROUND(B24*$C$29,2)</f>
        <v>263.91</v>
      </c>
      <c r="D24" s="413" t="n">
        <f aca="false">ROUNDDOWN( Einnahmen!E102, 0)</f>
        <v>0</v>
      </c>
      <c r="E24" s="413" t="n">
        <f aca="false">ROUND(D24*$E$29,2)</f>
        <v>0</v>
      </c>
      <c r="F24" s="454" t="n">
        <f aca="false">ROUNDDOWN( Einnahmen!G102, 0)</f>
        <v>7024</v>
      </c>
      <c r="G24" s="417" t="n">
        <f aca="false">Ausgaben!J168</f>
        <v>106.55</v>
      </c>
      <c r="H24" s="418" t="n">
        <f aca="false">Abschreibung!G38</f>
        <v>0</v>
      </c>
      <c r="I24" s="418" t="n">
        <f aca="false">GWGSammel!F46</f>
        <v>0</v>
      </c>
      <c r="J24" s="419" t="n">
        <f aca="false">FahrtenReisen!J75</f>
        <v>0</v>
      </c>
      <c r="K24" s="419" t="n">
        <f aca="false">FahrtenReisen!M75</f>
        <v>0</v>
      </c>
      <c r="L24" s="420" t="n">
        <f aca="false">SUM(G24:K24)</f>
        <v>106.55</v>
      </c>
      <c r="M24" s="421" t="n">
        <f aca="false">C24+E24-L24</f>
        <v>157.36</v>
      </c>
      <c r="N24" s="54"/>
      <c r="O24" s="422" t="s">
        <v>500</v>
      </c>
      <c r="P24" s="54"/>
      <c r="Q24" s="54"/>
      <c r="R24" s="54"/>
      <c r="S24" s="54"/>
    </row>
    <row r="25" s="75" customFormat="true" ht="12.75" hidden="false" customHeight="false" outlineLevel="0" collapsed="false">
      <c r="A25" s="423" t="s">
        <v>501</v>
      </c>
      <c r="B25" s="424" t="n">
        <f aca="false">ROUNDDOWN( Einnahmen!C107, 0)</f>
        <v>782</v>
      </c>
      <c r="C25" s="426" t="n">
        <f aca="false">ROUND(B25*$C$29,2)</f>
        <v>148.58</v>
      </c>
      <c r="D25" s="424" t="n">
        <f aca="false">ROUNDDOWN( Einnahmen!E107, 0)</f>
        <v>0</v>
      </c>
      <c r="E25" s="424" t="n">
        <f aca="false">ROUND(D25*$E$29,2)</f>
        <v>0</v>
      </c>
      <c r="F25" s="455" t="n">
        <f aca="false">ROUNDDOWN( Einnahmen!G107, 0)</f>
        <v>0</v>
      </c>
      <c r="G25" s="417" t="n">
        <f aca="false">Ausgaben!J173</f>
        <v>0</v>
      </c>
      <c r="H25" s="418" t="n">
        <f aca="false">Abschreibung!G43</f>
        <v>0</v>
      </c>
      <c r="I25" s="428" t="n">
        <f aca="false">GWGSammel!F51</f>
        <v>45.98</v>
      </c>
      <c r="J25" s="419" t="n">
        <f aca="false">FahrtenReisen!J80</f>
        <v>8.78</v>
      </c>
      <c r="K25" s="419" t="n">
        <f aca="false">FahrtenReisen!M80</f>
        <v>0</v>
      </c>
      <c r="L25" s="420" t="n">
        <f aca="false">SUM(G25:K25)</f>
        <v>54.76</v>
      </c>
      <c r="M25" s="429" t="n">
        <f aca="false">C25+E25-L25</f>
        <v>93.82</v>
      </c>
      <c r="N25" s="54"/>
      <c r="O25" s="422" t="s">
        <v>502</v>
      </c>
      <c r="P25" s="54"/>
      <c r="Q25" s="54"/>
      <c r="R25" s="54"/>
      <c r="S25" s="54"/>
    </row>
    <row r="26" s="75" customFormat="true" ht="12.75" hidden="false" customHeight="false" outlineLevel="0" collapsed="false">
      <c r="A26" s="423" t="s">
        <v>503</v>
      </c>
      <c r="B26" s="424" t="n">
        <f aca="false">ROUNDDOWN( Einnahmen!C112, 0)</f>
        <v>0</v>
      </c>
      <c r="C26" s="426" t="n">
        <f aca="false">ROUND(B26*$C$29,2)</f>
        <v>0</v>
      </c>
      <c r="D26" s="424" t="n">
        <f aca="false">ROUNDDOWN( Einnahmen!E112, 0)</f>
        <v>0</v>
      </c>
      <c r="E26" s="424" t="n">
        <f aca="false">ROUND(D26*$E$29,2)</f>
        <v>0</v>
      </c>
      <c r="F26" s="455" t="n">
        <f aca="false">ROUNDDOWN( Einnahmen!G112, 0)</f>
        <v>0</v>
      </c>
      <c r="G26" s="417" t="n">
        <f aca="false">Ausgaben!J178</f>
        <v>0</v>
      </c>
      <c r="H26" s="418" t="n">
        <f aca="false">Abschreibung!G48</f>
        <v>0</v>
      </c>
      <c r="I26" s="428" t="n">
        <f aca="false">GWGSammel!F56</f>
        <v>0</v>
      </c>
      <c r="J26" s="419" t="n">
        <f aca="false">FahrtenReisen!J85</f>
        <v>0</v>
      </c>
      <c r="K26" s="419" t="n">
        <f aca="false">FahrtenReisen!M85</f>
        <v>0</v>
      </c>
      <c r="L26" s="420" t="n">
        <f aca="false">SUM(G26:K26)</f>
        <v>0</v>
      </c>
      <c r="M26" s="429" t="n">
        <f aca="false">C26+E26-L26</f>
        <v>0</v>
      </c>
      <c r="N26" s="54"/>
      <c r="O26" s="422" t="s">
        <v>498</v>
      </c>
      <c r="P26" s="54"/>
      <c r="Q26" s="54"/>
      <c r="R26" s="54"/>
      <c r="S26" s="54"/>
    </row>
    <row r="27" s="75" customFormat="true" ht="13.5" hidden="false" customHeight="false" outlineLevel="0" collapsed="false">
      <c r="A27" s="430" t="s">
        <v>504</v>
      </c>
      <c r="B27" s="431" t="n">
        <f aca="false">ROUNDDOWN( Einnahmen!C117, 0)</f>
        <v>0</v>
      </c>
      <c r="C27" s="433" t="n">
        <f aca="false">ROUND(B27*$C$29,2)</f>
        <v>0</v>
      </c>
      <c r="D27" s="431" t="n">
        <f aca="false">ROUNDDOWN( Einnahmen!E117, 0)</f>
        <v>0</v>
      </c>
      <c r="E27" s="431" t="n">
        <f aca="false">ROUND(D27*$E$29,2)</f>
        <v>0</v>
      </c>
      <c r="F27" s="456" t="n">
        <f aca="false">ROUNDDOWN( Einnahmen!G117, 0)</f>
        <v>0</v>
      </c>
      <c r="G27" s="435" t="n">
        <f aca="false">Ausgaben!J183</f>
        <v>0</v>
      </c>
      <c r="H27" s="436" t="n">
        <f aca="false">Abschreibung!G53</f>
        <v>0</v>
      </c>
      <c r="I27" s="437" t="n">
        <f aca="false">GWGSammel!F61</f>
        <v>0</v>
      </c>
      <c r="J27" s="457" t="n">
        <f aca="false">FahrtenReisen!J90</f>
        <v>0</v>
      </c>
      <c r="K27" s="457" t="n">
        <f aca="false">FahrtenReisen!M90</f>
        <v>0</v>
      </c>
      <c r="L27" s="438" t="n">
        <f aca="false">SUM(G27:K27)</f>
        <v>0</v>
      </c>
      <c r="M27" s="439" t="n">
        <f aca="false">C27+E27-L27</f>
        <v>0</v>
      </c>
      <c r="N27" s="54"/>
      <c r="O27" s="54"/>
      <c r="P27" s="54"/>
      <c r="Q27" s="54"/>
      <c r="R27" s="54"/>
      <c r="S27" s="54"/>
    </row>
    <row r="28" s="75" customFormat="true" ht="13.5" hidden="false" customHeight="false" outlineLevel="0" collapsed="false">
      <c r="A28" s="228"/>
      <c r="B28" s="440"/>
      <c r="N28" s="54"/>
    </row>
    <row r="29" s="75" customFormat="true" ht="13.5" hidden="false" customHeight="false" outlineLevel="0" collapsed="false">
      <c r="B29" s="440" t="s">
        <v>196</v>
      </c>
      <c r="C29" s="458" t="n">
        <v>0.19</v>
      </c>
      <c r="D29" s="459"/>
      <c r="E29" s="460" t="n">
        <v>0.07</v>
      </c>
      <c r="F29" s="460" t="n">
        <v>0</v>
      </c>
      <c r="N29" s="54"/>
      <c r="O29" s="54" t="s">
        <v>505</v>
      </c>
    </row>
    <row r="30" s="75" customFormat="true" ht="12.75" hidden="false" customHeight="false" outlineLevel="0" collapsed="false">
      <c r="B30" s="440"/>
      <c r="C30" s="280"/>
      <c r="D30" s="280"/>
      <c r="E30" s="280"/>
      <c r="F30" s="280"/>
      <c r="N30" s="54"/>
      <c r="O30" s="54" t="s">
        <v>506</v>
      </c>
    </row>
    <row r="31" s="75" customFormat="true" ht="12.75" hidden="false" customHeight="false" outlineLevel="0" collapsed="false">
      <c r="A31" s="54" t="s">
        <v>478</v>
      </c>
      <c r="B31" s="440"/>
      <c r="O31" s="54" t="s">
        <v>507</v>
      </c>
    </row>
    <row r="32" s="75" customFormat="true" ht="12.75" hidden="false" customHeight="false" outlineLevel="0" collapsed="false">
      <c r="A32" s="54" t="s">
        <v>508</v>
      </c>
      <c r="B32" s="440"/>
      <c r="N32" s="54"/>
    </row>
    <row r="33" s="75" customFormat="true" ht="12.75" hidden="false" customHeight="false" outlineLevel="0" collapsed="false">
      <c r="A33" s="54" t="s">
        <v>509</v>
      </c>
      <c r="B33" s="440"/>
    </row>
    <row r="34" s="75" customFormat="true" ht="12.75" hidden="false" customHeight="false" outlineLevel="0" collapsed="false">
      <c r="B34" s="440"/>
    </row>
    <row r="35" s="75" customFormat="true" ht="12.75" hidden="false" customHeight="false" outlineLevel="0" collapsed="false">
      <c r="A35" s="54" t="s">
        <v>510</v>
      </c>
      <c r="B35" s="440"/>
    </row>
    <row r="36" s="75" customFormat="true" ht="12.75" hidden="false" customHeight="false" outlineLevel="0" collapsed="false">
      <c r="A36" s="54" t="s">
        <v>511</v>
      </c>
      <c r="B36" s="440"/>
    </row>
    <row r="37" s="75" customFormat="true" ht="12.75" hidden="false" customHeight="false" outlineLevel="0" collapsed="false">
      <c r="A37" s="54"/>
      <c r="B37" s="440"/>
    </row>
    <row r="38" s="75" customFormat="true" ht="12.75" hidden="false" customHeight="false" outlineLevel="0" collapsed="false">
      <c r="A38" s="54" t="s">
        <v>512</v>
      </c>
      <c r="B38" s="440"/>
    </row>
    <row r="39" s="75" customFormat="true" ht="12.75" hidden="false" customHeight="false" outlineLevel="0" collapsed="false">
      <c r="A39" s="54" t="s">
        <v>513</v>
      </c>
      <c r="B39" s="440"/>
    </row>
    <row r="40" s="75" customFormat="true" ht="12.75" hidden="false" customHeight="false" outlineLevel="0" collapsed="false">
      <c r="A40" s="54" t="s">
        <v>514</v>
      </c>
      <c r="B40" s="440"/>
    </row>
    <row r="41" s="75" customFormat="true" ht="12.75" hidden="false" customHeight="false" outlineLevel="0" collapsed="false">
      <c r="B41" s="440"/>
    </row>
    <row r="42" s="75" customFormat="true" ht="12.75" hidden="false" customHeight="false" outlineLevel="0" collapsed="false">
      <c r="A42" s="54" t="s">
        <v>515</v>
      </c>
      <c r="B42" s="54"/>
      <c r="C42" s="54"/>
      <c r="D42" s="54"/>
      <c r="E42" s="54"/>
      <c r="F42" s="54"/>
      <c r="G42" s="54"/>
    </row>
    <row r="43" s="75" customFormat="true" ht="12.75" hidden="false" customHeight="false" outlineLevel="0" collapsed="false">
      <c r="A43" s="54" t="s">
        <v>516</v>
      </c>
      <c r="B43" s="54"/>
      <c r="C43" s="54"/>
      <c r="D43" s="54"/>
      <c r="E43" s="54"/>
      <c r="F43" s="54"/>
      <c r="G43" s="54"/>
    </row>
    <row r="44" s="75" customFormat="true" ht="12.75" hidden="false" customHeight="false" outlineLevel="0" collapsed="false">
      <c r="A44" s="54" t="s">
        <v>517</v>
      </c>
      <c r="B44" s="440"/>
    </row>
    <row r="45" s="75" customFormat="true" ht="12.75" hidden="false" customHeight="false" outlineLevel="0" collapsed="false">
      <c r="B45" s="440"/>
    </row>
    <row r="46" s="75" customFormat="true" ht="12.75" hidden="false" customHeight="false" outlineLevel="0" collapsed="false">
      <c r="A46" s="54" t="s">
        <v>518</v>
      </c>
      <c r="B46" s="440"/>
    </row>
    <row r="47" s="75" customFormat="true" ht="12.75" hidden="false" customHeight="false" outlineLevel="0" collapsed="false">
      <c r="A47" s="54" t="s">
        <v>519</v>
      </c>
      <c r="B47" s="440"/>
    </row>
    <row r="48" s="75" customFormat="true" ht="12.75" hidden="false" customHeight="false" outlineLevel="0" collapsed="false">
      <c r="A48" s="54"/>
      <c r="B48" s="440"/>
    </row>
    <row r="49" s="75" customFormat="true" ht="12.75" hidden="false" customHeight="false" outlineLevel="0" collapsed="false">
      <c r="B49" s="440"/>
    </row>
    <row r="50" s="75" customFormat="true" ht="12.75" hidden="false" customHeight="false" outlineLevel="0" collapsed="false">
      <c r="B50" s="440"/>
    </row>
    <row r="51" s="75" customFormat="true" ht="12.75" hidden="false" customHeight="false" outlineLevel="0" collapsed="false">
      <c r="B51" s="440"/>
    </row>
    <row r="52" customFormat="false" ht="12.75" hidden="false" customHeight="false" outlineLevel="0" collapsed="false">
      <c r="A52" s="75"/>
      <c r="B52" s="440"/>
      <c r="C52" s="75"/>
      <c r="D52" s="75"/>
      <c r="E52" s="75"/>
      <c r="F52" s="75"/>
      <c r="G52" s="75"/>
      <c r="H52" s="75"/>
      <c r="I52" s="75"/>
      <c r="J52" s="75"/>
      <c r="K52" s="75"/>
      <c r="L52" s="75"/>
      <c r="M52" s="75"/>
      <c r="N52" s="75"/>
      <c r="O52" s="75"/>
      <c r="P52" s="75"/>
      <c r="Q52" s="75"/>
      <c r="R52" s="75"/>
      <c r="S52" s="75"/>
    </row>
    <row r="53" customFormat="false" ht="12.75" hidden="false" customHeight="false" outlineLevel="0" collapsed="false">
      <c r="A53" s="75"/>
      <c r="B53" s="440"/>
      <c r="C53" s="75"/>
      <c r="D53" s="75"/>
      <c r="E53" s="75"/>
      <c r="F53" s="75"/>
      <c r="G53" s="75"/>
      <c r="H53" s="75"/>
      <c r="I53" s="75"/>
      <c r="J53" s="75"/>
      <c r="K53" s="75"/>
      <c r="L53" s="75"/>
      <c r="M53" s="75"/>
      <c r="N53" s="75"/>
      <c r="O53" s="75"/>
      <c r="P53" s="75"/>
      <c r="Q53" s="75"/>
      <c r="R53" s="75"/>
      <c r="S53" s="75"/>
    </row>
  </sheetData>
  <mergeCells count="6">
    <mergeCell ref="B6:C6"/>
    <mergeCell ref="D6:E6"/>
    <mergeCell ref="G6:L6"/>
    <mergeCell ref="B22:C22"/>
    <mergeCell ref="D22:E22"/>
    <mergeCell ref="G22:L22"/>
  </mergeCells>
  <hyperlinks>
    <hyperlink ref="O1" location="Erläuterung!A1" display="Hilfe"/>
  </hyperlinks>
  <printOptions headings="false" gridLines="false" gridLinesSet="true" horizontalCentered="true" verticalCentered="false"/>
  <pageMargins left="0.590277777777778" right="0.459722222222222" top="0.7875" bottom="0.7875" header="0.511811023622047" footer="0.511805555555556"/>
  <pageSetup paperSize="9" scale="100" fitToWidth="1" fitToHeight="1" pageOrder="downThenOver" orientation="landscape" blackAndWhite="false" draft="false" cellComments="none" horizontalDpi="300" verticalDpi="300" copies="1"/>
  <headerFooter differentFirst="false" differentOddEven="false">
    <oddHeader/>
    <oddFooter>&amp;CSeite &amp;P von &amp;N</oddFooter>
  </headerFooter>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M70"/>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 activeCellId="0" sqref="A1:A5"/>
    </sheetView>
  </sheetViews>
  <sheetFormatPr defaultColWidth="11.4296875" defaultRowHeight="14.25" zeroHeight="false" outlineLevelRow="0" outlineLevelCol="0"/>
  <cols>
    <col collapsed="false" customWidth="true" hidden="false" outlineLevel="0" max="1" min="1" style="47" width="10.43"/>
    <col collapsed="false" customWidth="true" hidden="false" outlineLevel="0" max="2" min="2" style="151" width="43.14"/>
    <col collapsed="false" customWidth="true" hidden="false" outlineLevel="0" max="3" min="3" style="47" width="12.14"/>
    <col collapsed="false" customWidth="true" hidden="false" outlineLevel="0" max="4" min="4" style="47" width="11"/>
    <col collapsed="false" customWidth="true" hidden="false" outlineLevel="0" max="5" min="5" style="47" width="7.57"/>
    <col collapsed="false" customWidth="true" hidden="false" outlineLevel="0" max="6" min="6" style="47" width="4.28"/>
    <col collapsed="false" customWidth="true" hidden="false" outlineLevel="0" max="7" min="7" style="47" width="16.85"/>
    <col collapsed="false" customWidth="true" hidden="false" outlineLevel="0" max="8" min="8" style="47" width="19.43"/>
    <col collapsed="false" customWidth="true" hidden="false" outlineLevel="0" max="13" min="9" style="47" width="37.28"/>
    <col collapsed="false" customWidth="false" hidden="false" outlineLevel="0" max="16384" min="14" style="47" width="11.43"/>
  </cols>
  <sheetData>
    <row r="1" customFormat="false" ht="14.25" hidden="false" customHeight="false" outlineLevel="0" collapsed="false">
      <c r="A1" s="47" t="n">
        <f aca="false">Überschuss!A1</f>
        <v>0</v>
      </c>
      <c r="D1" s="301" t="n">
        <f aca="false">Überschuss!C1</f>
        <v>45521</v>
      </c>
      <c r="E1" s="301"/>
      <c r="G1" s="50" t="s">
        <v>140</v>
      </c>
    </row>
    <row r="2" customFormat="false" ht="14.25" hidden="false" customHeight="false" outlineLevel="0" collapsed="false">
      <c r="A2" s="47" t="n">
        <f aca="false">Überschuss!A2</f>
        <v>0</v>
      </c>
    </row>
    <row r="3" customFormat="false" ht="14.25" hidden="false" customHeight="false" outlineLevel="0" collapsed="false">
      <c r="G3" s="145" t="s">
        <v>520</v>
      </c>
    </row>
    <row r="4" customFormat="false" ht="14.25" hidden="false" customHeight="false" outlineLevel="0" collapsed="false">
      <c r="G4" s="145" t="s">
        <v>521</v>
      </c>
    </row>
    <row r="5" customFormat="false" ht="14.25" hidden="false" customHeight="false" outlineLevel="0" collapsed="false">
      <c r="G5" s="145" t="s">
        <v>522</v>
      </c>
    </row>
    <row r="6" s="206" customFormat="true" ht="18" hidden="false" customHeight="false" outlineLevel="0" collapsed="false">
      <c r="A6" s="461" t="str">
        <f aca="false">"In "  &amp; Überschuss!A7 &amp; " an das Finanzamt gezahlte bzw. erstattete Umsatzsteuer"</f>
        <v>In 2024 an das Finanzamt gezahlte bzw. erstattete Umsatzsteuer</v>
      </c>
      <c r="B6" s="461"/>
      <c r="C6" s="461"/>
      <c r="D6" s="461"/>
      <c r="E6" s="461"/>
      <c r="G6" s="145" t="s">
        <v>523</v>
      </c>
    </row>
    <row r="7" s="159" customFormat="true" ht="15" hidden="false" customHeight="false" outlineLevel="0" collapsed="false">
      <c r="A7" s="462"/>
      <c r="B7" s="463"/>
      <c r="C7" s="462"/>
      <c r="D7" s="462"/>
      <c r="G7" s="158"/>
    </row>
    <row r="8" s="159" customFormat="true" ht="15" hidden="false" customHeight="false" outlineLevel="0" collapsed="false">
      <c r="A8" s="462"/>
      <c r="B8" s="463"/>
      <c r="C8" s="462"/>
      <c r="D8" s="462"/>
      <c r="G8" s="158"/>
    </row>
    <row r="9" s="93" customFormat="true" ht="12.75" hidden="false" customHeight="false" outlineLevel="0" collapsed="false">
      <c r="A9" s="464" t="str">
        <f aca="false">"Für " &amp; Überschuss!A7-1 &amp;" gezahlte Umsatzsteuer"</f>
        <v>Für 2023 gezahlte Umsatzsteuer</v>
      </c>
      <c r="B9" s="465"/>
      <c r="C9" s="209"/>
      <c r="D9" s="209"/>
      <c r="G9" s="94"/>
    </row>
    <row r="10" s="75" customFormat="true" ht="13.5" hidden="false" customHeight="false" outlineLevel="0" collapsed="false">
      <c r="B10" s="440"/>
      <c r="G10" s="54"/>
    </row>
    <row r="11" s="93" customFormat="true" ht="26.25" hidden="false" customHeight="false" outlineLevel="0" collapsed="false">
      <c r="A11" s="466" t="s">
        <v>356</v>
      </c>
      <c r="B11" s="467" t="s">
        <v>218</v>
      </c>
      <c r="C11" s="468" t="s">
        <v>524</v>
      </c>
      <c r="D11" s="213" t="s">
        <v>525</v>
      </c>
      <c r="E11" s="216" t="s">
        <v>270</v>
      </c>
      <c r="G11" s="94"/>
    </row>
    <row r="12" s="75" customFormat="true" ht="12.75" hidden="false" customHeight="false" outlineLevel="0" collapsed="false">
      <c r="A12" s="219" t="n">
        <v>45298</v>
      </c>
      <c r="B12" s="469" t="s">
        <v>526</v>
      </c>
      <c r="C12" s="470"/>
      <c r="D12" s="471"/>
      <c r="E12" s="472"/>
      <c r="G12" s="65" t="s">
        <v>160</v>
      </c>
      <c r="H12" s="54"/>
    </row>
    <row r="13" s="75" customFormat="true" ht="12.75" hidden="false" customHeight="false" outlineLevel="0" collapsed="false">
      <c r="A13" s="229" t="n">
        <v>45319</v>
      </c>
      <c r="B13" s="473" t="s">
        <v>527</v>
      </c>
      <c r="C13" s="474"/>
      <c r="D13" s="475"/>
      <c r="E13" s="476"/>
      <c r="G13" s="54" t="s">
        <v>287</v>
      </c>
    </row>
    <row r="14" s="75" customFormat="true" ht="13.5" hidden="false" customHeight="false" outlineLevel="0" collapsed="false">
      <c r="A14" s="477"/>
      <c r="B14" s="478"/>
      <c r="C14" s="479"/>
      <c r="D14" s="480"/>
      <c r="E14" s="481"/>
      <c r="G14" s="54"/>
    </row>
    <row r="15" s="93" customFormat="true" ht="13.5" hidden="false" customHeight="false" outlineLevel="0" collapsed="false">
      <c r="A15" s="482" t="s">
        <v>339</v>
      </c>
      <c r="B15" s="467"/>
      <c r="C15" s="483" t="n">
        <f aca="false">SUM(C12:C14)</f>
        <v>0</v>
      </c>
      <c r="D15" s="484" t="n">
        <f aca="false">SUM(D12:D14)</f>
        <v>0</v>
      </c>
      <c r="E15" s="485"/>
      <c r="G15" s="54"/>
    </row>
    <row r="16" s="75" customFormat="true" ht="12.75" hidden="false" customHeight="false" outlineLevel="0" collapsed="false">
      <c r="B16" s="440"/>
      <c r="C16" s="486"/>
      <c r="D16" s="487"/>
      <c r="E16" s="488"/>
      <c r="G16" s="54"/>
    </row>
    <row r="17" s="75" customFormat="true" ht="12.75" hidden="false" customHeight="false" outlineLevel="0" collapsed="false">
      <c r="B17" s="440"/>
      <c r="C17" s="489"/>
      <c r="G17" s="54"/>
    </row>
    <row r="18" s="93" customFormat="true" ht="12.75" hidden="false" customHeight="false" outlineLevel="0" collapsed="false">
      <c r="A18" s="75"/>
      <c r="B18" s="440"/>
      <c r="C18" s="489"/>
      <c r="D18" s="75"/>
      <c r="E18" s="75"/>
      <c r="F18" s="75"/>
      <c r="G18" s="54"/>
      <c r="H18" s="75"/>
      <c r="I18" s="75"/>
      <c r="J18" s="75"/>
      <c r="K18" s="75"/>
      <c r="L18" s="75"/>
      <c r="M18" s="75"/>
    </row>
    <row r="19" s="75" customFormat="true" ht="12.75" hidden="false" customHeight="false" outlineLevel="0" collapsed="false">
      <c r="A19" s="93" t="str">
        <f aca="false">"Umsatzsteuerzahlungen gemäß Umsatzsteuervoranmeldungen für " &amp; Überschuss!A7</f>
        <v>Umsatzsteuerzahlungen gemäß Umsatzsteuervoranmeldungen für 2024</v>
      </c>
      <c r="B19" s="93"/>
      <c r="C19" s="490"/>
      <c r="D19" s="93"/>
      <c r="E19" s="93"/>
      <c r="F19" s="93"/>
      <c r="G19" s="94"/>
      <c r="H19" s="93"/>
      <c r="I19" s="93"/>
      <c r="J19" s="93"/>
      <c r="K19" s="93"/>
      <c r="L19" s="93"/>
      <c r="M19" s="93"/>
    </row>
    <row r="20" s="93" customFormat="true" ht="12.75" hidden="false" customHeight="false" outlineLevel="0" collapsed="false">
      <c r="A20" s="464" t="str">
        <f aca="false">"(Zahlungen in " &amp; Überschuss!A7 &amp; ")"</f>
        <v>(Zahlungen in 2024)</v>
      </c>
      <c r="B20" s="464"/>
      <c r="C20" s="491"/>
      <c r="D20" s="464"/>
      <c r="G20" s="94"/>
    </row>
    <row r="21" s="75" customFormat="true" ht="13.5" hidden="false" customHeight="false" outlineLevel="0" collapsed="false">
      <c r="B21" s="440"/>
      <c r="C21" s="489"/>
      <c r="G21" s="54"/>
    </row>
    <row r="22" s="75" customFormat="true" ht="26.25" hidden="false" customHeight="false" outlineLevel="0" collapsed="false">
      <c r="A22" s="466" t="s">
        <v>356</v>
      </c>
      <c r="B22" s="467" t="s">
        <v>218</v>
      </c>
      <c r="C22" s="492" t="s">
        <v>524</v>
      </c>
      <c r="D22" s="213" t="s">
        <v>525</v>
      </c>
      <c r="E22" s="216" t="s">
        <v>270</v>
      </c>
      <c r="F22" s="209"/>
      <c r="G22" s="54" t="s">
        <v>528</v>
      </c>
      <c r="I22" s="93"/>
      <c r="J22" s="93"/>
      <c r="K22" s="93"/>
      <c r="L22" s="93"/>
      <c r="M22" s="93"/>
    </row>
    <row r="23" s="75" customFormat="true" ht="12.75" hidden="false" customHeight="false" outlineLevel="0" collapsed="false">
      <c r="A23" s="229" t="n">
        <v>45329</v>
      </c>
      <c r="B23" s="469" t="s">
        <v>529</v>
      </c>
      <c r="C23" s="232"/>
      <c r="D23" s="475"/>
      <c r="E23" s="472"/>
      <c r="F23" s="228"/>
      <c r="G23" s="54" t="s">
        <v>530</v>
      </c>
    </row>
    <row r="24" s="75" customFormat="true" ht="12.75" hidden="false" customHeight="false" outlineLevel="0" collapsed="false">
      <c r="A24" s="229" t="n">
        <v>45358</v>
      </c>
      <c r="B24" s="469" t="s">
        <v>531</v>
      </c>
      <c r="C24" s="232"/>
      <c r="D24" s="475"/>
      <c r="E24" s="476"/>
      <c r="F24" s="228"/>
      <c r="G24" s="54"/>
    </row>
    <row r="25" s="75" customFormat="true" ht="12.75" hidden="false" customHeight="false" outlineLevel="0" collapsed="false">
      <c r="A25" s="229" t="n">
        <v>45387</v>
      </c>
      <c r="B25" s="469" t="s">
        <v>532</v>
      </c>
      <c r="C25" s="232"/>
      <c r="D25" s="475"/>
      <c r="E25" s="476"/>
      <c r="F25" s="228"/>
      <c r="G25" s="54" t="s">
        <v>533</v>
      </c>
    </row>
    <row r="26" s="75" customFormat="true" ht="12.75" hidden="false" customHeight="false" outlineLevel="0" collapsed="false">
      <c r="A26" s="229" t="n">
        <v>45417</v>
      </c>
      <c r="B26" s="469" t="s">
        <v>534</v>
      </c>
      <c r="C26" s="232"/>
      <c r="D26" s="475"/>
      <c r="E26" s="476"/>
      <c r="F26" s="228"/>
      <c r="G26" s="54" t="s">
        <v>535</v>
      </c>
    </row>
    <row r="27" s="75" customFormat="true" ht="12.75" hidden="false" customHeight="false" outlineLevel="0" collapsed="false">
      <c r="A27" s="229" t="n">
        <v>45448</v>
      </c>
      <c r="B27" s="469" t="s">
        <v>536</v>
      </c>
      <c r="C27" s="232"/>
      <c r="D27" s="475"/>
      <c r="E27" s="476"/>
      <c r="F27" s="228"/>
      <c r="G27" s="54" t="s">
        <v>537</v>
      </c>
    </row>
    <row r="28" s="75" customFormat="true" ht="12.75" hidden="false" customHeight="false" outlineLevel="0" collapsed="false">
      <c r="A28" s="229" t="n">
        <v>45478</v>
      </c>
      <c r="B28" s="469" t="s">
        <v>538</v>
      </c>
      <c r="C28" s="232"/>
      <c r="D28" s="475"/>
      <c r="E28" s="476"/>
      <c r="F28" s="228"/>
    </row>
    <row r="29" s="75" customFormat="true" ht="12.75" hidden="false" customHeight="false" outlineLevel="0" collapsed="false">
      <c r="A29" s="229" t="n">
        <v>45508</v>
      </c>
      <c r="B29" s="469" t="s">
        <v>539</v>
      </c>
      <c r="C29" s="232"/>
      <c r="D29" s="475"/>
      <c r="E29" s="476"/>
      <c r="F29" s="228"/>
      <c r="G29" s="54" t="s">
        <v>540</v>
      </c>
    </row>
    <row r="30" s="75" customFormat="true" ht="12.75" hidden="false" customHeight="false" outlineLevel="0" collapsed="false">
      <c r="A30" s="229" t="n">
        <v>45541</v>
      </c>
      <c r="B30" s="469" t="s">
        <v>541</v>
      </c>
      <c r="C30" s="232"/>
      <c r="D30" s="475"/>
      <c r="E30" s="476"/>
      <c r="F30" s="228"/>
      <c r="G30" s="54" t="s">
        <v>542</v>
      </c>
    </row>
    <row r="31" s="75" customFormat="true" ht="12.75" hidden="false" customHeight="false" outlineLevel="0" collapsed="false">
      <c r="A31" s="229" t="n">
        <v>45571</v>
      </c>
      <c r="B31" s="469" t="s">
        <v>543</v>
      </c>
      <c r="C31" s="232"/>
      <c r="D31" s="475"/>
      <c r="E31" s="476"/>
      <c r="F31" s="228"/>
      <c r="G31" s="54" t="s">
        <v>544</v>
      </c>
    </row>
    <row r="32" s="75" customFormat="true" ht="12.75" hidden="false" customHeight="false" outlineLevel="0" collapsed="false">
      <c r="A32" s="229" t="n">
        <v>45600</v>
      </c>
      <c r="B32" s="469" t="s">
        <v>545</v>
      </c>
      <c r="C32" s="232"/>
      <c r="D32" s="475"/>
      <c r="E32" s="476"/>
      <c r="F32" s="228"/>
      <c r="G32" s="54" t="s">
        <v>546</v>
      </c>
    </row>
    <row r="33" s="93" customFormat="true" ht="12.75" hidden="false" customHeight="false" outlineLevel="0" collapsed="false">
      <c r="A33" s="229" t="n">
        <v>45630</v>
      </c>
      <c r="B33" s="469" t="s">
        <v>547</v>
      </c>
      <c r="C33" s="232"/>
      <c r="D33" s="475"/>
      <c r="E33" s="476"/>
      <c r="F33" s="228"/>
      <c r="G33" s="75"/>
      <c r="H33" s="75"/>
      <c r="I33" s="75"/>
      <c r="J33" s="75"/>
      <c r="K33" s="75"/>
      <c r="L33" s="75"/>
      <c r="M33" s="75"/>
    </row>
    <row r="34" s="75" customFormat="true" ht="13.5" hidden="false" customHeight="false" outlineLevel="0" collapsed="false">
      <c r="A34" s="229" t="n">
        <v>45294</v>
      </c>
      <c r="B34" s="493" t="s">
        <v>548</v>
      </c>
      <c r="C34" s="353"/>
      <c r="D34" s="494"/>
      <c r="E34" s="495"/>
      <c r="F34" s="228"/>
      <c r="G34" s="54" t="s">
        <v>549</v>
      </c>
      <c r="H34" s="94"/>
    </row>
    <row r="35" s="75" customFormat="true" ht="13.5" hidden="false" customHeight="false" outlineLevel="0" collapsed="false">
      <c r="A35" s="482" t="s">
        <v>550</v>
      </c>
      <c r="B35" s="496"/>
      <c r="C35" s="497" t="n">
        <f aca="false">SUM(C22:C34)</f>
        <v>0</v>
      </c>
      <c r="D35" s="484" t="n">
        <f aca="false">SUM(D22:D34)</f>
        <v>0</v>
      </c>
      <c r="E35" s="498"/>
      <c r="F35" s="209"/>
      <c r="G35" s="54" t="s">
        <v>551</v>
      </c>
      <c r="H35" s="54"/>
      <c r="I35" s="94"/>
      <c r="J35" s="93"/>
      <c r="K35" s="93"/>
      <c r="L35" s="93"/>
      <c r="M35" s="93"/>
    </row>
    <row r="36" s="93" customFormat="true" ht="12.75" hidden="false" customHeight="false" outlineLevel="0" collapsed="false">
      <c r="A36" s="75"/>
      <c r="B36" s="440"/>
      <c r="C36" s="75"/>
      <c r="D36" s="75"/>
      <c r="E36" s="75"/>
      <c r="F36" s="75"/>
      <c r="G36" s="54" t="s">
        <v>552</v>
      </c>
      <c r="H36" s="54"/>
      <c r="I36" s="54"/>
      <c r="J36" s="75"/>
      <c r="K36" s="75"/>
      <c r="L36" s="75"/>
      <c r="M36" s="75"/>
    </row>
    <row r="37" s="75" customFormat="true" ht="12.75" hidden="false" customHeight="false" outlineLevel="0" collapsed="false">
      <c r="B37" s="440"/>
      <c r="G37" s="54" t="s">
        <v>553</v>
      </c>
      <c r="H37" s="93"/>
      <c r="I37" s="54"/>
    </row>
    <row r="38" s="75" customFormat="true" ht="12.75" hidden="false" customHeight="false" outlineLevel="0" collapsed="false">
      <c r="A38" s="93" t="str">
        <f aca="false">"Letzte Umsatzsteuer-Voranmeldung für " &amp; Überschuss!A7 &amp; " (Zahlung in " &amp; Überschuss!A7+1 &amp; ")"</f>
        <v>Letzte Umsatzsteuer-Voranmeldung für 2024 (Zahlung in 2025)</v>
      </c>
      <c r="B38" s="499"/>
      <c r="C38" s="93"/>
      <c r="D38" s="93"/>
      <c r="E38" s="93"/>
      <c r="F38" s="93"/>
      <c r="G38" s="54" t="s">
        <v>554</v>
      </c>
      <c r="H38" s="93"/>
      <c r="I38" s="93"/>
      <c r="J38" s="93"/>
      <c r="K38" s="93"/>
      <c r="L38" s="93"/>
      <c r="M38" s="93"/>
    </row>
    <row r="39" s="75" customFormat="true" ht="13.5" hidden="false" customHeight="false" outlineLevel="0" collapsed="false">
      <c r="B39" s="440"/>
      <c r="G39" s="291" t="s">
        <v>555</v>
      </c>
    </row>
    <row r="40" s="75" customFormat="true" ht="26.25" hidden="false" customHeight="false" outlineLevel="0" collapsed="false">
      <c r="A40" s="466" t="s">
        <v>356</v>
      </c>
      <c r="B40" s="467" t="s">
        <v>218</v>
      </c>
      <c r="C40" s="468" t="s">
        <v>524</v>
      </c>
      <c r="D40" s="215" t="s">
        <v>525</v>
      </c>
      <c r="G40" s="54" t="s">
        <v>556</v>
      </c>
    </row>
    <row r="41" s="75" customFormat="true" ht="13.5" hidden="false" customHeight="false" outlineLevel="0" collapsed="false">
      <c r="A41" s="500" t="n">
        <v>45667</v>
      </c>
      <c r="B41" s="501" t="s">
        <v>548</v>
      </c>
      <c r="C41" s="502"/>
      <c r="D41" s="503"/>
      <c r="G41" s="54" t="s">
        <v>557</v>
      </c>
    </row>
    <row r="42" s="93" customFormat="true" ht="12.75" hidden="false" customHeight="false" outlineLevel="0" collapsed="false">
      <c r="A42" s="75"/>
      <c r="B42" s="440"/>
      <c r="C42" s="75"/>
      <c r="D42" s="75"/>
      <c r="E42" s="75"/>
      <c r="F42" s="75"/>
      <c r="G42" s="54" t="s">
        <v>558</v>
      </c>
      <c r="H42" s="75"/>
      <c r="I42" s="75"/>
      <c r="J42" s="75"/>
      <c r="K42" s="75"/>
      <c r="L42" s="75"/>
      <c r="M42" s="75"/>
    </row>
    <row r="43" s="75" customFormat="true" ht="13.5" hidden="false" customHeight="false" outlineLevel="0" collapsed="false">
      <c r="B43" s="440"/>
      <c r="G43" s="54" t="s">
        <v>559</v>
      </c>
    </row>
    <row r="44" s="75" customFormat="true" ht="15.75" hidden="false" customHeight="true" outlineLevel="0" collapsed="false">
      <c r="A44" s="126" t="s">
        <v>246</v>
      </c>
      <c r="B44" s="504"/>
      <c r="C44" s="505" t="n">
        <f aca="false">C35+C41-D35-D41</f>
        <v>0</v>
      </c>
      <c r="D44" s="505"/>
      <c r="E44" s="93"/>
      <c r="F44" s="93"/>
      <c r="G44" s="54" t="s">
        <v>560</v>
      </c>
      <c r="H44" s="93"/>
      <c r="I44" s="93"/>
      <c r="J44" s="93"/>
      <c r="K44" s="93"/>
      <c r="L44" s="93"/>
      <c r="M44" s="93"/>
    </row>
    <row r="45" s="75" customFormat="true" ht="12.75" hidden="false" customHeight="false" outlineLevel="0" collapsed="false">
      <c r="B45" s="440"/>
      <c r="G45" s="54"/>
    </row>
    <row r="46" s="75" customFormat="true" ht="12.75" hidden="false" customHeight="false" outlineLevel="0" collapsed="false">
      <c r="B46" s="440"/>
      <c r="G46" s="54" t="s">
        <v>561</v>
      </c>
    </row>
    <row r="47" s="75" customFormat="true" ht="12.75" hidden="false" customHeight="false" outlineLevel="0" collapsed="false">
      <c r="B47" s="506"/>
      <c r="C47" s="507" t="s">
        <v>562</v>
      </c>
      <c r="D47" s="507"/>
      <c r="G47" s="54" t="s">
        <v>563</v>
      </c>
    </row>
    <row r="48" s="75" customFormat="true" ht="12.75" hidden="false" customHeight="false" outlineLevel="0" collapsed="false">
      <c r="B48" s="508" t="s">
        <v>564</v>
      </c>
      <c r="C48" s="509" t="s">
        <v>565</v>
      </c>
      <c r="D48" s="510"/>
      <c r="G48" s="54" t="s">
        <v>566</v>
      </c>
    </row>
    <row r="49" s="75" customFormat="true" ht="12.75" hidden="false" customHeight="false" outlineLevel="0" collapsed="false">
      <c r="B49" s="440"/>
      <c r="G49" s="54" t="s">
        <v>567</v>
      </c>
    </row>
    <row r="50" s="75" customFormat="true" ht="12.75" hidden="false" customHeight="false" outlineLevel="0" collapsed="false">
      <c r="B50" s="440"/>
      <c r="G50" s="54" t="s">
        <v>568</v>
      </c>
    </row>
    <row r="51" s="75" customFormat="true" ht="18.75" hidden="false" customHeight="true" outlineLevel="0" collapsed="false">
      <c r="B51" s="511" t="n">
        <f aca="false">Überschuss!A7</f>
        <v>2024</v>
      </c>
      <c r="C51" s="512" t="s">
        <v>569</v>
      </c>
      <c r="D51" s="512"/>
      <c r="E51" s="54"/>
      <c r="F51" s="54"/>
    </row>
    <row r="52" s="75" customFormat="true" ht="12.75" hidden="false" customHeight="false" outlineLevel="0" collapsed="false">
      <c r="B52" s="513" t="s">
        <v>570</v>
      </c>
      <c r="C52" s="514" t="s">
        <v>571</v>
      </c>
      <c r="D52" s="514" t="s">
        <v>572</v>
      </c>
      <c r="E52" s="54"/>
      <c r="F52" s="54"/>
    </row>
    <row r="53" s="75" customFormat="true" ht="12.75" hidden="false" customHeight="false" outlineLevel="0" collapsed="false">
      <c r="B53" s="515" t="n">
        <v>1</v>
      </c>
      <c r="C53" s="290" t="n">
        <f aca="false" t="array" ref="C53:C53">SUM( IF( ISNUMBER($A$11:$A$42)  *  ($A$11:$A$42&gt;=DATE($B$51,$B53,1))  *  ($A$11:$A$42&lt;=DATE($B$51,$B53+1,0))  *  ISNUMBER(C$11:C$42), C$11:C$42, ) )</f>
        <v>0</v>
      </c>
      <c r="D53" s="290" t="n">
        <f aca="false" t="array" ref="D53:D53">SUM( IF( ISNUMBER($A$11:$A$42)  *  ($A$11:$A$42&gt;=DATE($B$51,$B53,1))  *  ($A$11:$A$42&lt;=DATE($B$51,$B53+1,0))  *  ISNUMBER(D$11:D$42), D$11:D$42, ) )</f>
        <v>0</v>
      </c>
      <c r="E53" s="54"/>
      <c r="F53" s="54"/>
    </row>
    <row r="54" s="75" customFormat="true" ht="12.75" hidden="false" customHeight="false" outlineLevel="0" collapsed="false">
      <c r="B54" s="515" t="n">
        <v>2</v>
      </c>
      <c r="C54" s="290" t="n">
        <f aca="false" t="array" ref="C54:C54">SUM( IF( ISNUMBER($A$11:$A$42)  *  ($A$11:$A$42&gt;=DATE($B$51,$B54,1))  *  ($A$11:$A$42&lt;=DATE($B$51,$B54+1,0))  *  ISNUMBER(C$11:C$42), C$11:C$42, ) )</f>
        <v>0</v>
      </c>
      <c r="D54" s="290" t="n">
        <f aca="false" t="array" ref="D54:D54">SUM( IF( ISNUMBER($A$11:$A$42)  *  ($A$11:$A$42&gt;=DATE($B$51,$B54,1))  *  ($A$11:$A$42&lt;=DATE($B$51,$B54+1,0))  *  ISNUMBER(D$11:D$42), D$11:D$42, ) )</f>
        <v>0</v>
      </c>
      <c r="E54" s="54"/>
      <c r="F54" s="54"/>
    </row>
    <row r="55" s="75" customFormat="true" ht="12.75" hidden="false" customHeight="false" outlineLevel="0" collapsed="false">
      <c r="B55" s="515" t="n">
        <v>3</v>
      </c>
      <c r="C55" s="290" t="n">
        <f aca="false" t="array" ref="C55:C55">SUM( IF( ISNUMBER($A$11:$A$42)  *  ($A$11:$A$42&gt;=DATE($B$51,$B55,1))  *  ($A$11:$A$42&lt;=DATE($B$51,$B55+1,0))  *  ISNUMBER(C$11:C$42), C$11:C$42, ) )</f>
        <v>0</v>
      </c>
      <c r="D55" s="290" t="n">
        <f aca="false" t="array" ref="D55:D55">SUM( IF( ISNUMBER($A$11:$A$42)  *  ($A$11:$A$42&gt;=DATE($B$51,$B55,1))  *  ($A$11:$A$42&lt;=DATE($B$51,$B55+1,0))  *  ISNUMBER(D$11:D$42), D$11:D$42, ) )</f>
        <v>0</v>
      </c>
      <c r="E55" s="54"/>
      <c r="F55" s="54"/>
    </row>
    <row r="56" s="75" customFormat="true" ht="12.75" hidden="false" customHeight="false" outlineLevel="0" collapsed="false">
      <c r="B56" s="515" t="n">
        <v>4</v>
      </c>
      <c r="C56" s="290" t="n">
        <f aca="false" t="array" ref="C56:C56">SUM( IF( ISNUMBER($A$11:$A$42)  *  ($A$11:$A$42&gt;=DATE($B$51,$B56,1))  *  ($A$11:$A$42&lt;=DATE($B$51,$B56+1,0))  *  ISNUMBER(C$11:C$42), C$11:C$42, ) )</f>
        <v>0</v>
      </c>
      <c r="D56" s="290" t="n">
        <f aca="false" t="array" ref="D56:D56">SUM( IF( ISNUMBER($A$11:$A$42)  *  ($A$11:$A$42&gt;=DATE($B$51,$B56,1))  *  ($A$11:$A$42&lt;=DATE($B$51,$B56+1,0))  *  ISNUMBER(D$11:D$42), D$11:D$42, ) )</f>
        <v>0</v>
      </c>
      <c r="E56" s="54"/>
      <c r="F56" s="54"/>
    </row>
    <row r="57" s="75" customFormat="true" ht="12.75" hidden="false" customHeight="false" outlineLevel="0" collapsed="false">
      <c r="B57" s="515" t="n">
        <v>5</v>
      </c>
      <c r="C57" s="290" t="n">
        <f aca="false" t="array" ref="C57:C57">SUM( IF( ISNUMBER($A$11:$A$42)  *  ($A$11:$A$42&gt;=DATE($B$51,$B57,1))  *  ($A$11:$A$42&lt;=DATE($B$51,$B57+1,0))  *  ISNUMBER(C$11:C$42), C$11:C$42, ) )</f>
        <v>0</v>
      </c>
      <c r="D57" s="290" t="n">
        <f aca="false" t="array" ref="D57:D57">SUM( IF( ISNUMBER($A$11:$A$42)  *  ($A$11:$A$42&gt;=DATE($B$51,$B57,1))  *  ($A$11:$A$42&lt;=DATE($B$51,$B57+1,0))  *  ISNUMBER(D$11:D$42), D$11:D$42, ) )</f>
        <v>0</v>
      </c>
      <c r="E57" s="54"/>
      <c r="F57" s="54"/>
    </row>
    <row r="58" s="75" customFormat="true" ht="12.75" hidden="false" customHeight="false" outlineLevel="0" collapsed="false">
      <c r="B58" s="515" t="n">
        <v>6</v>
      </c>
      <c r="C58" s="290" t="n">
        <f aca="false" t="array" ref="C58:C58">SUM( IF( ISNUMBER($A$11:$A$42)  *  ($A$11:$A$42&gt;=DATE($B$51,$B58,1))  *  ($A$11:$A$42&lt;=DATE($B$51,$B58+1,0))  *  ISNUMBER(C$11:C$42), C$11:C$42, ) )</f>
        <v>0</v>
      </c>
      <c r="D58" s="290" t="n">
        <f aca="false" t="array" ref="D58:D58">SUM( IF( ISNUMBER($A$11:$A$42)  *  ($A$11:$A$42&gt;=DATE($B$51,$B58,1))  *  ($A$11:$A$42&lt;=DATE($B$51,$B58+1,0))  *  ISNUMBER(D$11:D$42), D$11:D$42, ) )</f>
        <v>0</v>
      </c>
      <c r="E58" s="54"/>
      <c r="F58" s="54"/>
    </row>
    <row r="59" s="75" customFormat="true" ht="12.75" hidden="false" customHeight="false" outlineLevel="0" collapsed="false">
      <c r="B59" s="515" t="n">
        <v>7</v>
      </c>
      <c r="C59" s="290" t="n">
        <f aca="false" t="array" ref="C59:C59">SUM( IF( ISNUMBER($A$11:$A$42)  *  ($A$11:$A$42&gt;=DATE($B$51,$B59,1))  *  ($A$11:$A$42&lt;=DATE($B$51,$B59+1,0))  *  ISNUMBER(C$11:C$42), C$11:C$42, ) )</f>
        <v>0</v>
      </c>
      <c r="D59" s="290" t="n">
        <f aca="false" t="array" ref="D59:D59">SUM( IF( ISNUMBER($A$11:$A$42)  *  ($A$11:$A$42&gt;=DATE($B$51,$B59,1))  *  ($A$11:$A$42&lt;=DATE($B$51,$B59+1,0))  *  ISNUMBER(D$11:D$42), D$11:D$42, ) )</f>
        <v>0</v>
      </c>
      <c r="E59" s="54"/>
      <c r="F59" s="54"/>
    </row>
    <row r="60" s="75" customFormat="true" ht="12.75" hidden="false" customHeight="false" outlineLevel="0" collapsed="false">
      <c r="B60" s="515" t="n">
        <v>8</v>
      </c>
      <c r="C60" s="290" t="n">
        <f aca="false" t="array" ref="C60:C60">SUM( IF( ISNUMBER($A$11:$A$42)  *  ($A$11:$A$42&gt;=DATE($B$51,$B60,1))  *  ($A$11:$A$42&lt;=DATE($B$51,$B60+1,0))  *  ISNUMBER(C$11:C$42), C$11:C$42, ) )</f>
        <v>0</v>
      </c>
      <c r="D60" s="290" t="n">
        <f aca="false" t="array" ref="D60:D60">SUM( IF( ISNUMBER($A$11:$A$42)  *  ($A$11:$A$42&gt;=DATE($B$51,$B60,1))  *  ($A$11:$A$42&lt;=DATE($B$51,$B60+1,0))  *  ISNUMBER(D$11:D$42), D$11:D$42, ) )</f>
        <v>0</v>
      </c>
      <c r="E60" s="54"/>
      <c r="F60" s="54"/>
    </row>
    <row r="61" s="75" customFormat="true" ht="12.75" hidden="false" customHeight="false" outlineLevel="0" collapsed="false">
      <c r="B61" s="515" t="n">
        <v>9</v>
      </c>
      <c r="C61" s="290" t="n">
        <f aca="false" t="array" ref="C61:C61">SUM( IF( ISNUMBER($A$11:$A$42)  *  ($A$11:$A$42&gt;=DATE($B$51,$B61,1))  *  ($A$11:$A$42&lt;=DATE($B$51,$B61+1,0))  *  ISNUMBER(C$11:C$42), C$11:C$42, ) )</f>
        <v>0</v>
      </c>
      <c r="D61" s="290" t="n">
        <f aca="false" t="array" ref="D61:D61">SUM( IF( ISNUMBER($A$11:$A$42)  *  ($A$11:$A$42&gt;=DATE($B$51,$B61,1))  *  ($A$11:$A$42&lt;=DATE($B$51,$B61+1,0))  *  ISNUMBER(D$11:D$42), D$11:D$42, ) )</f>
        <v>0</v>
      </c>
      <c r="E61" s="54"/>
      <c r="F61" s="54"/>
    </row>
    <row r="62" s="75" customFormat="true" ht="12.75" hidden="false" customHeight="false" outlineLevel="0" collapsed="false">
      <c r="B62" s="515" t="n">
        <v>10</v>
      </c>
      <c r="C62" s="290" t="n">
        <f aca="false" t="array" ref="C62:C62">SUM( IF( ISNUMBER($A$11:$A$42)  *  ($A$11:$A$42&gt;=DATE($B$51,$B62,1))  *  ($A$11:$A$42&lt;=DATE($B$51,$B62+1,0))  *  ISNUMBER(C$11:C$42), C$11:C$42, ) )</f>
        <v>0</v>
      </c>
      <c r="D62" s="290" t="n">
        <f aca="false" t="array" ref="D62:D62">SUM( IF( ISNUMBER($A$11:$A$42)  *  ($A$11:$A$42&gt;=DATE($B$51,$B62,1))  *  ($A$11:$A$42&lt;=DATE($B$51,$B62+1,0))  *  ISNUMBER(D$11:D$42), D$11:D$42, ) )</f>
        <v>0</v>
      </c>
      <c r="E62" s="54"/>
      <c r="F62" s="54"/>
    </row>
    <row r="63" s="75" customFormat="true" ht="12.75" hidden="false" customHeight="false" outlineLevel="0" collapsed="false">
      <c r="B63" s="515" t="n">
        <v>11</v>
      </c>
      <c r="C63" s="290" t="n">
        <f aca="false" t="array" ref="C63:C63">SUM( IF( ISNUMBER($A$11:$A$42)  *  ($A$11:$A$42&gt;=DATE($B$51,$B63,1))  *  ($A$11:$A$42&lt;=DATE($B$51,$B63+1,0))  *  ISNUMBER(C$11:C$42), C$11:C$42, ) )</f>
        <v>0</v>
      </c>
      <c r="D63" s="290" t="n">
        <f aca="false" t="array" ref="D63:D63">SUM( IF( ISNUMBER($A$11:$A$42)  *  ($A$11:$A$42&gt;=DATE($B$51,$B63,1))  *  ($A$11:$A$42&lt;=DATE($B$51,$B63+1,0))  *  ISNUMBER(D$11:D$42), D$11:D$42, ) )</f>
        <v>0</v>
      </c>
      <c r="E63" s="54"/>
      <c r="F63" s="54"/>
    </row>
    <row r="64" s="75" customFormat="true" ht="12.75" hidden="false" customHeight="false" outlineLevel="0" collapsed="false">
      <c r="B64" s="515" t="n">
        <v>12</v>
      </c>
      <c r="C64" s="290" t="n">
        <f aca="false" t="array" ref="C64:C64">SUM( IF( ISNUMBER($A$11:$A$42)  *  ($A$11:$A$42&gt;=DATE($B$51,$B64,1))  *  ($A$11:$A$42&lt;=DATE($B$51,$B64+1,0))  *  ISNUMBER(C$11:C$42), C$11:C$42, ) )</f>
        <v>0</v>
      </c>
      <c r="D64" s="290" t="n">
        <f aca="false" t="array" ref="D64:D64">SUM( IF( ISNUMBER($A$11:$A$42)  *  ($A$11:$A$42&gt;=DATE($B$51,$B64,1))  *  ($A$11:$A$42&lt;=DATE($B$51,$B64+1,0))  *  ISNUMBER(D$11:D$42), D$11:D$42, ) )</f>
        <v>0</v>
      </c>
      <c r="E64" s="54"/>
      <c r="F64" s="54"/>
    </row>
    <row r="65" s="75" customFormat="true" ht="13.5" hidden="false" customHeight="false" outlineLevel="0" collapsed="false">
      <c r="B65" s="516" t="s">
        <v>209</v>
      </c>
      <c r="C65" s="296" t="n">
        <f aca="false">SUM(C53:C64)</f>
        <v>0</v>
      </c>
      <c r="D65" s="296" t="n">
        <f aca="false">SUM(D53:D64)</f>
        <v>0</v>
      </c>
    </row>
    <row r="66" s="75" customFormat="true" ht="13.5" hidden="false" customHeight="false" outlineLevel="0" collapsed="false">
      <c r="B66" s="506"/>
      <c r="C66" s="76"/>
      <c r="D66" s="76"/>
    </row>
    <row r="67" s="75" customFormat="true" ht="12.75" hidden="false" customHeight="false" outlineLevel="0" collapsed="false">
      <c r="B67" s="440"/>
    </row>
    <row r="68" s="75" customFormat="true" ht="12.75" hidden="false" customHeight="false" outlineLevel="0" collapsed="false">
      <c r="B68" s="440"/>
    </row>
    <row r="69" customFormat="false" ht="12.75" hidden="false" customHeight="false" outlineLevel="0" collapsed="false">
      <c r="A69" s="75"/>
      <c r="B69" s="440"/>
      <c r="C69" s="75"/>
      <c r="D69" s="75"/>
      <c r="E69" s="75"/>
      <c r="F69" s="75"/>
      <c r="G69" s="75"/>
      <c r="H69" s="75"/>
      <c r="I69" s="75"/>
      <c r="J69" s="75"/>
      <c r="K69" s="75"/>
      <c r="L69" s="75"/>
      <c r="M69" s="75"/>
    </row>
    <row r="70" customFormat="false" ht="12.75" hidden="false" customHeight="false" outlineLevel="0" collapsed="false">
      <c r="A70" s="75"/>
      <c r="B70" s="440"/>
      <c r="C70" s="75"/>
      <c r="D70" s="75"/>
      <c r="E70" s="75"/>
      <c r="F70" s="75"/>
      <c r="G70" s="75"/>
      <c r="H70" s="75"/>
      <c r="I70" s="75"/>
      <c r="J70" s="75"/>
      <c r="K70" s="75"/>
      <c r="L70" s="75"/>
      <c r="M70" s="75"/>
    </row>
  </sheetData>
  <mergeCells count="3">
    <mergeCell ref="D1:E1"/>
    <mergeCell ref="A6:E6"/>
    <mergeCell ref="C44:D44"/>
  </mergeCells>
  <hyperlinks>
    <hyperlink ref="G1" location="Erläuterung!A1" display="Hilfe"/>
    <hyperlink ref="G39" r:id="rId2" location="Buchung_Kalenderjahr" display="www.klicktipps.de/gewerbe_faq.php#Buchung_Kalenderjahr"/>
  </hyperlinks>
  <printOptions headings="false" gridLines="false" gridLinesSet="true" horizontalCentered="true" verticalCentered="false"/>
  <pageMargins left="0.590277777777778" right="0.39375" top="0.7875" bottom="0.7875" header="0.511811023622047" footer="0.511805555555556"/>
  <pageSetup paperSize="9" scale="100" fitToWidth="1" fitToHeight="1" pageOrder="downThenOver" orientation="portrait" blackAndWhite="false" draft="false" cellComments="none" horizontalDpi="300" verticalDpi="300" copies="1"/>
  <headerFooter differentFirst="false" differentOddEven="false">
    <oddHeader/>
    <oddFooter>&amp;CSeite &amp;P von &amp;N</oddFooter>
  </headerFooter>
  <drawing r:id="rId3"/>
  <legacyDrawing r:id="rId4"/>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C194"/>
  <sheetViews>
    <sheetView showFormulas="false" showGridLines="true" showRowColHeaders="true" showZeros="true" rightToLeft="false" tabSelected="false" showOutlineSymbols="true" defaultGridColor="true" view="normal" topLeftCell="A57" colorId="64" zoomScale="75" zoomScaleNormal="75" zoomScalePageLayoutView="100" workbookViewId="0">
      <selection pane="topLeft" activeCell="F13" activeCellId="1" sqref="A1:A5 F13"/>
    </sheetView>
  </sheetViews>
  <sheetFormatPr defaultColWidth="9.57421875" defaultRowHeight="12.75" zeroHeight="false" outlineLevelRow="0" outlineLevelCol="0"/>
  <cols>
    <col collapsed="false" customWidth="true" hidden="false" outlineLevel="0" max="1" min="1" style="517" width="10"/>
    <col collapsed="false" customWidth="false" hidden="false" outlineLevel="0" max="4" min="2" style="517" width="9.57"/>
    <col collapsed="false" customWidth="true" hidden="false" outlineLevel="0" max="5" min="5" style="518" width="27.71"/>
    <col collapsed="false" customWidth="false" hidden="false" outlineLevel="0" max="6" min="6" style="519" width="9.57"/>
    <col collapsed="false" customWidth="false" hidden="false" outlineLevel="0" max="7" min="7" style="517" width="9.57"/>
    <col collapsed="false" customWidth="true" hidden="false" outlineLevel="0" max="8" min="8" style="517" width="10.28"/>
    <col collapsed="false" customWidth="false" hidden="false" outlineLevel="0" max="10" min="9" style="517" width="9.57"/>
    <col collapsed="false" customWidth="true" hidden="false" outlineLevel="0" max="11" min="11" style="517" width="11.28"/>
    <col collapsed="false" customWidth="false" hidden="false" outlineLevel="0" max="13" min="12" style="517" width="9.57"/>
    <col collapsed="false" customWidth="true" hidden="false" outlineLevel="0" max="14" min="14" style="517" width="10.43"/>
    <col collapsed="false" customWidth="false" hidden="false" outlineLevel="0" max="15" min="15" style="517" width="9.57"/>
    <col collapsed="false" customWidth="true" hidden="false" outlineLevel="0" max="16" min="16" style="517" width="57.57"/>
    <col collapsed="false" customWidth="false" hidden="false" outlineLevel="0" max="16384" min="17" style="517" width="9.57"/>
  </cols>
  <sheetData>
    <row r="1" customFormat="false" ht="15" hidden="false" customHeight="true" outlineLevel="0" collapsed="false">
      <c r="A1" s="517" t="n">
        <f aca="false">Überschuss!A1</f>
        <v>0</v>
      </c>
      <c r="M1" s="301" t="n">
        <f aca="false">Überschuss!C1</f>
        <v>45521</v>
      </c>
      <c r="N1" s="301"/>
      <c r="P1" s="50" t="s">
        <v>140</v>
      </c>
    </row>
    <row r="2" customFormat="false" ht="14.25" hidden="false" customHeight="false" outlineLevel="0" collapsed="false">
      <c r="A2" s="517" t="n">
        <f aca="false">Überschuss!A2</f>
        <v>0</v>
      </c>
      <c r="H2" s="47"/>
      <c r="I2" s="47"/>
      <c r="J2" s="47"/>
    </row>
    <row r="3" customFormat="false" ht="14.25" hidden="false" customHeight="false" outlineLevel="0" collapsed="false">
      <c r="H3" s="47"/>
      <c r="I3" s="47"/>
      <c r="J3" s="47"/>
      <c r="P3" s="250" t="s">
        <v>573</v>
      </c>
    </row>
    <row r="4" s="524" customFormat="true" ht="18" hidden="false" customHeight="false" outlineLevel="0" collapsed="false">
      <c r="A4" s="520" t="str">
        <f aca="false">"Fahrtkosten (Kilometerpauschale) und Reisekosten " &amp; Überschuss!A7</f>
        <v>Fahrtkosten (Kilometerpauschale) und Reisekosten 2024</v>
      </c>
      <c r="B4" s="521"/>
      <c r="C4" s="521"/>
      <c r="D4" s="521"/>
      <c r="E4" s="522"/>
      <c r="F4" s="521"/>
      <c r="G4" s="521"/>
      <c r="H4" s="521"/>
      <c r="I4" s="521"/>
      <c r="J4" s="521"/>
      <c r="K4" s="523"/>
      <c r="L4" s="523"/>
      <c r="M4" s="523"/>
      <c r="N4" s="523"/>
      <c r="P4" s="250" t="s">
        <v>574</v>
      </c>
    </row>
    <row r="5" customFormat="false" ht="15" hidden="false" customHeight="false" outlineLevel="0" collapsed="false">
      <c r="A5" s="525"/>
      <c r="B5" s="525"/>
      <c r="C5" s="525"/>
      <c r="D5" s="525"/>
      <c r="E5" s="526"/>
      <c r="F5" s="375"/>
      <c r="G5" s="525"/>
      <c r="H5" s="525"/>
      <c r="I5" s="525"/>
      <c r="J5" s="525"/>
      <c r="K5" s="525"/>
      <c r="L5" s="525"/>
      <c r="M5" s="525"/>
      <c r="N5" s="527"/>
      <c r="O5" s="528"/>
      <c r="P5" s="250" t="s">
        <v>575</v>
      </c>
    </row>
    <row r="6" customFormat="false" ht="13.5" hidden="false" customHeight="false" outlineLevel="0" collapsed="false">
      <c r="A6" s="525"/>
      <c r="B6" s="525"/>
      <c r="C6" s="525"/>
      <c r="D6" s="525"/>
      <c r="E6" s="526"/>
      <c r="F6" s="529" t="s">
        <v>576</v>
      </c>
      <c r="G6" s="529"/>
      <c r="H6" s="529"/>
      <c r="I6" s="529"/>
      <c r="J6" s="529"/>
      <c r="K6" s="530" t="s">
        <v>577</v>
      </c>
      <c r="L6" s="530"/>
      <c r="M6" s="530"/>
      <c r="N6" s="525"/>
    </row>
    <row r="7" s="540" customFormat="true" ht="12.75" hidden="false" customHeight="true" outlineLevel="0" collapsed="false">
      <c r="A7" s="531" t="s">
        <v>356</v>
      </c>
      <c r="B7" s="532" t="s">
        <v>578</v>
      </c>
      <c r="C7" s="532" t="s">
        <v>579</v>
      </c>
      <c r="D7" s="533" t="s">
        <v>580</v>
      </c>
      <c r="E7" s="534" t="s">
        <v>581</v>
      </c>
      <c r="F7" s="535" t="s">
        <v>582</v>
      </c>
      <c r="G7" s="535"/>
      <c r="H7" s="535"/>
      <c r="I7" s="536" t="s">
        <v>583</v>
      </c>
      <c r="J7" s="536"/>
      <c r="K7" s="537" t="s">
        <v>584</v>
      </c>
      <c r="L7" s="538" t="s">
        <v>585</v>
      </c>
      <c r="M7" s="538"/>
      <c r="N7" s="539" t="s">
        <v>358</v>
      </c>
      <c r="P7" s="250" t="s">
        <v>586</v>
      </c>
    </row>
    <row r="8" s="540" customFormat="true" ht="13.5" hidden="false" customHeight="false" outlineLevel="0" collapsed="false">
      <c r="A8" s="531"/>
      <c r="B8" s="532"/>
      <c r="C8" s="532"/>
      <c r="D8" s="532"/>
      <c r="E8" s="534"/>
      <c r="F8" s="541" t="s">
        <v>587</v>
      </c>
      <c r="G8" s="542" t="s">
        <v>588</v>
      </c>
      <c r="H8" s="543" t="s">
        <v>589</v>
      </c>
      <c r="I8" s="544" t="s">
        <v>193</v>
      </c>
      <c r="J8" s="545" t="s">
        <v>267</v>
      </c>
      <c r="K8" s="537"/>
      <c r="L8" s="544" t="s">
        <v>193</v>
      </c>
      <c r="M8" s="545" t="s">
        <v>267</v>
      </c>
      <c r="N8" s="546" t="s">
        <v>360</v>
      </c>
      <c r="P8" s="547"/>
      <c r="Q8" s="547"/>
      <c r="R8" s="547"/>
      <c r="S8" s="547"/>
      <c r="T8" s="547"/>
      <c r="U8" s="547"/>
      <c r="V8" s="547"/>
      <c r="W8" s="547"/>
      <c r="X8" s="547"/>
      <c r="Y8" s="547"/>
      <c r="Z8" s="547"/>
      <c r="AA8" s="547"/>
      <c r="AB8" s="547"/>
      <c r="AC8" s="547"/>
    </row>
    <row r="9" customFormat="false" ht="12.75" hidden="false" customHeight="false" outlineLevel="0" collapsed="false">
      <c r="A9" s="548" t="n">
        <v>45394</v>
      </c>
      <c r="B9" s="549" t="n">
        <v>0</v>
      </c>
      <c r="C9" s="549" t="n">
        <v>0</v>
      </c>
      <c r="D9" s="550" t="n">
        <f aca="false">ROUND((C9-B9)*24,2)</f>
        <v>0</v>
      </c>
      <c r="E9" s="551" t="s">
        <v>590</v>
      </c>
      <c r="F9" s="552"/>
      <c r="G9" s="552"/>
      <c r="H9" s="553" t="n">
        <f aca="false">IF(G9=$C$85,$D$85,IF(G9=$C$86,$D$86,IF(G9=$C$87,$D$87,)))*F9</f>
        <v>0</v>
      </c>
      <c r="I9" s="554" t="n">
        <v>4.24</v>
      </c>
      <c r="J9" s="554" t="n">
        <v>0.8</v>
      </c>
      <c r="K9" s="553" t="n">
        <f aca="false">IF(D9&gt;A$73,IF(D9&lt;A$74,B$73,B$74),0)</f>
        <v>0</v>
      </c>
      <c r="L9" s="554"/>
      <c r="M9" s="555"/>
      <c r="N9" s="556" t="s">
        <v>591</v>
      </c>
      <c r="P9" s="250" t="s">
        <v>592</v>
      </c>
      <c r="Q9" s="557"/>
      <c r="R9" s="557"/>
      <c r="S9" s="557"/>
      <c r="T9" s="557"/>
      <c r="U9" s="557"/>
      <c r="V9" s="557"/>
      <c r="W9" s="557"/>
      <c r="X9" s="557"/>
      <c r="Y9" s="557"/>
      <c r="Z9" s="557"/>
      <c r="AA9" s="557"/>
      <c r="AB9" s="557"/>
      <c r="AC9" s="557"/>
    </row>
    <row r="10" customFormat="false" ht="12.75" hidden="false" customHeight="false" outlineLevel="0" collapsed="false">
      <c r="A10" s="558" t="n">
        <v>45408</v>
      </c>
      <c r="B10" s="559" t="n">
        <v>0</v>
      </c>
      <c r="C10" s="559" t="n">
        <v>0</v>
      </c>
      <c r="D10" s="560" t="n">
        <f aca="false">ROUND((C10-B10)*24,2)</f>
        <v>0</v>
      </c>
      <c r="E10" s="324" t="s">
        <v>590</v>
      </c>
      <c r="F10" s="561" t="n">
        <v>0</v>
      </c>
      <c r="G10" s="562" t="s">
        <v>593</v>
      </c>
      <c r="H10" s="563" t="n">
        <f aca="false">IF(G10=$C$85,$D$85,IF(G10=$C$86,$D$86,IF(G10=$C$87,$D$87,)))*F10</f>
        <v>0</v>
      </c>
      <c r="I10" s="564" t="n">
        <v>42.02</v>
      </c>
      <c r="J10" s="564" t="n">
        <v>7.98</v>
      </c>
      <c r="K10" s="563" t="n">
        <f aca="false">IF(D10&gt;A$73,IF(D10&lt;A$74,B$73,B$74),0)</f>
        <v>0</v>
      </c>
      <c r="L10" s="564"/>
      <c r="M10" s="565"/>
      <c r="N10" s="227" t="s">
        <v>594</v>
      </c>
      <c r="P10" s="250" t="s">
        <v>595</v>
      </c>
      <c r="Q10" s="557"/>
      <c r="R10" s="557"/>
      <c r="S10" s="557"/>
      <c r="T10" s="557"/>
      <c r="U10" s="557"/>
      <c r="V10" s="557"/>
      <c r="W10" s="557"/>
      <c r="X10" s="557"/>
      <c r="Y10" s="557"/>
      <c r="Z10" s="557"/>
      <c r="AA10" s="557"/>
      <c r="AB10" s="557"/>
      <c r="AC10" s="557"/>
    </row>
    <row r="11" customFormat="false" ht="25.5" hidden="false" customHeight="false" outlineLevel="0" collapsed="false">
      <c r="A11" s="558" t="n">
        <v>45360</v>
      </c>
      <c r="B11" s="559" t="n">
        <v>0</v>
      </c>
      <c r="C11" s="559" t="n">
        <v>0</v>
      </c>
      <c r="D11" s="560" t="n">
        <f aca="false">ROUND((C11-B11)*24,2)</f>
        <v>0</v>
      </c>
      <c r="E11" s="566" t="s">
        <v>596</v>
      </c>
      <c r="F11" s="561" t="n">
        <v>0</v>
      </c>
      <c r="G11" s="562" t="s">
        <v>597</v>
      </c>
      <c r="H11" s="563" t="n">
        <f aca="false">IF(G11=$C$85,$D$85,IF(G11=$C$86,$D$86,IF(G11=$C$87,$D$87,)))*F11</f>
        <v>0</v>
      </c>
      <c r="I11" s="564"/>
      <c r="J11" s="564"/>
      <c r="K11" s="563" t="n">
        <f aca="false">IF(D11&gt;A$73,IF(D11&lt;A$74,B$73,B$74),0)</f>
        <v>0</v>
      </c>
      <c r="L11" s="564"/>
      <c r="M11" s="565"/>
      <c r="N11" s="236"/>
      <c r="P11" s="250" t="s">
        <v>598</v>
      </c>
      <c r="Q11" s="557"/>
      <c r="R11" s="557"/>
      <c r="S11" s="557"/>
      <c r="T11" s="557"/>
      <c r="U11" s="557"/>
      <c r="V11" s="557"/>
      <c r="W11" s="557"/>
      <c r="X11" s="557"/>
      <c r="Y11" s="557"/>
      <c r="Z11" s="557"/>
      <c r="AA11" s="557"/>
      <c r="AB11" s="557"/>
      <c r="AC11" s="557"/>
    </row>
    <row r="12" customFormat="false" ht="12.75" hidden="false" customHeight="false" outlineLevel="0" collapsed="false">
      <c r="A12" s="558"/>
      <c r="B12" s="559"/>
      <c r="C12" s="559"/>
      <c r="D12" s="560" t="n">
        <f aca="false">ROUND((C12-B12)*24,2)</f>
        <v>0</v>
      </c>
      <c r="E12" s="566"/>
      <c r="F12" s="561"/>
      <c r="G12" s="562"/>
      <c r="H12" s="563" t="n">
        <f aca="false">IF(G12=$C$85,$D$85,IF(G12=$C$86,$D$86,IF(G12=$C$87,$D$87,)))*F12</f>
        <v>0</v>
      </c>
      <c r="I12" s="564"/>
      <c r="J12" s="564"/>
      <c r="K12" s="563" t="n">
        <f aca="false">IF(D12&gt;A$73,IF(D12&lt;A$74,B$73,B$74),0)</f>
        <v>0</v>
      </c>
      <c r="L12" s="564"/>
      <c r="M12" s="565"/>
      <c r="N12" s="236"/>
      <c r="P12" s="250" t="s">
        <v>599</v>
      </c>
      <c r="Q12" s="557"/>
      <c r="R12" s="557"/>
      <c r="S12" s="557"/>
      <c r="T12" s="557"/>
      <c r="U12" s="557"/>
      <c r="V12" s="557"/>
      <c r="W12" s="557"/>
      <c r="X12" s="557"/>
      <c r="Y12" s="557"/>
      <c r="Z12" s="557"/>
      <c r="AA12" s="557"/>
      <c r="AB12" s="557"/>
      <c r="AC12" s="557"/>
    </row>
    <row r="13" customFormat="false" ht="12.75" hidden="false" customHeight="false" outlineLevel="0" collapsed="false">
      <c r="A13" s="558"/>
      <c r="B13" s="559"/>
      <c r="C13" s="559"/>
      <c r="D13" s="560" t="n">
        <f aca="false">ROUND((C13-B13)*24,2)</f>
        <v>0</v>
      </c>
      <c r="E13" s="566"/>
      <c r="F13" s="561"/>
      <c r="G13" s="562"/>
      <c r="H13" s="563" t="n">
        <f aca="false">IF(G13=$C$85,$D$85,IF(G13=$C$86,$D$86,IF(G13=$C$87,$D$87,)))*F13</f>
        <v>0</v>
      </c>
      <c r="I13" s="564"/>
      <c r="J13" s="564"/>
      <c r="K13" s="563" t="n">
        <f aca="false">IF(D13&gt;A$73,IF(D13&lt;A$74,B$73,B$74),0)</f>
        <v>0</v>
      </c>
      <c r="L13" s="564"/>
      <c r="M13" s="565"/>
      <c r="N13" s="236"/>
      <c r="P13" s="250" t="s">
        <v>600</v>
      </c>
      <c r="Q13" s="557"/>
      <c r="R13" s="557"/>
      <c r="S13" s="557"/>
      <c r="T13" s="557"/>
      <c r="U13" s="557"/>
      <c r="V13" s="557"/>
      <c r="W13" s="557"/>
      <c r="X13" s="557"/>
      <c r="Y13" s="557"/>
      <c r="Z13" s="557"/>
      <c r="AA13" s="557"/>
      <c r="AB13" s="557"/>
      <c r="AC13" s="557"/>
    </row>
    <row r="14" customFormat="false" ht="25.5" hidden="false" customHeight="false" outlineLevel="0" collapsed="false">
      <c r="A14" s="558"/>
      <c r="B14" s="559"/>
      <c r="C14" s="559"/>
      <c r="D14" s="560" t="n">
        <f aca="false">ROUND((C14-B14)*24,2)</f>
        <v>0</v>
      </c>
      <c r="E14" s="248" t="s">
        <v>601</v>
      </c>
      <c r="F14" s="561"/>
      <c r="G14" s="562"/>
      <c r="H14" s="563" t="n">
        <f aca="false">IF(G14=$C$85,$D$85,IF(G14=$C$86,$D$86,IF(G14=$C$87,$D$87,)))*F14</f>
        <v>0</v>
      </c>
      <c r="I14" s="564"/>
      <c r="J14" s="564"/>
      <c r="K14" s="563" t="n">
        <f aca="false">IF(D14&gt;A$73,IF(D14&lt;A$74,B$73,B$74),0)</f>
        <v>0</v>
      </c>
      <c r="L14" s="564"/>
      <c r="M14" s="565"/>
      <c r="N14" s="236"/>
      <c r="P14" s="250" t="s">
        <v>602</v>
      </c>
      <c r="Q14" s="557"/>
      <c r="R14" s="557"/>
      <c r="S14" s="557"/>
      <c r="T14" s="557"/>
      <c r="U14" s="557"/>
      <c r="V14" s="557"/>
      <c r="W14" s="557"/>
      <c r="X14" s="557"/>
      <c r="Y14" s="557"/>
      <c r="Z14" s="557"/>
      <c r="AA14" s="557"/>
      <c r="AB14" s="557"/>
      <c r="AC14" s="557"/>
    </row>
    <row r="15" customFormat="false" ht="25.5" hidden="false" customHeight="false" outlineLevel="0" collapsed="false">
      <c r="A15" s="558"/>
      <c r="B15" s="559"/>
      <c r="C15" s="559"/>
      <c r="D15" s="560" t="n">
        <f aca="false">ROUND((C15-B15)*24,2)</f>
        <v>0</v>
      </c>
      <c r="E15" s="262" t="s">
        <v>603</v>
      </c>
      <c r="F15" s="561"/>
      <c r="G15" s="562"/>
      <c r="H15" s="563" t="n">
        <f aca="false">IF(G15=$C$85,$D$85,IF(G15=$C$86,$D$86,IF(G15=$C$87,$D$87,)))*F15</f>
        <v>0</v>
      </c>
      <c r="I15" s="564"/>
      <c r="J15" s="564"/>
      <c r="K15" s="563" t="n">
        <f aca="false">IF(D15&gt;A$73,IF(D15&lt;A$74,B$73,B$74),0)</f>
        <v>0</v>
      </c>
      <c r="L15" s="564"/>
      <c r="M15" s="565"/>
      <c r="N15" s="236"/>
      <c r="P15" s="250" t="s">
        <v>604</v>
      </c>
      <c r="Q15" s="557"/>
      <c r="R15" s="557"/>
      <c r="S15" s="557"/>
      <c r="T15" s="557"/>
      <c r="U15" s="557"/>
      <c r="V15" s="557"/>
      <c r="W15" s="557"/>
      <c r="X15" s="557"/>
      <c r="Y15" s="557"/>
      <c r="Z15" s="557"/>
      <c r="AA15" s="557"/>
      <c r="AB15" s="557"/>
      <c r="AC15" s="557"/>
    </row>
    <row r="16" customFormat="false" ht="14.25" hidden="false" customHeight="false" outlineLevel="0" collapsed="false">
      <c r="A16" s="558"/>
      <c r="B16" s="559"/>
      <c r="C16" s="559"/>
      <c r="D16" s="560" t="n">
        <f aca="false">ROUND((C16-B16)*24,2)</f>
        <v>0</v>
      </c>
      <c r="E16" s="566"/>
      <c r="F16" s="561"/>
      <c r="G16" s="562"/>
      <c r="H16" s="563" t="n">
        <f aca="false">IF(G16=$C$85,$D$85,IF(G16=$C$86,$D$86,IF(G16=$C$87,$D$87,)))*F16</f>
        <v>0</v>
      </c>
      <c r="I16" s="564"/>
      <c r="J16" s="564"/>
      <c r="K16" s="563" t="n">
        <f aca="false">IF(D16&gt;A$73,IF(D16&lt;A$74,B$73,B$74),0)</f>
        <v>0</v>
      </c>
      <c r="L16" s="564"/>
      <c r="M16" s="565"/>
      <c r="N16" s="236"/>
      <c r="P16" s="50" t="s">
        <v>605</v>
      </c>
      <c r="Q16" s="557"/>
      <c r="R16" s="557"/>
      <c r="S16" s="557"/>
      <c r="T16" s="557"/>
      <c r="U16" s="557"/>
      <c r="V16" s="557"/>
      <c r="W16" s="557"/>
      <c r="X16" s="557"/>
      <c r="Y16" s="557"/>
      <c r="Z16" s="557"/>
      <c r="AA16" s="557"/>
      <c r="AB16" s="557"/>
      <c r="AC16" s="557"/>
    </row>
    <row r="17" customFormat="false" ht="12.75" hidden="false" customHeight="false" outlineLevel="0" collapsed="false">
      <c r="A17" s="558"/>
      <c r="B17" s="559"/>
      <c r="C17" s="559"/>
      <c r="D17" s="560" t="n">
        <f aca="false">ROUND((C17-B17)*24,2)</f>
        <v>0</v>
      </c>
      <c r="E17" s="566"/>
      <c r="F17" s="561"/>
      <c r="G17" s="562"/>
      <c r="H17" s="563" t="n">
        <f aca="false">IF(G17=$C$85,$D$85,IF(G17=$C$86,$D$86,IF(G17=$C$87,$D$87,)))*F17</f>
        <v>0</v>
      </c>
      <c r="I17" s="564"/>
      <c r="J17" s="564"/>
      <c r="K17" s="563" t="n">
        <f aca="false">IF(D17&gt;A$73,IF(D17&lt;A$74,B$73,B$74),0)</f>
        <v>0</v>
      </c>
      <c r="L17" s="564"/>
      <c r="M17" s="565"/>
      <c r="N17" s="236"/>
      <c r="P17" s="557"/>
      <c r="Q17" s="557"/>
      <c r="R17" s="557"/>
      <c r="S17" s="557"/>
      <c r="T17" s="557"/>
      <c r="U17" s="557"/>
      <c r="V17" s="557"/>
      <c r="W17" s="557"/>
      <c r="X17" s="557"/>
      <c r="Y17" s="557"/>
      <c r="Z17" s="557"/>
      <c r="AA17" s="557"/>
      <c r="AB17" s="557"/>
      <c r="AC17" s="557"/>
    </row>
    <row r="18" customFormat="false" ht="12.75" hidden="false" customHeight="false" outlineLevel="0" collapsed="false">
      <c r="A18" s="558"/>
      <c r="B18" s="559"/>
      <c r="C18" s="559"/>
      <c r="D18" s="560" t="n">
        <f aca="false">ROUND((C18-B18)*24,2)</f>
        <v>0</v>
      </c>
      <c r="E18" s="566"/>
      <c r="F18" s="561"/>
      <c r="G18" s="562"/>
      <c r="H18" s="563" t="n">
        <f aca="false">IF(G18=$C$85,$D$85,IF(G18=$C$86,$D$86,IF(G18=$C$87,$D$87,)))*F18</f>
        <v>0</v>
      </c>
      <c r="I18" s="564"/>
      <c r="J18" s="564"/>
      <c r="K18" s="563" t="n">
        <f aca="false">IF(D18&gt;A$73,IF(D18&lt;A$74,B$73,B$74),0)</f>
        <v>0</v>
      </c>
      <c r="L18" s="564"/>
      <c r="M18" s="565"/>
      <c r="N18" s="236"/>
      <c r="P18" s="557"/>
      <c r="Q18" s="557"/>
      <c r="R18" s="557"/>
      <c r="S18" s="557"/>
      <c r="T18" s="557"/>
      <c r="U18" s="557"/>
      <c r="V18" s="557"/>
      <c r="W18" s="557"/>
      <c r="X18" s="557"/>
      <c r="Y18" s="557"/>
      <c r="Z18" s="557"/>
      <c r="AA18" s="557"/>
      <c r="AB18" s="557"/>
      <c r="AC18" s="557"/>
    </row>
    <row r="19" customFormat="false" ht="12.75" hidden="false" customHeight="false" outlineLevel="0" collapsed="false">
      <c r="A19" s="558"/>
      <c r="B19" s="559"/>
      <c r="C19" s="559"/>
      <c r="D19" s="560" t="n">
        <f aca="false">ROUND((C19-B19)*24,2)</f>
        <v>0</v>
      </c>
      <c r="E19" s="566"/>
      <c r="F19" s="561"/>
      <c r="G19" s="562"/>
      <c r="H19" s="563" t="n">
        <f aca="false">IF(G19=$C$85,$D$85,IF(G19=$C$86,$D$86,IF(G19=$C$87,$D$87,)))*F19</f>
        <v>0</v>
      </c>
      <c r="I19" s="564"/>
      <c r="J19" s="564"/>
      <c r="K19" s="563" t="n">
        <f aca="false">IF(D19&gt;A$73,IF(D19&lt;A$74,B$73,B$74),0)</f>
        <v>0</v>
      </c>
      <c r="L19" s="564"/>
      <c r="M19" s="565"/>
      <c r="N19" s="236"/>
      <c r="O19" s="557"/>
      <c r="P19" s="557"/>
      <c r="Q19" s="557"/>
      <c r="R19" s="557"/>
      <c r="S19" s="557"/>
      <c r="T19" s="557"/>
      <c r="U19" s="557"/>
      <c r="V19" s="557"/>
      <c r="W19" s="557"/>
      <c r="X19" s="557"/>
      <c r="Y19" s="557"/>
      <c r="Z19" s="557"/>
      <c r="AA19" s="557"/>
      <c r="AB19" s="557"/>
      <c r="AC19" s="557"/>
    </row>
    <row r="20" customFormat="false" ht="12.75" hidden="false" customHeight="false" outlineLevel="0" collapsed="false">
      <c r="A20" s="558"/>
      <c r="B20" s="559"/>
      <c r="C20" s="559"/>
      <c r="D20" s="560" t="n">
        <f aca="false">ROUND((C20-B20)*24,2)</f>
        <v>0</v>
      </c>
      <c r="E20" s="248"/>
      <c r="F20" s="561"/>
      <c r="G20" s="562"/>
      <c r="H20" s="563" t="n">
        <f aca="false">IF(G20=$C$85,$D$85,IF(G20=$C$86,$D$86,IF(G20=$C$87,$D$87,)))*F20</f>
        <v>0</v>
      </c>
      <c r="I20" s="564"/>
      <c r="J20" s="564"/>
      <c r="K20" s="563" t="n">
        <f aca="false">IF(D20&gt;A$73,IF(D20&lt;A$74,B$73,B$74),0)</f>
        <v>0</v>
      </c>
      <c r="L20" s="564"/>
      <c r="M20" s="565"/>
      <c r="N20" s="236"/>
      <c r="O20" s="557"/>
      <c r="P20" s="65" t="s">
        <v>606</v>
      </c>
      <c r="Q20" s="557"/>
      <c r="R20" s="557"/>
      <c r="S20" s="557"/>
      <c r="T20" s="557"/>
      <c r="U20" s="557"/>
      <c r="V20" s="557"/>
      <c r="W20" s="557"/>
      <c r="X20" s="557"/>
      <c r="Y20" s="557"/>
      <c r="Z20" s="557"/>
      <c r="AA20" s="557"/>
      <c r="AB20" s="557"/>
      <c r="AC20" s="557"/>
    </row>
    <row r="21" customFormat="false" ht="12.75" hidden="false" customHeight="false" outlineLevel="0" collapsed="false">
      <c r="A21" s="558"/>
      <c r="B21" s="559"/>
      <c r="C21" s="559"/>
      <c r="D21" s="560" t="n">
        <f aca="false">ROUND((C21-B21)*24,2)</f>
        <v>0</v>
      </c>
      <c r="E21" s="248"/>
      <c r="F21" s="561"/>
      <c r="G21" s="562"/>
      <c r="H21" s="563" t="n">
        <f aca="false">IF(G21=$C$85,$D$85,IF(G21=$C$86,$D$86,IF(G21=$C$87,$D$87,)))*F21</f>
        <v>0</v>
      </c>
      <c r="I21" s="564"/>
      <c r="J21" s="564"/>
      <c r="K21" s="563" t="n">
        <f aca="false">IF(D21&gt;A$73,IF(D21&lt;A$74,B$73,B$74),0)</f>
        <v>0</v>
      </c>
      <c r="L21" s="564"/>
      <c r="M21" s="565"/>
      <c r="N21" s="236"/>
      <c r="O21" s="557"/>
      <c r="P21" s="557"/>
      <c r="Q21" s="557"/>
      <c r="R21" s="557"/>
      <c r="S21" s="557"/>
      <c r="T21" s="557"/>
      <c r="U21" s="557"/>
      <c r="V21" s="557"/>
      <c r="W21" s="557"/>
      <c r="X21" s="557"/>
      <c r="Y21" s="557"/>
      <c r="Z21" s="557"/>
      <c r="AA21" s="557"/>
      <c r="AB21" s="557"/>
      <c r="AC21" s="557"/>
    </row>
    <row r="22" customFormat="false" ht="12.75" hidden="false" customHeight="false" outlineLevel="0" collapsed="false">
      <c r="A22" s="558"/>
      <c r="B22" s="559"/>
      <c r="C22" s="559"/>
      <c r="D22" s="560" t="n">
        <f aca="false">ROUND((C22-B22)*24,2)</f>
        <v>0</v>
      </c>
      <c r="E22" s="262"/>
      <c r="F22" s="561"/>
      <c r="G22" s="562"/>
      <c r="H22" s="563" t="n">
        <f aca="false">IF(G22=$C$85,$D$85,IF(G22=$C$86,$D$86,IF(G22=$C$87,$D$87,)))*F22</f>
        <v>0</v>
      </c>
      <c r="I22" s="564"/>
      <c r="J22" s="564"/>
      <c r="K22" s="563" t="n">
        <f aca="false">IF(D22&gt;A$73,IF(D22&lt;A$74,B$73,B$74),0)</f>
        <v>0</v>
      </c>
      <c r="L22" s="564"/>
      <c r="M22" s="565"/>
      <c r="N22" s="236"/>
      <c r="O22" s="557"/>
      <c r="P22" s="557"/>
      <c r="Q22" s="557"/>
      <c r="R22" s="557"/>
      <c r="S22" s="557"/>
      <c r="T22" s="557"/>
      <c r="U22" s="557"/>
      <c r="V22" s="557"/>
      <c r="W22" s="557"/>
      <c r="X22" s="557"/>
      <c r="Y22" s="557"/>
      <c r="Z22" s="557"/>
      <c r="AA22" s="557"/>
      <c r="AB22" s="557"/>
      <c r="AC22" s="557"/>
    </row>
    <row r="23" customFormat="false" ht="12.75" hidden="false" customHeight="false" outlineLevel="0" collapsed="false">
      <c r="A23" s="558"/>
      <c r="B23" s="559"/>
      <c r="C23" s="559"/>
      <c r="D23" s="560" t="n">
        <f aca="false">ROUND((C23-B23)*24,2)</f>
        <v>0</v>
      </c>
      <c r="E23" s="566"/>
      <c r="F23" s="561"/>
      <c r="G23" s="562"/>
      <c r="H23" s="563" t="n">
        <f aca="false">IF(G23=$C$85,$D$85,IF(G23=$C$86,$D$86,IF(G23=$C$87,$D$87,)))*F23</f>
        <v>0</v>
      </c>
      <c r="I23" s="564"/>
      <c r="J23" s="564"/>
      <c r="K23" s="563" t="n">
        <f aca="false">IF(D23&gt;A$73,IF(D23&lt;A$74,B$73,B$74),0)</f>
        <v>0</v>
      </c>
      <c r="L23" s="564"/>
      <c r="M23" s="565"/>
      <c r="N23" s="236"/>
      <c r="O23" s="557"/>
      <c r="P23" s="567" t="s">
        <v>607</v>
      </c>
      <c r="Q23" s="557"/>
      <c r="R23" s="557"/>
      <c r="S23" s="557"/>
      <c r="T23" s="557"/>
      <c r="U23" s="557"/>
      <c r="V23" s="557"/>
      <c r="W23" s="557"/>
      <c r="X23" s="557"/>
      <c r="Y23" s="557"/>
      <c r="Z23" s="557"/>
      <c r="AA23" s="557"/>
      <c r="AB23" s="557"/>
      <c r="AC23" s="557"/>
    </row>
    <row r="24" customFormat="false" ht="12.75" hidden="false" customHeight="false" outlineLevel="0" collapsed="false">
      <c r="A24" s="558"/>
      <c r="B24" s="559"/>
      <c r="C24" s="559"/>
      <c r="D24" s="560" t="n">
        <f aca="false">ROUND((C24-B24)*24,2)</f>
        <v>0</v>
      </c>
      <c r="E24" s="566"/>
      <c r="F24" s="561"/>
      <c r="G24" s="562"/>
      <c r="H24" s="563" t="n">
        <f aca="false">IF(G24=$C$85,$D$85,IF(G24=$C$86,$D$86,IF(G24=$C$87,$D$87,)))*F24</f>
        <v>0</v>
      </c>
      <c r="I24" s="564"/>
      <c r="J24" s="564"/>
      <c r="K24" s="563" t="n">
        <f aca="false">IF(D24&gt;A$73,IF(D24&lt;A$74,B$73,B$74),0)</f>
        <v>0</v>
      </c>
      <c r="L24" s="564"/>
      <c r="M24" s="565"/>
      <c r="N24" s="236"/>
      <c r="O24" s="557"/>
      <c r="P24" s="567" t="s">
        <v>608</v>
      </c>
      <c r="Q24" s="557"/>
      <c r="R24" s="557"/>
      <c r="S24" s="557"/>
      <c r="T24" s="557"/>
      <c r="U24" s="557"/>
      <c r="V24" s="557"/>
      <c r="W24" s="557"/>
      <c r="X24" s="557"/>
      <c r="Y24" s="557"/>
      <c r="Z24" s="557"/>
      <c r="AA24" s="557"/>
      <c r="AB24" s="557"/>
      <c r="AC24" s="557"/>
    </row>
    <row r="25" customFormat="false" ht="12.75" hidden="false" customHeight="false" outlineLevel="0" collapsed="false">
      <c r="A25" s="558"/>
      <c r="B25" s="559"/>
      <c r="C25" s="559"/>
      <c r="D25" s="560" t="n">
        <f aca="false">ROUND((C25-B25)*24,2)</f>
        <v>0</v>
      </c>
      <c r="E25" s="566"/>
      <c r="F25" s="561"/>
      <c r="G25" s="562"/>
      <c r="H25" s="563" t="n">
        <f aca="false">IF(G25=$C$85,$D$85,IF(G25=$C$86,$D$86,IF(G25=$C$87,$D$87,)))*F25</f>
        <v>0</v>
      </c>
      <c r="I25" s="564"/>
      <c r="J25" s="564"/>
      <c r="K25" s="563" t="n">
        <f aca="false">IF(D25&gt;A$73,IF(D25&lt;A$74,B$73,B$74),0)</f>
        <v>0</v>
      </c>
      <c r="L25" s="564"/>
      <c r="M25" s="565"/>
      <c r="N25" s="236"/>
      <c r="O25" s="557"/>
      <c r="P25" s="567"/>
      <c r="Q25" s="557"/>
      <c r="R25" s="557"/>
      <c r="S25" s="557"/>
      <c r="T25" s="557"/>
      <c r="U25" s="557"/>
      <c r="V25" s="557"/>
      <c r="W25" s="557"/>
      <c r="X25" s="557"/>
      <c r="Y25" s="557"/>
      <c r="Z25" s="557"/>
      <c r="AA25" s="557"/>
      <c r="AB25" s="557"/>
      <c r="AC25" s="557"/>
    </row>
    <row r="26" customFormat="false" ht="12.75" hidden="false" customHeight="false" outlineLevel="0" collapsed="false">
      <c r="A26" s="558"/>
      <c r="B26" s="559"/>
      <c r="C26" s="559"/>
      <c r="D26" s="560" t="n">
        <f aca="false">ROUND((C26-B26)*24,2)</f>
        <v>0</v>
      </c>
      <c r="E26" s="566"/>
      <c r="F26" s="561"/>
      <c r="G26" s="562"/>
      <c r="H26" s="563" t="n">
        <f aca="false">IF(G26=$C$85,$D$85,IF(G26=$C$86,$D$86,IF(G26=$C$87,$D$87,)))*F26</f>
        <v>0</v>
      </c>
      <c r="I26" s="564"/>
      <c r="J26" s="564"/>
      <c r="K26" s="563" t="n">
        <f aca="false">IF(D26&gt;A$73,IF(D26&lt;A$74,B$73,B$74),0)</f>
        <v>0</v>
      </c>
      <c r="L26" s="564"/>
      <c r="M26" s="565"/>
      <c r="N26" s="236"/>
      <c r="O26" s="557"/>
      <c r="P26" s="567"/>
      <c r="Q26" s="557"/>
      <c r="R26" s="557"/>
      <c r="S26" s="557"/>
      <c r="T26" s="557"/>
      <c r="U26" s="557"/>
      <c r="V26" s="557"/>
      <c r="W26" s="557"/>
      <c r="X26" s="557"/>
      <c r="Y26" s="557"/>
      <c r="Z26" s="557"/>
      <c r="AA26" s="557"/>
      <c r="AB26" s="557"/>
      <c r="AC26" s="557"/>
    </row>
    <row r="27" customFormat="false" ht="12.75" hidden="false" customHeight="false" outlineLevel="0" collapsed="false">
      <c r="A27" s="558"/>
      <c r="B27" s="559"/>
      <c r="C27" s="559"/>
      <c r="D27" s="560" t="n">
        <f aca="false">ROUND((C27-B27)*24,2)</f>
        <v>0</v>
      </c>
      <c r="E27" s="566"/>
      <c r="F27" s="561"/>
      <c r="G27" s="562"/>
      <c r="H27" s="563" t="n">
        <f aca="false">IF(G27=$C$85,$D$85,IF(G27=$C$86,$D$86,IF(G27=$C$87,$D$87,)))*F27</f>
        <v>0</v>
      </c>
      <c r="I27" s="564"/>
      <c r="J27" s="564"/>
      <c r="K27" s="563" t="n">
        <f aca="false">IF(D27&gt;A$73,IF(D27&lt;A$74,B$73,B$74),0)</f>
        <v>0</v>
      </c>
      <c r="L27" s="564"/>
      <c r="M27" s="565"/>
      <c r="N27" s="236"/>
      <c r="O27" s="557"/>
      <c r="P27" s="567"/>
      <c r="Q27" s="557"/>
      <c r="R27" s="557"/>
      <c r="S27" s="557"/>
      <c r="T27" s="557"/>
      <c r="U27" s="557"/>
      <c r="V27" s="557"/>
      <c r="W27" s="557"/>
      <c r="X27" s="557"/>
      <c r="Y27" s="557"/>
      <c r="Z27" s="557"/>
      <c r="AA27" s="557"/>
      <c r="AB27" s="557"/>
      <c r="AC27" s="557"/>
    </row>
    <row r="28" customFormat="false" ht="12.75" hidden="false" customHeight="false" outlineLevel="0" collapsed="false">
      <c r="A28" s="558"/>
      <c r="B28" s="559"/>
      <c r="C28" s="559"/>
      <c r="D28" s="560" t="n">
        <f aca="false">ROUND((C28-B28)*24,2)</f>
        <v>0</v>
      </c>
      <c r="E28" s="566"/>
      <c r="F28" s="561"/>
      <c r="G28" s="562"/>
      <c r="H28" s="563" t="n">
        <f aca="false">IF(G28=$C$85,$D$85,IF(G28=$C$86,$D$86,IF(G28=$C$87,$D$87,)))*F28</f>
        <v>0</v>
      </c>
      <c r="I28" s="564"/>
      <c r="J28" s="564"/>
      <c r="K28" s="563" t="n">
        <f aca="false">IF(D28&gt;A$73,IF(D28&lt;A$74,B$73,B$74),0)</f>
        <v>0</v>
      </c>
      <c r="L28" s="564"/>
      <c r="M28" s="565"/>
      <c r="N28" s="236"/>
      <c r="O28" s="557"/>
      <c r="P28" s="567"/>
      <c r="Q28" s="557"/>
      <c r="R28" s="557"/>
      <c r="S28" s="557"/>
      <c r="T28" s="557"/>
      <c r="U28" s="557"/>
      <c r="V28" s="557"/>
      <c r="W28" s="557"/>
      <c r="X28" s="557"/>
      <c r="Y28" s="557"/>
      <c r="Z28" s="557"/>
      <c r="AA28" s="557"/>
      <c r="AB28" s="557"/>
      <c r="AC28" s="557"/>
    </row>
    <row r="29" customFormat="false" ht="12.75" hidden="false" customHeight="false" outlineLevel="0" collapsed="false">
      <c r="A29" s="558"/>
      <c r="B29" s="559"/>
      <c r="C29" s="559"/>
      <c r="D29" s="560" t="n">
        <f aca="false">ROUND((C29-B29)*24,2)</f>
        <v>0</v>
      </c>
      <c r="E29" s="566"/>
      <c r="F29" s="561"/>
      <c r="G29" s="562"/>
      <c r="H29" s="563" t="n">
        <f aca="false">IF(G29=$C$85,$D$85,IF(G29=$C$86,$D$86,IF(G29=$C$87,$D$87,)))*F29</f>
        <v>0</v>
      </c>
      <c r="I29" s="564"/>
      <c r="J29" s="564"/>
      <c r="K29" s="563" t="n">
        <f aca="false">IF(D29&gt;A$73,IF(D29&lt;A$74,B$73,B$74),0)</f>
        <v>0</v>
      </c>
      <c r="L29" s="564"/>
      <c r="M29" s="565"/>
      <c r="N29" s="236"/>
      <c r="O29" s="557"/>
      <c r="P29" s="567"/>
      <c r="Q29" s="557"/>
      <c r="R29" s="557"/>
      <c r="S29" s="557"/>
      <c r="T29" s="557"/>
      <c r="U29" s="557"/>
      <c r="V29" s="557"/>
      <c r="W29" s="557"/>
      <c r="X29" s="557"/>
      <c r="Y29" s="557"/>
      <c r="Z29" s="557"/>
      <c r="AA29" s="557"/>
      <c r="AB29" s="557"/>
      <c r="AC29" s="557"/>
    </row>
    <row r="30" customFormat="false" ht="12.75" hidden="false" customHeight="false" outlineLevel="0" collapsed="false">
      <c r="A30" s="558"/>
      <c r="B30" s="559"/>
      <c r="C30" s="559"/>
      <c r="D30" s="560" t="n">
        <f aca="false">ROUND((C30-B30)*24,2)</f>
        <v>0</v>
      </c>
      <c r="E30" s="566"/>
      <c r="F30" s="561"/>
      <c r="G30" s="562"/>
      <c r="H30" s="563" t="n">
        <f aca="false">IF(G30=$C$85,$D$85,IF(G30=$C$86,$D$86,IF(G30=$C$87,$D$87,)))*F30</f>
        <v>0</v>
      </c>
      <c r="I30" s="564"/>
      <c r="J30" s="564"/>
      <c r="K30" s="563" t="n">
        <f aca="false">IF(D30&gt;A$73,IF(D30&lt;A$74,B$73,B$74),0)</f>
        <v>0</v>
      </c>
      <c r="L30" s="564"/>
      <c r="M30" s="565"/>
      <c r="N30" s="236"/>
      <c r="O30" s="557"/>
      <c r="P30" s="567"/>
      <c r="Q30" s="557"/>
      <c r="R30" s="557"/>
      <c r="S30" s="557"/>
      <c r="T30" s="557"/>
      <c r="U30" s="557"/>
      <c r="V30" s="557"/>
      <c r="W30" s="557"/>
      <c r="X30" s="557"/>
      <c r="Y30" s="557"/>
      <c r="Z30" s="557"/>
      <c r="AA30" s="557"/>
      <c r="AB30" s="557"/>
      <c r="AC30" s="557"/>
    </row>
    <row r="31" customFormat="false" ht="12.75" hidden="false" customHeight="false" outlineLevel="0" collapsed="false">
      <c r="A31" s="558"/>
      <c r="B31" s="559"/>
      <c r="C31" s="559"/>
      <c r="D31" s="560" t="n">
        <f aca="false">ROUND((C31-B31)*24,2)</f>
        <v>0</v>
      </c>
      <c r="E31" s="566"/>
      <c r="F31" s="561"/>
      <c r="G31" s="562"/>
      <c r="H31" s="563" t="n">
        <f aca="false">IF(G31=$C$85,$D$85,IF(G31=$C$86,$D$86,IF(G31=$C$87,$D$87,)))*F31</f>
        <v>0</v>
      </c>
      <c r="I31" s="564"/>
      <c r="J31" s="564"/>
      <c r="K31" s="563" t="n">
        <f aca="false">IF(D31&gt;A$73,IF(D31&lt;A$74,B$73,B$74),0)</f>
        <v>0</v>
      </c>
      <c r="L31" s="564"/>
      <c r="M31" s="565"/>
      <c r="N31" s="236"/>
      <c r="O31" s="557"/>
      <c r="P31" s="567"/>
      <c r="Q31" s="557"/>
      <c r="R31" s="557"/>
      <c r="S31" s="557"/>
      <c r="T31" s="557"/>
      <c r="U31" s="557"/>
      <c r="V31" s="557"/>
      <c r="W31" s="557"/>
      <c r="X31" s="557"/>
      <c r="Y31" s="557"/>
      <c r="Z31" s="557"/>
      <c r="AA31" s="557"/>
      <c r="AB31" s="557"/>
      <c r="AC31" s="557"/>
    </row>
    <row r="32" customFormat="false" ht="12.75" hidden="false" customHeight="false" outlineLevel="0" collapsed="false">
      <c r="A32" s="558"/>
      <c r="B32" s="559"/>
      <c r="C32" s="559"/>
      <c r="D32" s="560" t="n">
        <f aca="false">ROUND((C32-B32)*24,2)</f>
        <v>0</v>
      </c>
      <c r="E32" s="566"/>
      <c r="F32" s="561"/>
      <c r="G32" s="562"/>
      <c r="H32" s="563" t="n">
        <f aca="false">IF(G32=$C$85,$D$85,IF(G32=$C$86,$D$86,IF(G32=$C$87,$D$87,)))*F32</f>
        <v>0</v>
      </c>
      <c r="I32" s="564"/>
      <c r="J32" s="564"/>
      <c r="K32" s="563" t="n">
        <f aca="false">IF(D32&gt;A$73,IF(D32&lt;A$74,B$73,B$74),0)</f>
        <v>0</v>
      </c>
      <c r="L32" s="564"/>
      <c r="M32" s="565"/>
      <c r="N32" s="236"/>
      <c r="O32" s="557"/>
      <c r="P32" s="567"/>
      <c r="Q32" s="557"/>
      <c r="R32" s="557"/>
      <c r="S32" s="557"/>
      <c r="T32" s="557"/>
      <c r="U32" s="557"/>
      <c r="V32" s="557"/>
      <c r="W32" s="557"/>
      <c r="X32" s="557"/>
      <c r="Y32" s="557"/>
      <c r="Z32" s="557"/>
      <c r="AA32" s="557"/>
      <c r="AB32" s="557"/>
      <c r="AC32" s="557"/>
    </row>
    <row r="33" customFormat="false" ht="12.75" hidden="false" customHeight="false" outlineLevel="0" collapsed="false">
      <c r="A33" s="558"/>
      <c r="B33" s="559"/>
      <c r="C33" s="559"/>
      <c r="D33" s="560" t="n">
        <f aca="false">ROUND((C33-B33)*24,2)</f>
        <v>0</v>
      </c>
      <c r="E33" s="566"/>
      <c r="F33" s="561"/>
      <c r="G33" s="562"/>
      <c r="H33" s="563" t="n">
        <f aca="false">IF(G33=$C$85,$D$85,IF(G33=$C$86,$D$86,IF(G33=$C$87,$D$87,)))*F33</f>
        <v>0</v>
      </c>
      <c r="I33" s="564"/>
      <c r="J33" s="564"/>
      <c r="K33" s="563" t="n">
        <f aca="false">IF(D33&gt;A$73,IF(D33&lt;A$74,B$73,B$74),0)</f>
        <v>0</v>
      </c>
      <c r="L33" s="564"/>
      <c r="M33" s="565"/>
      <c r="N33" s="236"/>
      <c r="O33" s="557"/>
      <c r="P33" s="567"/>
      <c r="Q33" s="557"/>
      <c r="R33" s="557"/>
      <c r="S33" s="557"/>
      <c r="T33" s="557"/>
      <c r="U33" s="557"/>
      <c r="V33" s="557"/>
      <c r="W33" s="557"/>
      <c r="X33" s="557"/>
      <c r="Y33" s="557"/>
      <c r="Z33" s="557"/>
      <c r="AA33" s="557"/>
      <c r="AB33" s="557"/>
      <c r="AC33" s="557"/>
    </row>
    <row r="34" customFormat="false" ht="12.75" hidden="false" customHeight="false" outlineLevel="0" collapsed="false">
      <c r="A34" s="558"/>
      <c r="B34" s="559"/>
      <c r="C34" s="559"/>
      <c r="D34" s="560" t="n">
        <f aca="false">ROUND((C34-B34)*24,2)</f>
        <v>0</v>
      </c>
      <c r="E34" s="566"/>
      <c r="F34" s="561"/>
      <c r="G34" s="562"/>
      <c r="H34" s="563" t="n">
        <f aca="false">IF(G34=$C$85,$D$85,IF(G34=$C$86,$D$86,IF(G34=$C$87,$D$87,)))*F34</f>
        <v>0</v>
      </c>
      <c r="I34" s="564"/>
      <c r="J34" s="564"/>
      <c r="K34" s="563" t="n">
        <f aca="false">IF(D34&gt;A$73,IF(D34&lt;A$74,B$73,B$74),0)</f>
        <v>0</v>
      </c>
      <c r="L34" s="564"/>
      <c r="M34" s="565"/>
      <c r="N34" s="236"/>
      <c r="O34" s="557"/>
      <c r="P34" s="567"/>
      <c r="Q34" s="557"/>
      <c r="R34" s="557"/>
      <c r="S34" s="557"/>
      <c r="T34" s="557"/>
      <c r="U34" s="557"/>
      <c r="V34" s="557"/>
      <c r="W34" s="557"/>
      <c r="X34" s="557"/>
      <c r="Y34" s="557"/>
      <c r="Z34" s="557"/>
      <c r="AA34" s="557"/>
      <c r="AB34" s="557"/>
      <c r="AC34" s="557"/>
    </row>
    <row r="35" customFormat="false" ht="12.75" hidden="false" customHeight="false" outlineLevel="0" collapsed="false">
      <c r="A35" s="558"/>
      <c r="B35" s="559"/>
      <c r="C35" s="559"/>
      <c r="D35" s="560" t="n">
        <f aca="false">ROUND((C35-B35)*24,2)</f>
        <v>0</v>
      </c>
      <c r="E35" s="566"/>
      <c r="F35" s="561"/>
      <c r="G35" s="562"/>
      <c r="H35" s="563" t="n">
        <f aca="false">IF(G35=$C$85,$D$85,IF(G35=$C$86,$D$86,IF(G35=$C$87,$D$87,)))*F35</f>
        <v>0</v>
      </c>
      <c r="I35" s="564"/>
      <c r="J35" s="564"/>
      <c r="K35" s="563" t="n">
        <f aca="false">IF(D35&gt;A$73,IF(D35&lt;A$74,B$73,B$74),0)</f>
        <v>0</v>
      </c>
      <c r="L35" s="564"/>
      <c r="M35" s="565"/>
      <c r="N35" s="236"/>
      <c r="O35" s="557"/>
      <c r="P35" s="567"/>
      <c r="Q35" s="557"/>
      <c r="R35" s="557"/>
      <c r="S35" s="557"/>
      <c r="T35" s="557"/>
      <c r="U35" s="557"/>
      <c r="V35" s="557"/>
      <c r="W35" s="557"/>
      <c r="X35" s="557"/>
      <c r="Y35" s="557"/>
      <c r="Z35" s="557"/>
      <c r="AA35" s="557"/>
      <c r="AB35" s="557"/>
      <c r="AC35" s="557"/>
    </row>
    <row r="36" customFormat="false" ht="12.75" hidden="false" customHeight="false" outlineLevel="0" collapsed="false">
      <c r="A36" s="558"/>
      <c r="B36" s="559"/>
      <c r="C36" s="559"/>
      <c r="D36" s="560" t="n">
        <f aca="false">ROUND((C36-B36)*24,2)</f>
        <v>0</v>
      </c>
      <c r="E36" s="566"/>
      <c r="F36" s="561"/>
      <c r="G36" s="562"/>
      <c r="H36" s="563" t="n">
        <f aca="false">IF(G36=$C$85,$D$85,IF(G36=$C$86,$D$86,IF(G36=$C$87,$D$87,)))*F36</f>
        <v>0</v>
      </c>
      <c r="I36" s="564"/>
      <c r="J36" s="564"/>
      <c r="K36" s="563" t="n">
        <f aca="false">IF(D36&gt;A$73,IF(D36&lt;A$74,B$73,B$74),0)</f>
        <v>0</v>
      </c>
      <c r="L36" s="564"/>
      <c r="M36" s="565"/>
      <c r="N36" s="236"/>
      <c r="O36" s="557"/>
      <c r="P36" s="567"/>
      <c r="Q36" s="557"/>
      <c r="R36" s="557"/>
      <c r="S36" s="557"/>
      <c r="T36" s="557"/>
      <c r="U36" s="557"/>
      <c r="V36" s="557"/>
      <c r="W36" s="557"/>
      <c r="X36" s="557"/>
      <c r="Y36" s="557"/>
      <c r="Z36" s="557"/>
      <c r="AA36" s="557"/>
      <c r="AB36" s="557"/>
      <c r="AC36" s="557"/>
    </row>
    <row r="37" customFormat="false" ht="12.75" hidden="false" customHeight="false" outlineLevel="0" collapsed="false">
      <c r="A37" s="558"/>
      <c r="B37" s="559"/>
      <c r="C37" s="559"/>
      <c r="D37" s="560" t="n">
        <f aca="false">ROUND((C37-B37)*24,2)</f>
        <v>0</v>
      </c>
      <c r="E37" s="566"/>
      <c r="F37" s="561"/>
      <c r="G37" s="562"/>
      <c r="H37" s="563" t="n">
        <f aca="false">IF(G37=$C$85,$D$85,IF(G37=$C$86,$D$86,IF(G37=$C$87,$D$87,)))*F37</f>
        <v>0</v>
      </c>
      <c r="I37" s="564"/>
      <c r="J37" s="564"/>
      <c r="K37" s="563" t="n">
        <f aca="false">IF(D37&gt;A$73,IF(D37&lt;A$74,B$73,B$74),0)</f>
        <v>0</v>
      </c>
      <c r="L37" s="564"/>
      <c r="M37" s="565"/>
      <c r="N37" s="236"/>
      <c r="O37" s="557"/>
      <c r="P37" s="567"/>
      <c r="Q37" s="557"/>
      <c r="R37" s="557"/>
      <c r="S37" s="557"/>
      <c r="T37" s="557"/>
      <c r="U37" s="557"/>
      <c r="V37" s="557"/>
      <c r="W37" s="557"/>
      <c r="X37" s="557"/>
      <c r="Y37" s="557"/>
      <c r="Z37" s="557"/>
      <c r="AA37" s="557"/>
      <c r="AB37" s="557"/>
      <c r="AC37" s="557"/>
    </row>
    <row r="38" customFormat="false" ht="12.75" hidden="false" customHeight="false" outlineLevel="0" collapsed="false">
      <c r="A38" s="558"/>
      <c r="B38" s="559"/>
      <c r="C38" s="559"/>
      <c r="D38" s="560" t="n">
        <f aca="false">ROUND((C38-B38)*24,2)</f>
        <v>0</v>
      </c>
      <c r="E38" s="566"/>
      <c r="F38" s="561"/>
      <c r="G38" s="562"/>
      <c r="H38" s="563" t="n">
        <f aca="false">IF(G38=$C$85,$D$85,IF(G38=$C$86,$D$86,IF(G38=$C$87,$D$87,)))*F38</f>
        <v>0</v>
      </c>
      <c r="I38" s="564"/>
      <c r="J38" s="564"/>
      <c r="K38" s="563" t="n">
        <f aca="false">IF(D38&gt;A$73,IF(D38&lt;A$74,B$73,B$74),0)</f>
        <v>0</v>
      </c>
      <c r="L38" s="564"/>
      <c r="M38" s="565"/>
      <c r="N38" s="236"/>
      <c r="O38" s="557"/>
      <c r="P38" s="567"/>
      <c r="Q38" s="557"/>
      <c r="R38" s="557"/>
      <c r="S38" s="557"/>
      <c r="T38" s="557"/>
      <c r="U38" s="557"/>
      <c r="V38" s="557"/>
      <c r="W38" s="557"/>
      <c r="X38" s="557"/>
      <c r="Y38" s="557"/>
      <c r="Z38" s="557"/>
      <c r="AA38" s="557"/>
      <c r="AB38" s="557"/>
      <c r="AC38" s="557"/>
    </row>
    <row r="39" customFormat="false" ht="12.75" hidden="false" customHeight="false" outlineLevel="0" collapsed="false">
      <c r="A39" s="558"/>
      <c r="B39" s="559"/>
      <c r="C39" s="559"/>
      <c r="D39" s="560" t="n">
        <f aca="false">ROUND((C39-B39)*24,2)</f>
        <v>0</v>
      </c>
      <c r="E39" s="566"/>
      <c r="F39" s="561"/>
      <c r="G39" s="562"/>
      <c r="H39" s="563" t="n">
        <f aca="false">IF(G39=$C$85,$D$85,IF(G39=$C$86,$D$86,IF(G39=$C$87,$D$87,)))*F39</f>
        <v>0</v>
      </c>
      <c r="I39" s="564"/>
      <c r="J39" s="564"/>
      <c r="K39" s="563" t="n">
        <f aca="false">IF(D39&gt;A$73,IF(D39&lt;A$74,B$73,B$74),0)</f>
        <v>0</v>
      </c>
      <c r="L39" s="564"/>
      <c r="M39" s="565"/>
      <c r="N39" s="236"/>
      <c r="O39" s="557"/>
      <c r="P39" s="567"/>
      <c r="Q39" s="557"/>
      <c r="R39" s="557"/>
      <c r="S39" s="557"/>
      <c r="T39" s="557"/>
      <c r="U39" s="557"/>
      <c r="V39" s="557"/>
      <c r="W39" s="557"/>
      <c r="X39" s="557"/>
      <c r="Y39" s="557"/>
      <c r="Z39" s="557"/>
      <c r="AA39" s="557"/>
      <c r="AB39" s="557"/>
      <c r="AC39" s="557"/>
    </row>
    <row r="40" customFormat="false" ht="12.75" hidden="false" customHeight="false" outlineLevel="0" collapsed="false">
      <c r="A40" s="558"/>
      <c r="B40" s="559"/>
      <c r="C40" s="559"/>
      <c r="D40" s="560" t="n">
        <f aca="false">ROUND((C40-B40)*24,2)</f>
        <v>0</v>
      </c>
      <c r="E40" s="566"/>
      <c r="F40" s="561"/>
      <c r="G40" s="562"/>
      <c r="H40" s="563" t="n">
        <f aca="false">IF(G40=$C$85,$D$85,IF(G40=$C$86,$D$86,IF(G40=$C$87,$D$87,)))*F40</f>
        <v>0</v>
      </c>
      <c r="I40" s="564"/>
      <c r="J40" s="564"/>
      <c r="K40" s="563" t="n">
        <f aca="false">IF(D40&gt;A$73,IF(D40&lt;A$74,B$73,B$74),0)</f>
        <v>0</v>
      </c>
      <c r="L40" s="564"/>
      <c r="M40" s="565"/>
      <c r="N40" s="236"/>
      <c r="O40" s="557"/>
      <c r="P40" s="567"/>
      <c r="Q40" s="557"/>
      <c r="R40" s="557"/>
      <c r="S40" s="557"/>
      <c r="T40" s="557"/>
      <c r="U40" s="557"/>
      <c r="V40" s="557"/>
      <c r="W40" s="557"/>
      <c r="X40" s="557"/>
      <c r="Y40" s="557"/>
      <c r="Z40" s="557"/>
      <c r="AA40" s="557"/>
      <c r="AB40" s="557"/>
      <c r="AC40" s="557"/>
    </row>
    <row r="41" customFormat="false" ht="12.75" hidden="false" customHeight="false" outlineLevel="0" collapsed="false">
      <c r="A41" s="558"/>
      <c r="B41" s="559"/>
      <c r="C41" s="559"/>
      <c r="D41" s="560" t="n">
        <f aca="false">ROUND((C41-B41)*24,2)</f>
        <v>0</v>
      </c>
      <c r="E41" s="566"/>
      <c r="F41" s="561"/>
      <c r="G41" s="562"/>
      <c r="H41" s="563" t="n">
        <f aca="false">IF(G41=$C$85,$D$85,IF(G41=$C$86,$D$86,IF(G41=$C$87,$D$87,)))*F41</f>
        <v>0</v>
      </c>
      <c r="I41" s="564"/>
      <c r="J41" s="564"/>
      <c r="K41" s="563" t="n">
        <f aca="false">IF(D41&gt;A$73,IF(D41&lt;A$74,B$73,B$74),0)</f>
        <v>0</v>
      </c>
      <c r="L41" s="564"/>
      <c r="M41" s="565"/>
      <c r="N41" s="236"/>
      <c r="O41" s="557"/>
      <c r="P41" s="567"/>
      <c r="Q41" s="557"/>
      <c r="R41" s="557"/>
      <c r="S41" s="557"/>
      <c r="T41" s="557"/>
      <c r="U41" s="557"/>
      <c r="V41" s="557"/>
      <c r="W41" s="557"/>
      <c r="X41" s="557"/>
      <c r="Y41" s="557"/>
      <c r="Z41" s="557"/>
      <c r="AA41" s="557"/>
      <c r="AB41" s="557"/>
      <c r="AC41" s="557"/>
    </row>
    <row r="42" customFormat="false" ht="12.75" hidden="false" customHeight="false" outlineLevel="0" collapsed="false">
      <c r="A42" s="558"/>
      <c r="B42" s="559"/>
      <c r="C42" s="559"/>
      <c r="D42" s="560" t="n">
        <f aca="false">ROUND((C42-B42)*24,2)</f>
        <v>0</v>
      </c>
      <c r="E42" s="566"/>
      <c r="F42" s="561"/>
      <c r="G42" s="562"/>
      <c r="H42" s="563" t="n">
        <f aca="false">IF(G42=$C$85,$D$85,IF(G42=$C$86,$D$86,IF(G42=$C$87,$D$87,)))*F42</f>
        <v>0</v>
      </c>
      <c r="I42" s="564"/>
      <c r="J42" s="564"/>
      <c r="K42" s="563" t="n">
        <f aca="false">IF(D42&gt;A$73,IF(D42&lt;A$74,B$73,B$74),0)</f>
        <v>0</v>
      </c>
      <c r="L42" s="564"/>
      <c r="M42" s="565"/>
      <c r="N42" s="236"/>
      <c r="O42" s="557"/>
      <c r="P42" s="567"/>
      <c r="Q42" s="557"/>
      <c r="R42" s="557"/>
      <c r="S42" s="557"/>
      <c r="T42" s="557"/>
      <c r="U42" s="557"/>
      <c r="V42" s="557"/>
      <c r="W42" s="557"/>
      <c r="X42" s="557"/>
      <c r="Y42" s="557"/>
      <c r="Z42" s="557"/>
      <c r="AA42" s="557"/>
      <c r="AB42" s="557"/>
      <c r="AC42" s="557"/>
    </row>
    <row r="43" customFormat="false" ht="12.75" hidden="false" customHeight="false" outlineLevel="0" collapsed="false">
      <c r="A43" s="558"/>
      <c r="B43" s="559"/>
      <c r="C43" s="559"/>
      <c r="D43" s="560" t="n">
        <f aca="false">ROUND((C43-B43)*24,2)</f>
        <v>0</v>
      </c>
      <c r="E43" s="566"/>
      <c r="F43" s="561"/>
      <c r="G43" s="562"/>
      <c r="H43" s="563" t="n">
        <f aca="false">IF(G43=$C$85,$D$85,IF(G43=$C$86,$D$86,IF(G43=$C$87,$D$87,)))*F43</f>
        <v>0</v>
      </c>
      <c r="I43" s="564"/>
      <c r="J43" s="564"/>
      <c r="K43" s="563" t="n">
        <f aca="false">IF(D43&gt;A$73,IF(D43&lt;A$74,B$73,B$74),0)</f>
        <v>0</v>
      </c>
      <c r="L43" s="564"/>
      <c r="M43" s="565"/>
      <c r="N43" s="236"/>
      <c r="O43" s="557"/>
      <c r="P43" s="567"/>
      <c r="Q43" s="557"/>
      <c r="R43" s="557"/>
      <c r="S43" s="557"/>
      <c r="T43" s="557"/>
      <c r="U43" s="557"/>
      <c r="V43" s="557"/>
      <c r="W43" s="557"/>
      <c r="X43" s="557"/>
      <c r="Y43" s="557"/>
      <c r="Z43" s="557"/>
      <c r="AA43" s="557"/>
      <c r="AB43" s="557"/>
      <c r="AC43" s="557"/>
    </row>
    <row r="44" customFormat="false" ht="12.75" hidden="false" customHeight="false" outlineLevel="0" collapsed="false">
      <c r="A44" s="558"/>
      <c r="B44" s="559"/>
      <c r="C44" s="559"/>
      <c r="D44" s="560" t="n">
        <f aca="false">ROUND((C44-B44)*24,2)</f>
        <v>0</v>
      </c>
      <c r="E44" s="566"/>
      <c r="F44" s="561"/>
      <c r="G44" s="562"/>
      <c r="H44" s="563" t="n">
        <f aca="false">IF(G44=$C$85,$D$85,IF(G44=$C$86,$D$86,IF(G44=$C$87,$D$87,)))*F44</f>
        <v>0</v>
      </c>
      <c r="I44" s="564"/>
      <c r="J44" s="564"/>
      <c r="K44" s="563" t="n">
        <f aca="false">IF(D44&gt;A$73,IF(D44&lt;A$74,B$73,B$74),0)</f>
        <v>0</v>
      </c>
      <c r="L44" s="564"/>
      <c r="M44" s="565"/>
      <c r="N44" s="236"/>
      <c r="O44" s="557"/>
      <c r="P44" s="567"/>
      <c r="Q44" s="557"/>
      <c r="R44" s="557"/>
      <c r="S44" s="557"/>
      <c r="T44" s="557"/>
      <c r="U44" s="557"/>
      <c r="V44" s="557"/>
      <c r="W44" s="557"/>
      <c r="X44" s="557"/>
      <c r="Y44" s="557"/>
      <c r="Z44" s="557"/>
      <c r="AA44" s="557"/>
      <c r="AB44" s="557"/>
      <c r="AC44" s="557"/>
    </row>
    <row r="45" customFormat="false" ht="12.75" hidden="false" customHeight="false" outlineLevel="0" collapsed="false">
      <c r="A45" s="558"/>
      <c r="B45" s="559"/>
      <c r="C45" s="559"/>
      <c r="D45" s="560" t="n">
        <f aca="false">ROUND((C45-B45)*24,2)</f>
        <v>0</v>
      </c>
      <c r="E45" s="566"/>
      <c r="F45" s="561"/>
      <c r="G45" s="562"/>
      <c r="H45" s="563" t="n">
        <f aca="false">IF(G45=$C$85,$D$85,IF(G45=$C$86,$D$86,IF(G45=$C$87,$D$87,)))*F45</f>
        <v>0</v>
      </c>
      <c r="I45" s="564"/>
      <c r="J45" s="564"/>
      <c r="K45" s="563" t="n">
        <f aca="false">IF(D45&gt;A$73,IF(D45&lt;A$74,B$73,B$74),0)</f>
        <v>0</v>
      </c>
      <c r="L45" s="564"/>
      <c r="M45" s="565"/>
      <c r="N45" s="236"/>
      <c r="O45" s="557"/>
      <c r="P45" s="567" t="s">
        <v>609</v>
      </c>
      <c r="Q45" s="557"/>
      <c r="R45" s="557"/>
      <c r="S45" s="557"/>
      <c r="T45" s="557"/>
      <c r="U45" s="557"/>
      <c r="V45" s="557"/>
      <c r="W45" s="557"/>
      <c r="X45" s="557"/>
      <c r="Y45" s="557"/>
      <c r="Z45" s="557"/>
      <c r="AA45" s="557"/>
      <c r="AB45" s="557"/>
      <c r="AC45" s="557"/>
    </row>
    <row r="46" customFormat="false" ht="12.75" hidden="false" customHeight="false" outlineLevel="0" collapsed="false">
      <c r="A46" s="558"/>
      <c r="B46" s="559"/>
      <c r="C46" s="559"/>
      <c r="D46" s="560" t="n">
        <f aca="false">ROUND((C46-B46)*24,2)</f>
        <v>0</v>
      </c>
      <c r="E46" s="566"/>
      <c r="F46" s="561"/>
      <c r="G46" s="562"/>
      <c r="H46" s="563" t="n">
        <f aca="false">IF(G46=$C$85,$D$85,IF(G46=$C$86,$D$86,IF(G46=$C$87,$D$87,)))*F46</f>
        <v>0</v>
      </c>
      <c r="I46" s="564"/>
      <c r="J46" s="564"/>
      <c r="K46" s="563" t="n">
        <f aca="false">IF(D46&gt;A$73,IF(D46&lt;A$74,B$73,B$74),0)</f>
        <v>0</v>
      </c>
      <c r="L46" s="564"/>
      <c r="M46" s="565"/>
      <c r="N46" s="236"/>
      <c r="O46" s="557"/>
      <c r="P46" s="557"/>
      <c r="Q46" s="557"/>
      <c r="R46" s="557"/>
      <c r="S46" s="557"/>
      <c r="T46" s="557"/>
      <c r="U46" s="557"/>
      <c r="V46" s="557"/>
      <c r="W46" s="557"/>
      <c r="X46" s="557"/>
      <c r="Y46" s="557"/>
      <c r="Z46" s="557"/>
      <c r="AA46" s="557"/>
      <c r="AB46" s="557"/>
      <c r="AC46" s="557"/>
    </row>
    <row r="47" customFormat="false" ht="12.75" hidden="false" customHeight="false" outlineLevel="0" collapsed="false">
      <c r="A47" s="558"/>
      <c r="B47" s="559"/>
      <c r="C47" s="559"/>
      <c r="D47" s="560" t="n">
        <f aca="false">ROUND((C47-B47)*24,2)</f>
        <v>0</v>
      </c>
      <c r="E47" s="566"/>
      <c r="F47" s="561"/>
      <c r="G47" s="562"/>
      <c r="H47" s="563" t="n">
        <f aca="false">IF(G47=$C$85,$D$85,IF(G47=$C$86,$D$86,IF(G47=$C$87,$D$87,)))*F47</f>
        <v>0</v>
      </c>
      <c r="I47" s="564"/>
      <c r="J47" s="564"/>
      <c r="K47" s="563" t="n">
        <f aca="false">IF(D47&gt;A$73,IF(D47&lt;A$74,B$73,B$74),0)</f>
        <v>0</v>
      </c>
      <c r="L47" s="564"/>
      <c r="M47" s="565"/>
      <c r="N47" s="236"/>
      <c r="O47" s="557"/>
      <c r="P47" s="557"/>
      <c r="Q47" s="557"/>
      <c r="R47" s="557"/>
      <c r="S47" s="557"/>
      <c r="T47" s="557"/>
      <c r="U47" s="557"/>
      <c r="V47" s="557"/>
      <c r="W47" s="557"/>
      <c r="X47" s="557"/>
      <c r="Y47" s="557"/>
      <c r="Z47" s="557"/>
      <c r="AA47" s="557"/>
      <c r="AB47" s="557"/>
      <c r="AC47" s="557"/>
    </row>
    <row r="48" customFormat="false" ht="12.75" hidden="false" customHeight="false" outlineLevel="0" collapsed="false">
      <c r="A48" s="558"/>
      <c r="B48" s="559"/>
      <c r="C48" s="559"/>
      <c r="D48" s="560" t="n">
        <f aca="false">ROUND((C48-B48)*24,2)</f>
        <v>0</v>
      </c>
      <c r="E48" s="566"/>
      <c r="F48" s="561"/>
      <c r="G48" s="562"/>
      <c r="H48" s="563" t="n">
        <f aca="false">IF(G48=$C$85,$D$85,IF(G48=$C$86,$D$86,IF(G48=$C$87,$D$87,)))*F48</f>
        <v>0</v>
      </c>
      <c r="I48" s="564"/>
      <c r="J48" s="564"/>
      <c r="K48" s="563" t="n">
        <f aca="false">IF(D48&gt;A$73,IF(D48&lt;A$74,B$73,B$74),0)</f>
        <v>0</v>
      </c>
      <c r="L48" s="564"/>
      <c r="M48" s="565"/>
      <c r="N48" s="236"/>
      <c r="O48" s="557"/>
      <c r="P48" s="557"/>
      <c r="Q48" s="557"/>
      <c r="R48" s="557"/>
      <c r="S48" s="557"/>
      <c r="T48" s="557"/>
      <c r="U48" s="557"/>
      <c r="V48" s="557"/>
      <c r="W48" s="557"/>
      <c r="X48" s="557"/>
      <c r="Y48" s="557"/>
      <c r="Z48" s="557"/>
      <c r="AA48" s="557"/>
      <c r="AB48" s="557"/>
      <c r="AC48" s="557"/>
    </row>
    <row r="49" customFormat="false" ht="12.75" hidden="false" customHeight="false" outlineLevel="0" collapsed="false">
      <c r="A49" s="558"/>
      <c r="B49" s="559"/>
      <c r="C49" s="559"/>
      <c r="D49" s="560" t="n">
        <f aca="false">ROUND((C49-B49)*24,2)</f>
        <v>0</v>
      </c>
      <c r="E49" s="566"/>
      <c r="F49" s="561"/>
      <c r="G49" s="562"/>
      <c r="H49" s="563" t="n">
        <f aca="false">IF(G49=$C$85,$D$85,IF(G49=$C$86,$D$86,IF(G49=$C$87,$D$87,)))*F49</f>
        <v>0</v>
      </c>
      <c r="I49" s="564"/>
      <c r="J49" s="564"/>
      <c r="K49" s="563" t="n">
        <f aca="false">IF(D49&gt;A$73,IF(D49&lt;A$74,B$73,B$74),0)</f>
        <v>0</v>
      </c>
      <c r="L49" s="564"/>
      <c r="M49" s="565"/>
      <c r="N49" s="236"/>
      <c r="O49" s="557"/>
      <c r="P49" s="557"/>
      <c r="Q49" s="557"/>
      <c r="R49" s="557"/>
      <c r="S49" s="557"/>
      <c r="T49" s="557"/>
      <c r="U49" s="557"/>
      <c r="V49" s="557"/>
      <c r="W49" s="557"/>
      <c r="X49" s="557"/>
      <c r="Y49" s="557"/>
      <c r="Z49" s="557"/>
      <c r="AA49" s="557"/>
      <c r="AB49" s="557"/>
      <c r="AC49" s="557"/>
    </row>
    <row r="50" customFormat="false" ht="12.75" hidden="false" customHeight="false" outlineLevel="0" collapsed="false">
      <c r="A50" s="558"/>
      <c r="B50" s="559"/>
      <c r="C50" s="559"/>
      <c r="D50" s="560" t="n">
        <f aca="false">ROUND((C50-B50)*24,2)</f>
        <v>0</v>
      </c>
      <c r="E50" s="566"/>
      <c r="F50" s="561"/>
      <c r="G50" s="562"/>
      <c r="H50" s="563" t="n">
        <f aca="false">IF(G50=$C$85,$D$85,IF(G50=$C$86,$D$86,IF(G50=$C$87,$D$87,)))*F50</f>
        <v>0</v>
      </c>
      <c r="I50" s="564"/>
      <c r="J50" s="564"/>
      <c r="K50" s="563" t="n">
        <f aca="false">IF(D50&gt;A$73,IF(D50&lt;A$74,B$73,B$74),0)</f>
        <v>0</v>
      </c>
      <c r="L50" s="564"/>
      <c r="M50" s="565"/>
      <c r="N50" s="236"/>
      <c r="O50" s="557"/>
      <c r="P50" s="557"/>
      <c r="Q50" s="557"/>
      <c r="R50" s="557"/>
      <c r="S50" s="557"/>
      <c r="T50" s="557"/>
      <c r="U50" s="557"/>
      <c r="V50" s="557"/>
      <c r="W50" s="557"/>
      <c r="X50" s="557"/>
      <c r="Y50" s="557"/>
      <c r="Z50" s="557"/>
      <c r="AA50" s="557"/>
      <c r="AB50" s="557"/>
      <c r="AC50" s="557"/>
    </row>
    <row r="51" customFormat="false" ht="12.75" hidden="false" customHeight="false" outlineLevel="0" collapsed="false">
      <c r="A51" s="558"/>
      <c r="B51" s="559"/>
      <c r="C51" s="559"/>
      <c r="D51" s="560" t="n">
        <f aca="false">ROUND((C51-B51)*24,2)</f>
        <v>0</v>
      </c>
      <c r="E51" s="566"/>
      <c r="F51" s="561"/>
      <c r="G51" s="562"/>
      <c r="H51" s="563" t="n">
        <f aca="false">IF(G51=$C$85,$D$85,IF(G51=$C$86,$D$86,IF(G51=$C$87,$D$87,)))*F51</f>
        <v>0</v>
      </c>
      <c r="I51" s="564"/>
      <c r="J51" s="564"/>
      <c r="K51" s="563" t="n">
        <f aca="false">IF(D51&gt;A$73,IF(D51&lt;A$74,B$73,B$74),0)</f>
        <v>0</v>
      </c>
      <c r="L51" s="564"/>
      <c r="M51" s="565"/>
      <c r="N51" s="236"/>
      <c r="O51" s="557"/>
      <c r="P51" s="557"/>
      <c r="Q51" s="557"/>
      <c r="R51" s="557"/>
      <c r="S51" s="557"/>
      <c r="T51" s="557"/>
      <c r="U51" s="557"/>
      <c r="V51" s="557"/>
      <c r="W51" s="557"/>
      <c r="X51" s="557"/>
      <c r="Y51" s="557"/>
      <c r="Z51" s="557"/>
      <c r="AA51" s="557"/>
      <c r="AB51" s="557"/>
      <c r="AC51" s="557"/>
    </row>
    <row r="52" customFormat="false" ht="12.75" hidden="false" customHeight="false" outlineLevel="0" collapsed="false">
      <c r="A52" s="558"/>
      <c r="B52" s="559"/>
      <c r="C52" s="559"/>
      <c r="D52" s="560" t="n">
        <f aca="false">ROUND((C52-B52)*24,2)</f>
        <v>0</v>
      </c>
      <c r="E52" s="566"/>
      <c r="F52" s="561"/>
      <c r="G52" s="562"/>
      <c r="H52" s="563" t="n">
        <f aca="false">IF(G52=$C$85,$D$85,IF(G52=$C$86,$D$86,IF(G52=$C$87,$D$87,)))*F52</f>
        <v>0</v>
      </c>
      <c r="I52" s="564"/>
      <c r="J52" s="564"/>
      <c r="K52" s="563" t="n">
        <f aca="false">IF(D52&gt;A$73,IF(D52&lt;A$74,B$73,B$74),0)</f>
        <v>0</v>
      </c>
      <c r="L52" s="564"/>
      <c r="M52" s="565"/>
      <c r="N52" s="236"/>
      <c r="O52" s="557"/>
      <c r="P52" s="557"/>
      <c r="Q52" s="557"/>
      <c r="R52" s="557"/>
      <c r="S52" s="557"/>
      <c r="T52" s="557"/>
      <c r="U52" s="557"/>
      <c r="V52" s="557"/>
      <c r="W52" s="557"/>
      <c r="X52" s="557"/>
      <c r="Y52" s="557"/>
      <c r="Z52" s="557"/>
      <c r="AA52" s="557"/>
      <c r="AB52" s="557"/>
      <c r="AC52" s="557"/>
    </row>
    <row r="53" customFormat="false" ht="12.75" hidden="false" customHeight="false" outlineLevel="0" collapsed="false">
      <c r="A53" s="558"/>
      <c r="B53" s="559"/>
      <c r="C53" s="559"/>
      <c r="D53" s="560" t="n">
        <f aca="false">ROUND((C53-B53)*24,2)</f>
        <v>0</v>
      </c>
      <c r="E53" s="566"/>
      <c r="F53" s="561"/>
      <c r="G53" s="562"/>
      <c r="H53" s="563" t="n">
        <f aca="false">IF(G53=$C$85,$D$85,IF(G53=$C$86,$D$86,IF(G53=$C$87,$D$87,)))*F53</f>
        <v>0</v>
      </c>
      <c r="I53" s="564"/>
      <c r="J53" s="564"/>
      <c r="K53" s="563" t="n">
        <f aca="false">IF(D53&gt;A$73,IF(D53&lt;A$74,B$73,B$74),0)</f>
        <v>0</v>
      </c>
      <c r="L53" s="564"/>
      <c r="M53" s="565"/>
      <c r="N53" s="236"/>
      <c r="O53" s="557"/>
      <c r="P53" s="557"/>
      <c r="Q53" s="557"/>
      <c r="R53" s="557"/>
      <c r="S53" s="557"/>
      <c r="T53" s="557"/>
      <c r="U53" s="557"/>
      <c r="V53" s="557"/>
      <c r="W53" s="557"/>
      <c r="X53" s="557"/>
      <c r="Y53" s="557"/>
      <c r="Z53" s="557"/>
      <c r="AA53" s="557"/>
      <c r="AB53" s="557"/>
      <c r="AC53" s="557"/>
    </row>
    <row r="54" customFormat="false" ht="12.75" hidden="false" customHeight="false" outlineLevel="0" collapsed="false">
      <c r="A54" s="558"/>
      <c r="B54" s="559"/>
      <c r="C54" s="559"/>
      <c r="D54" s="560" t="n">
        <f aca="false">ROUND((C54-B54)*24,2)</f>
        <v>0</v>
      </c>
      <c r="E54" s="566"/>
      <c r="F54" s="561"/>
      <c r="G54" s="562"/>
      <c r="H54" s="563" t="n">
        <f aca="false">IF(G54=$C$85,$D$85,IF(G54=$C$86,$D$86,IF(G54=$C$87,$D$87,)))*F54</f>
        <v>0</v>
      </c>
      <c r="I54" s="564"/>
      <c r="J54" s="564"/>
      <c r="K54" s="563" t="n">
        <f aca="false">IF(D54&gt;A$73,IF(D54&lt;A$74,B$73,B$74),0)</f>
        <v>0</v>
      </c>
      <c r="L54" s="564"/>
      <c r="M54" s="565"/>
      <c r="N54" s="236"/>
      <c r="O54" s="557"/>
      <c r="P54" s="557"/>
      <c r="Q54" s="557"/>
      <c r="R54" s="557"/>
      <c r="S54" s="557"/>
      <c r="T54" s="557"/>
      <c r="U54" s="557"/>
      <c r="V54" s="557"/>
      <c r="W54" s="557"/>
      <c r="X54" s="557"/>
      <c r="Y54" s="557"/>
      <c r="Z54" s="557"/>
      <c r="AA54" s="557"/>
      <c r="AB54" s="557"/>
      <c r="AC54" s="557"/>
    </row>
    <row r="55" customFormat="false" ht="12.75" hidden="false" customHeight="false" outlineLevel="0" collapsed="false">
      <c r="A55" s="558"/>
      <c r="B55" s="559"/>
      <c r="C55" s="559"/>
      <c r="D55" s="560" t="n">
        <f aca="false">ROUND((C55-B55)*24,2)</f>
        <v>0</v>
      </c>
      <c r="E55" s="566"/>
      <c r="F55" s="561"/>
      <c r="G55" s="562"/>
      <c r="H55" s="563" t="n">
        <f aca="false">IF(G55=$C$85,$D$85,IF(G55=$C$86,$D$86,IF(G55=$C$87,$D$87,)))*F55</f>
        <v>0</v>
      </c>
      <c r="I55" s="564"/>
      <c r="J55" s="564"/>
      <c r="K55" s="563" t="n">
        <f aca="false">IF(D55&gt;A$73,IF(D55&lt;A$74,B$73,B$74),0)</f>
        <v>0</v>
      </c>
      <c r="L55" s="564"/>
      <c r="M55" s="565"/>
      <c r="N55" s="236"/>
      <c r="O55" s="557"/>
      <c r="P55" s="557"/>
      <c r="Q55" s="557"/>
      <c r="R55" s="557"/>
      <c r="S55" s="557"/>
      <c r="T55" s="557"/>
      <c r="U55" s="557"/>
      <c r="V55" s="557"/>
      <c r="W55" s="557"/>
      <c r="X55" s="557"/>
      <c r="Y55" s="557"/>
      <c r="Z55" s="557"/>
      <c r="AA55" s="557"/>
      <c r="AB55" s="557"/>
      <c r="AC55" s="557"/>
    </row>
    <row r="56" s="557" customFormat="true" ht="12.75" hidden="false" customHeight="false" outlineLevel="0" collapsed="false">
      <c r="A56" s="558"/>
      <c r="B56" s="559"/>
      <c r="C56" s="559"/>
      <c r="D56" s="560" t="n">
        <f aca="false">ROUND((C56-B56)*24,2)</f>
        <v>0</v>
      </c>
      <c r="E56" s="566"/>
      <c r="F56" s="561"/>
      <c r="G56" s="562"/>
      <c r="H56" s="563" t="n">
        <f aca="false">IF(G56=$C$85,$D$85,IF(G56=$C$86,$D$86,IF(G56=$C$87,$D$87,)))*F56</f>
        <v>0</v>
      </c>
      <c r="I56" s="564"/>
      <c r="J56" s="564"/>
      <c r="K56" s="563" t="n">
        <f aca="false">IF(D56&gt;A$73,IF(D56&lt;A$74,B$73,B$74),0)</f>
        <v>0</v>
      </c>
      <c r="L56" s="564"/>
      <c r="M56" s="565"/>
      <c r="N56" s="236"/>
    </row>
    <row r="57" s="547" customFormat="true" ht="12.75" hidden="false" customHeight="false" outlineLevel="0" collapsed="false">
      <c r="A57" s="558"/>
      <c r="B57" s="559"/>
      <c r="C57" s="559"/>
      <c r="D57" s="560" t="n">
        <f aca="false">ROUND((C57-B57)*24,2)</f>
        <v>0</v>
      </c>
      <c r="E57" s="566"/>
      <c r="F57" s="561"/>
      <c r="G57" s="562"/>
      <c r="H57" s="563" t="n">
        <f aca="false">IF(G57=$C$85,$D$85,IF(G57=$C$86,$D$86,IF(G57=$C$87,$D$87,)))*F57</f>
        <v>0</v>
      </c>
      <c r="I57" s="564"/>
      <c r="J57" s="564"/>
      <c r="K57" s="563" t="n">
        <f aca="false">IF(D57&gt;A$73,IF(D57&lt;A$74,B$73,B$74),0)</f>
        <v>0</v>
      </c>
      <c r="L57" s="564"/>
      <c r="M57" s="565"/>
      <c r="N57" s="236"/>
      <c r="O57" s="557"/>
      <c r="P57" s="557"/>
      <c r="Q57" s="557"/>
      <c r="R57" s="557"/>
      <c r="S57" s="557"/>
      <c r="T57" s="557"/>
      <c r="U57" s="557"/>
      <c r="V57" s="557"/>
      <c r="W57" s="557"/>
      <c r="X57" s="557"/>
      <c r="Y57" s="557"/>
      <c r="Z57" s="557"/>
      <c r="AA57" s="557"/>
      <c r="AB57" s="557"/>
      <c r="AC57" s="557"/>
    </row>
    <row r="58" s="547" customFormat="true" ht="12.75" hidden="false" customHeight="false" outlineLevel="0" collapsed="false">
      <c r="A58" s="558"/>
      <c r="B58" s="559"/>
      <c r="C58" s="559"/>
      <c r="D58" s="560" t="n">
        <f aca="false">ROUND((C58-B58)*24,2)</f>
        <v>0</v>
      </c>
      <c r="E58" s="566"/>
      <c r="F58" s="561"/>
      <c r="G58" s="562"/>
      <c r="H58" s="563" t="n">
        <f aca="false">IF(G58=$C$85,$D$85,IF(G58=$C$86,$D$86,IF(G58=$C$87,$D$87,)))*F58</f>
        <v>0</v>
      </c>
      <c r="I58" s="564"/>
      <c r="J58" s="564"/>
      <c r="K58" s="563" t="n">
        <f aca="false">IF(D58&gt;A$73,IF(D58&lt;A$74,B$73,B$74),0)</f>
        <v>0</v>
      </c>
      <c r="L58" s="564"/>
      <c r="M58" s="565"/>
      <c r="N58" s="236"/>
      <c r="O58" s="557"/>
      <c r="P58" s="557"/>
      <c r="Q58" s="557"/>
      <c r="R58" s="557"/>
      <c r="S58" s="557"/>
      <c r="T58" s="557"/>
      <c r="U58" s="557"/>
      <c r="V58" s="557"/>
      <c r="W58" s="557"/>
      <c r="X58" s="557"/>
      <c r="Y58" s="557"/>
      <c r="Z58" s="557"/>
      <c r="AA58" s="557"/>
      <c r="AB58" s="557"/>
      <c r="AC58" s="557"/>
    </row>
    <row r="59" s="557" customFormat="true" ht="13.5" hidden="false" customHeight="false" outlineLevel="0" collapsed="false">
      <c r="A59" s="568"/>
      <c r="B59" s="569"/>
      <c r="C59" s="569"/>
      <c r="D59" s="570" t="n">
        <f aca="false">ROUND((C59-B59)*24,2)</f>
        <v>0</v>
      </c>
      <c r="E59" s="571"/>
      <c r="F59" s="572"/>
      <c r="G59" s="572"/>
      <c r="H59" s="573" t="n">
        <f aca="false">IF(G59=$C$85,$D$85,IF(G59=$C$86,$D$86,IF(G59=$C$87,$D$87,)))*F59</f>
        <v>0</v>
      </c>
      <c r="I59" s="574"/>
      <c r="J59" s="574"/>
      <c r="K59" s="573" t="n">
        <f aca="false">IF(D59&gt;A$73,IF(D59&lt;A$74,B$73,B$74),0)</f>
        <v>0</v>
      </c>
      <c r="L59" s="574"/>
      <c r="M59" s="575"/>
      <c r="N59" s="576"/>
      <c r="O59" s="547"/>
      <c r="P59" s="54" t="s">
        <v>610</v>
      </c>
      <c r="Q59" s="547"/>
      <c r="R59" s="547"/>
      <c r="S59" s="547"/>
      <c r="T59" s="547"/>
      <c r="U59" s="547"/>
      <c r="V59" s="547"/>
      <c r="W59" s="547"/>
      <c r="X59" s="547"/>
      <c r="Y59" s="547"/>
      <c r="Z59" s="547"/>
      <c r="AA59" s="547"/>
      <c r="AB59" s="547"/>
      <c r="AC59" s="547"/>
    </row>
    <row r="60" s="557" customFormat="true" ht="13.5" hidden="false" customHeight="false" outlineLevel="0" collapsed="false">
      <c r="A60" s="577" t="s">
        <v>229</v>
      </c>
      <c r="B60" s="577"/>
      <c r="C60" s="577"/>
      <c r="D60" s="577"/>
      <c r="E60" s="577"/>
      <c r="F60" s="577"/>
      <c r="G60" s="577"/>
      <c r="H60" s="577"/>
      <c r="I60" s="577"/>
      <c r="J60" s="577"/>
      <c r="K60" s="577"/>
      <c r="L60" s="577"/>
      <c r="M60" s="577"/>
      <c r="N60" s="577"/>
      <c r="O60" s="547"/>
      <c r="P60" s="54"/>
      <c r="Q60" s="547"/>
      <c r="R60" s="547"/>
      <c r="S60" s="547"/>
      <c r="T60" s="547"/>
      <c r="U60" s="547"/>
      <c r="V60" s="547"/>
      <c r="W60" s="547"/>
      <c r="X60" s="547"/>
      <c r="Y60" s="547"/>
      <c r="Z60" s="547"/>
      <c r="AA60" s="547"/>
      <c r="AB60" s="547"/>
      <c r="AC60" s="547"/>
    </row>
    <row r="61" s="557" customFormat="true" ht="26.25" hidden="false" customHeight="true" outlineLevel="0" collapsed="false">
      <c r="A61" s="578" t="s">
        <v>611</v>
      </c>
      <c r="B61" s="578"/>
      <c r="C61" s="578"/>
      <c r="D61" s="578"/>
      <c r="E61" s="578"/>
      <c r="F61" s="579" t="n">
        <f aca="false">SUM(F8:F59)</f>
        <v>0</v>
      </c>
      <c r="G61" s="580"/>
      <c r="H61" s="581" t="n">
        <f aca="false">SUM(H8:H59)</f>
        <v>0</v>
      </c>
      <c r="I61" s="577"/>
      <c r="J61" s="577"/>
      <c r="K61" s="577"/>
      <c r="L61" s="577"/>
      <c r="M61" s="577"/>
      <c r="N61" s="577"/>
      <c r="P61" s="54"/>
    </row>
    <row r="62" s="557" customFormat="true" ht="26.25" hidden="false" customHeight="true" outlineLevel="0" collapsed="false">
      <c r="A62" s="582" t="s">
        <v>612</v>
      </c>
      <c r="B62" s="582"/>
      <c r="C62" s="582"/>
      <c r="D62" s="582"/>
      <c r="E62" s="582"/>
      <c r="F62" s="582"/>
      <c r="G62" s="582"/>
      <c r="H62" s="582"/>
      <c r="I62" s="583" t="n">
        <f aca="false">SUM(I9:I61)</f>
        <v>46.26</v>
      </c>
      <c r="J62" s="584" t="n">
        <f aca="false">SUM(J9:J61)</f>
        <v>8.78</v>
      </c>
      <c r="K62" s="577"/>
      <c r="L62" s="577"/>
      <c r="M62" s="577"/>
      <c r="N62" s="577"/>
      <c r="P62" s="54"/>
    </row>
    <row r="63" s="540" customFormat="true" ht="26.25" hidden="false" customHeight="true" outlineLevel="0" collapsed="false">
      <c r="A63" s="585" t="s">
        <v>613</v>
      </c>
      <c r="B63" s="585"/>
      <c r="C63" s="585"/>
      <c r="D63" s="585"/>
      <c r="E63" s="585"/>
      <c r="F63" s="585"/>
      <c r="G63" s="585"/>
      <c r="H63" s="585"/>
      <c r="I63" s="585"/>
      <c r="J63" s="585"/>
      <c r="K63" s="586" t="n">
        <f aca="false">SUM(K8:K61)</f>
        <v>0</v>
      </c>
      <c r="L63" s="577"/>
      <c r="M63" s="577"/>
      <c r="N63" s="577"/>
      <c r="O63" s="557"/>
      <c r="P63" s="54"/>
      <c r="Q63" s="557"/>
      <c r="R63" s="557"/>
      <c r="S63" s="557"/>
      <c r="T63" s="557"/>
      <c r="U63" s="557"/>
      <c r="V63" s="557"/>
      <c r="W63" s="557"/>
      <c r="X63" s="557"/>
      <c r="Y63" s="557"/>
      <c r="Z63" s="557"/>
      <c r="AA63" s="557"/>
      <c r="AB63" s="557"/>
      <c r="AC63" s="557"/>
    </row>
    <row r="64" customFormat="false" ht="13.5" hidden="false" customHeight="false" outlineLevel="0" collapsed="false">
      <c r="A64" s="585" t="s">
        <v>614</v>
      </c>
      <c r="B64" s="585"/>
      <c r="C64" s="585"/>
      <c r="D64" s="585"/>
      <c r="E64" s="585"/>
      <c r="F64" s="585"/>
      <c r="G64" s="585"/>
      <c r="H64" s="585"/>
      <c r="I64" s="585"/>
      <c r="J64" s="585"/>
      <c r="K64" s="585"/>
      <c r="L64" s="587" t="n">
        <f aca="false">SUM(L8:L61)</f>
        <v>0</v>
      </c>
      <c r="M64" s="588" t="n">
        <f aca="false">SUM(M8:M61)</f>
        <v>0</v>
      </c>
      <c r="N64" s="577"/>
      <c r="O64" s="557"/>
      <c r="P64" s="54"/>
      <c r="Q64" s="557"/>
      <c r="R64" s="557"/>
      <c r="S64" s="557"/>
      <c r="T64" s="557"/>
      <c r="U64" s="557"/>
      <c r="V64" s="557"/>
      <c r="W64" s="557"/>
      <c r="X64" s="557"/>
      <c r="Y64" s="557"/>
      <c r="Z64" s="557"/>
      <c r="AA64" s="557"/>
      <c r="AB64" s="557"/>
      <c r="AC64" s="557"/>
    </row>
    <row r="65" customFormat="false" ht="12.75" hidden="false" customHeight="false" outlineLevel="0" collapsed="false">
      <c r="A65" s="589"/>
      <c r="B65" s="589"/>
      <c r="C65" s="589"/>
      <c r="D65" s="589"/>
      <c r="E65" s="589"/>
      <c r="F65" s="589"/>
      <c r="G65" s="589"/>
      <c r="H65" s="589"/>
      <c r="I65" s="589"/>
      <c r="J65" s="589"/>
      <c r="K65" s="589"/>
      <c r="L65" s="590"/>
      <c r="M65" s="590"/>
      <c r="N65" s="591"/>
      <c r="O65" s="540"/>
      <c r="P65" s="540"/>
      <c r="Q65" s="540"/>
      <c r="R65" s="540"/>
      <c r="S65" s="540"/>
      <c r="T65" s="540"/>
      <c r="U65" s="540"/>
      <c r="V65" s="540"/>
      <c r="W65" s="540"/>
      <c r="X65" s="540"/>
      <c r="Y65" s="540"/>
      <c r="Z65" s="540"/>
      <c r="AA65" s="540"/>
      <c r="AB65" s="540"/>
      <c r="AC65" s="540"/>
    </row>
    <row r="66" customFormat="false" ht="13.5" hidden="false" customHeight="false" outlineLevel="0" collapsed="false">
      <c r="F66" s="592"/>
      <c r="G66" s="593"/>
    </row>
    <row r="67" s="517" customFormat="true" ht="13.5" hidden="false" customHeight="false" outlineLevel="0" collapsed="false">
      <c r="E67" s="594" t="n">
        <f aca="false">Überschuss!A7</f>
        <v>2024</v>
      </c>
    </row>
    <row r="68" s="517" customFormat="true" ht="12.75" hidden="false" customHeight="false" outlineLevel="0" collapsed="false">
      <c r="F68" s="94" t="s">
        <v>615</v>
      </c>
    </row>
    <row r="69" s="517" customFormat="true" ht="12.75" hidden="false" customHeight="false" outlineLevel="0" collapsed="false">
      <c r="A69" s="595" t="s">
        <v>616</v>
      </c>
      <c r="B69" s="596"/>
      <c r="F69" s="597"/>
      <c r="G69" s="597"/>
      <c r="H69" s="598" t="str">
        <f aca="false">F6</f>
        <v>Fahrtkosten</v>
      </c>
      <c r="I69" s="598"/>
      <c r="J69" s="598"/>
      <c r="K69" s="599" t="str">
        <f aca="false">K6</f>
        <v>Reisekosten</v>
      </c>
      <c r="L69" s="599"/>
      <c r="M69" s="599"/>
    </row>
    <row r="70" customFormat="false" ht="12.75" hidden="false" customHeight="false" outlineLevel="0" collapsed="false">
      <c r="E70" s="600"/>
      <c r="F70" s="601" t="str">
        <f aca="false">F7</f>
        <v>Eigenes Fahrzeug</v>
      </c>
      <c r="G70" s="601"/>
      <c r="H70" s="601" t="n">
        <f aca="false">H7</f>
        <v>0</v>
      </c>
      <c r="I70" s="602" t="str">
        <f aca="false">I7</f>
        <v>Sonstige Fahrzeuge</v>
      </c>
      <c r="J70" s="602"/>
      <c r="K70" s="603" t="str">
        <f aca="false">K7</f>
        <v>Verpfl.-
pauschale</v>
      </c>
      <c r="L70" s="604" t="str">
        <f aca="false">L7</f>
        <v>Unterkunft/Sonstges</v>
      </c>
      <c r="M70" s="604"/>
    </row>
    <row r="71" customFormat="false" ht="12.75" hidden="false" customHeight="true" outlineLevel="0" collapsed="false">
      <c r="A71" s="605" t="s">
        <v>617</v>
      </c>
      <c r="B71" s="605" t="s">
        <v>618</v>
      </c>
      <c r="C71" s="605"/>
      <c r="E71" s="606" t="s">
        <v>619</v>
      </c>
      <c r="F71" s="607"/>
      <c r="G71" s="607"/>
      <c r="H71" s="602" t="str">
        <f aca="false">H8</f>
        <v>Pauschale</v>
      </c>
      <c r="I71" s="602" t="str">
        <f aca="false">I8</f>
        <v>Netto</v>
      </c>
      <c r="J71" s="602" t="str">
        <f aca="false">J8</f>
        <v>MwSt</v>
      </c>
      <c r="K71" s="603"/>
      <c r="L71" s="604" t="str">
        <f aca="false">L8</f>
        <v>Netto</v>
      </c>
      <c r="M71" s="604" t="str">
        <f aca="false">M8</f>
        <v>MwSt</v>
      </c>
      <c r="N71" s="608" t="n">
        <f aca="false">SUM(H72:M74)+SUM(H77:M79)+SUM(H82:M84)+SUM(H87:M89)</f>
        <v>55.04</v>
      </c>
    </row>
    <row r="72" customFormat="false" ht="12.75" hidden="false" customHeight="false" outlineLevel="0" collapsed="false">
      <c r="A72" s="605"/>
      <c r="B72" s="605"/>
      <c r="C72" s="605"/>
      <c r="E72" s="606" t="s">
        <v>620</v>
      </c>
      <c r="F72" s="609" t="n">
        <v>1</v>
      </c>
      <c r="G72" s="609"/>
      <c r="H72" s="290" t="n">
        <f aca="false" t="array" ref="H72:H72">SUM(IF((ISNUMBER($A$8:$A$61))*($A$8:$A$61&gt;=DATE($E$67,$F72,1))*($A$8:$A$61&lt;=DATE($E$67,$F72+1,0))*ISNUMBER(H$8:H$61),H$8:H$61))</f>
        <v>0</v>
      </c>
      <c r="I72" s="290" t="n">
        <f aca="false" t="array" ref="I72:I72">SUM(IF((ISNUMBER($A$8:$A$61))*($A$8:$A$61&gt;=DATE($E$67,$F72,1))*($A$8:$A$61&lt;=DATE($E$67,$F72+1,0))*ISNUMBER(I$8:I$61),I$8:I$61))</f>
        <v>0</v>
      </c>
      <c r="J72" s="290" t="n">
        <f aca="false" t="array" ref="J72:J72">SUM(IF((ISNUMBER($A$8:$A$61))*($A$8:$A$61&gt;=DATE($E$67,$F72,1))*($A$8:$A$61&lt;=DATE($E$67,$F72+1,0))*ISNUMBER(J$8:J$61),J$8:J$61))</f>
        <v>0</v>
      </c>
      <c r="K72" s="610" t="n">
        <f aca="false" t="array" ref="K72:K72">SUM(IF((ISNUMBER($A$9:$A$59))*($A$9:$A$59&gt;=DATE($E$67,$F72,1))*($A$9:$A$59&lt;=DATE($E$67,$F72+1,0))*ISNUMBER(K$9:K$59),K$9:K$59))</f>
        <v>0</v>
      </c>
      <c r="L72" s="290" t="n">
        <f aca="false" t="array" ref="L72:L72">SUM(IF((ISNUMBER($A$9:$A$59))*($A$9:$A$59&gt;=DATE($E$67,$F72,1))*($A$9:$A$59&lt;=DATE($E$67,$F72+1,0))*ISNUMBER(L$9:L$59),L$9:L$59))</f>
        <v>0</v>
      </c>
      <c r="M72" s="290" t="n">
        <f aca="false" t="array" ref="M72:M72">SUM(IF((ISNUMBER($A$9:$A$59))*($A$9:$A$59&gt;=DATE($E$67,$F72,1))*($A$9:$A$59&lt;=DATE($E$67,$F72+1,0))*ISNUMBER(M$9:M$59),M$9:M$59))</f>
        <v>0</v>
      </c>
    </row>
    <row r="73" s="517" customFormat="true" ht="12.75" hidden="false" customHeight="false" outlineLevel="0" collapsed="false">
      <c r="A73" s="611" t="n">
        <v>8</v>
      </c>
      <c r="B73" s="612" t="n">
        <v>14</v>
      </c>
      <c r="C73" s="612"/>
      <c r="D73" s="613"/>
      <c r="F73" s="609" t="n">
        <v>2</v>
      </c>
      <c r="G73" s="609"/>
      <c r="H73" s="290" t="n">
        <f aca="false" t="array" ref="H73:H73">SUM(IF((ISNUMBER($A$8:$A$61))*($A$8:$A$61&gt;=DATE($E$67,$F73,1))*($A$8:$A$61&lt;=DATE($E$67,$F73+1,0))*ISNUMBER(H$8:H$61),H$8:H$61))</f>
        <v>0</v>
      </c>
      <c r="I73" s="290" t="n">
        <f aca="false" t="array" ref="I73:I73">SUM(IF((ISNUMBER($A$8:$A$61))*($A$8:$A$61&gt;=DATE($E$67,$F73,1))*($A$8:$A$61&lt;=DATE($E$67,$F73+1,0))*ISNUMBER(I$8:I$61),I$8:I$61))</f>
        <v>0</v>
      </c>
      <c r="J73" s="290" t="n">
        <f aca="false" t="array" ref="J73:J73">SUM(IF((ISNUMBER($A$8:$A$61))*($A$8:$A$61&gt;=DATE($E$67,$F73,1))*($A$8:$A$61&lt;=DATE($E$67,$F73+1,0))*ISNUMBER(J$8:J$61),J$8:J$61))</f>
        <v>0</v>
      </c>
      <c r="K73" s="610" t="n">
        <f aca="false" t="array" ref="K73:K73">SUM(IF((ISNUMBER($A$9:$A$59))*($A$9:$A$59&gt;=DATE($E$67,$F73,1))*($A$9:$A$59&lt;=DATE($E$67,$F73+1,0))*ISNUMBER(K$9:K$59),K$9:K$59))</f>
        <v>0</v>
      </c>
      <c r="L73" s="290" t="n">
        <f aca="false" t="array" ref="L73:L73">SUM(IF((ISNUMBER($A$9:$A$59))*($A$9:$A$59&gt;=DATE($E$67,$F73,1))*($A$9:$A$59&lt;=DATE($E$67,$F73+1,0))*ISNUMBER(L$9:L$59),L$9:L$59))</f>
        <v>0</v>
      </c>
      <c r="M73" s="290" t="n">
        <f aca="false" t="array" ref="M73:M73">SUM(IF((ISNUMBER($A$9:$A$59))*($A$9:$A$59&gt;=DATE($E$67,$F73,1))*($A$9:$A$59&lt;=DATE($E$67,$F73+1,0))*ISNUMBER(M$9:M$59),M$9:M$59))</f>
        <v>0</v>
      </c>
    </row>
    <row r="74" s="517" customFormat="true" ht="12.75" hidden="false" customHeight="false" outlineLevel="0" collapsed="false">
      <c r="A74" s="611" t="n">
        <v>24</v>
      </c>
      <c r="B74" s="612" t="n">
        <v>28</v>
      </c>
      <c r="C74" s="612"/>
      <c r="F74" s="609" t="n">
        <v>3</v>
      </c>
      <c r="G74" s="609"/>
      <c r="H74" s="290" t="n">
        <f aca="false" t="array" ref="H74:H74">SUM(IF((ISNUMBER($A$8:$A$61))*($A$8:$A$61&gt;=DATE($E$67,$F74,1))*($A$8:$A$61&lt;=DATE($E$67,$F74+1,0))*ISNUMBER(H$8:H$61),H$8:H$61))</f>
        <v>0</v>
      </c>
      <c r="I74" s="290" t="n">
        <f aca="false" t="array" ref="I74:I74">SUM(IF((ISNUMBER($A$8:$A$61))*($A$8:$A$61&gt;=DATE($E$67,$F74,1))*($A$8:$A$61&lt;=DATE($E$67,$F74+1,0))*ISNUMBER(I$8:I$61),I$8:I$61))</f>
        <v>0</v>
      </c>
      <c r="J74" s="290" t="n">
        <f aca="false" t="array" ref="J74:J74">SUM(IF((ISNUMBER($A$8:$A$61))*($A$8:$A$61&gt;=DATE($E$67,$F74,1))*($A$8:$A$61&lt;=DATE($E$67,$F74+1,0))*ISNUMBER(J$8:J$61),J$8:J$61))</f>
        <v>0</v>
      </c>
      <c r="K74" s="610" t="n">
        <f aca="false" t="array" ref="K74:K74">SUM(IF((ISNUMBER($A$9:$A$59))*($A$9:$A$59&gt;=DATE($E$67,$F74,1))*($A$9:$A$59&lt;=DATE($E$67,$F74+1,0))*ISNUMBER(K$9:K$59),K$9:K$59))</f>
        <v>0</v>
      </c>
      <c r="L74" s="290" t="n">
        <f aca="false" t="array" ref="L74:L74">SUM(IF((ISNUMBER($A$9:$A$59))*($A$9:$A$59&gt;=DATE($E$67,$F74,1))*($A$9:$A$59&lt;=DATE($E$67,$F74+1,0))*ISNUMBER(L$9:L$59),L$9:L$59))</f>
        <v>0</v>
      </c>
      <c r="M74" s="290" t="n">
        <f aca="false" t="array" ref="M74:M74">SUM(IF((ISNUMBER($A$9:$A$59))*($A$9:$A$59&gt;=DATE($E$67,$F74,1))*($A$9:$A$59&lt;=DATE($E$67,$F74+1,0))*ISNUMBER(M$9:M$59),M$9:M$59))</f>
        <v>0</v>
      </c>
    </row>
    <row r="75" s="517" customFormat="true" ht="12.75" hidden="false" customHeight="false" outlineLevel="0" collapsed="false">
      <c r="F75" s="292" t="n">
        <v>1</v>
      </c>
      <c r="G75" s="292"/>
      <c r="H75" s="293" t="n">
        <f aca="false">SUM(H72:H74)</f>
        <v>0</v>
      </c>
      <c r="I75" s="293" t="n">
        <f aca="false">SUM(I72:I74)</f>
        <v>0</v>
      </c>
      <c r="J75" s="293" t="n">
        <f aca="false">SUM(J72:J74)</f>
        <v>0</v>
      </c>
      <c r="K75" s="614" t="n">
        <f aca="false">SUM(K72:K74)</f>
        <v>0</v>
      </c>
      <c r="L75" s="293" t="n">
        <f aca="false">SUM(L72:L74)</f>
        <v>0</v>
      </c>
      <c r="M75" s="293" t="n">
        <f aca="false">SUM(M72:M74)</f>
        <v>0</v>
      </c>
    </row>
    <row r="76" customFormat="false" ht="12.75" hidden="false" customHeight="false" outlineLevel="0" collapsed="false">
      <c r="A76" s="615" t="s">
        <v>621</v>
      </c>
      <c r="B76" s="615"/>
      <c r="E76" s="567"/>
      <c r="F76" s="616"/>
      <c r="G76" s="616"/>
      <c r="K76" s="617"/>
    </row>
    <row r="77" customFormat="false" ht="12.75" hidden="false" customHeight="false" outlineLevel="0" collapsed="false">
      <c r="A77" s="615" t="s">
        <v>622</v>
      </c>
      <c r="B77" s="615"/>
      <c r="E77" s="567"/>
      <c r="F77" s="609" t="n">
        <v>4</v>
      </c>
      <c r="G77" s="609"/>
      <c r="H77" s="290" t="n">
        <f aca="false" t="array" ref="H77:H77">SUM(IF((ISNUMBER($A$8:$A$61))*($A$8:$A$61&gt;=DATE($E$67,$F77,1))*($A$8:$A$61&lt;=DATE($E$67,$F77+1,0))*ISNUMBER(H$8:H$61),H$8:H$61))</f>
        <v>0</v>
      </c>
      <c r="I77" s="290" t="n">
        <f aca="false" t="array" ref="I77:I77">SUM(IF((ISNUMBER($A$8:$A$61))*($A$8:$A$61&gt;=DATE($E$67,$F77,1))*($A$8:$A$61&lt;=DATE($E$67,$F77+1,0))*ISNUMBER(I$8:I$61),I$8:I$61))</f>
        <v>46.26</v>
      </c>
      <c r="J77" s="290" t="n">
        <f aca="false" t="array" ref="J77:J77">SUM(IF((ISNUMBER($A$8:$A$61))*($A$8:$A$61&gt;=DATE($E$67,$F77,1))*($A$8:$A$61&lt;=DATE($E$67,$F77+1,0))*ISNUMBER(J$8:J$61),J$8:J$61))</f>
        <v>8.78</v>
      </c>
      <c r="K77" s="610" t="n">
        <f aca="false" t="array" ref="K77:K77">SUM(IF((ISNUMBER($A$9:$A$59))*($A$9:$A$59&gt;=DATE($E$67,$F77,1))*($A$9:$A$59&lt;=DATE($E$67,$F77+1,0))*ISNUMBER(K$9:K$59),K$9:K$59))</f>
        <v>0</v>
      </c>
      <c r="L77" s="290" t="n">
        <f aca="false" t="array" ref="L77:L77">SUM(IF((ISNUMBER($A$9:$A$59))*($A$9:$A$59&gt;=DATE($E$67,$F77,1))*($A$9:$A$59&lt;=DATE($E$67,$F77+1,0))*ISNUMBER(L$9:L$59),L$9:L$59))</f>
        <v>0</v>
      </c>
      <c r="M77" s="290" t="n">
        <f aca="false" t="array" ref="M77:M77">SUM(IF((ISNUMBER($A$9:$A$59))*($A$9:$A$59&gt;=DATE($E$67,$F77,1))*($A$9:$A$59&lt;=DATE($E$67,$F77+1,0))*ISNUMBER(M$9:M$59),M$9:M$59))</f>
        <v>0</v>
      </c>
    </row>
    <row r="78" customFormat="false" ht="12.75" hidden="false" customHeight="false" outlineLevel="0" collapsed="false">
      <c r="A78" s="615" t="s">
        <v>623</v>
      </c>
      <c r="B78" s="615"/>
      <c r="E78" s="567"/>
      <c r="F78" s="609" t="n">
        <v>5</v>
      </c>
      <c r="G78" s="609"/>
      <c r="H78" s="290" t="n">
        <f aca="false" t="array" ref="H78:H78">SUM(IF((ISNUMBER($A$8:$A$61))*($A$8:$A$61&gt;=DATE($E$67,$F78,1))*($A$8:$A$61&lt;=DATE($E$67,$F78+1,0))*ISNUMBER(H$8:H$61),H$8:H$61))</f>
        <v>0</v>
      </c>
      <c r="I78" s="290" t="n">
        <f aca="false" t="array" ref="I78:I78">SUM(IF((ISNUMBER($A$8:$A$61))*($A$8:$A$61&gt;=DATE($E$67,$F78,1))*($A$8:$A$61&lt;=DATE($E$67,$F78+1,0))*ISNUMBER(I$8:I$61),I$8:I$61))</f>
        <v>0</v>
      </c>
      <c r="J78" s="290" t="n">
        <f aca="false" t="array" ref="J78:J78">SUM(IF((ISNUMBER($A$8:$A$61))*($A$8:$A$61&gt;=DATE($E$67,$F78,1))*($A$8:$A$61&lt;=DATE($E$67,$F78+1,0))*ISNUMBER(J$8:J$61),J$8:J$61))</f>
        <v>0</v>
      </c>
      <c r="K78" s="610" t="n">
        <f aca="false" t="array" ref="K78:K78">SUM(IF((ISNUMBER($A$9:$A$59))*($A$9:$A$59&gt;=DATE($E$67,$F78,1))*($A$9:$A$59&lt;=DATE($E$67,$F78+1,0))*ISNUMBER(K$9:K$59),K$9:K$59))</f>
        <v>0</v>
      </c>
      <c r="L78" s="290" t="n">
        <f aca="false" t="array" ref="L78:L78">SUM(IF((ISNUMBER($A$9:$A$59))*($A$9:$A$59&gt;=DATE($E$67,$F78,1))*($A$9:$A$59&lt;=DATE($E$67,$F78+1,0))*ISNUMBER(L$9:L$59),L$9:L$59))</f>
        <v>0</v>
      </c>
      <c r="M78" s="290" t="n">
        <f aca="false" t="array" ref="M78:M78">SUM(IF((ISNUMBER($A$9:$A$59))*($A$9:$A$59&gt;=DATE($E$67,$F78,1))*($A$9:$A$59&lt;=DATE($E$67,$F78+1,0))*ISNUMBER(M$9:M$59),M$9:M$59))</f>
        <v>0</v>
      </c>
    </row>
    <row r="79" customFormat="false" ht="12.75" hidden="false" customHeight="false" outlineLevel="0" collapsed="false">
      <c r="E79" s="567"/>
      <c r="F79" s="609" t="n">
        <v>6</v>
      </c>
      <c r="G79" s="609"/>
      <c r="H79" s="290" t="n">
        <f aca="false" t="array" ref="H79:H79">SUM(IF((ISNUMBER($A$8:$A$61))*($A$8:$A$61&gt;=DATE($E$67,$F79,1))*($A$8:$A$61&lt;=DATE($E$67,$F79+1,0))*ISNUMBER(H$8:H$61),H$8:H$61))</f>
        <v>0</v>
      </c>
      <c r="I79" s="290" t="n">
        <f aca="false" t="array" ref="I79:I79">SUM(IF((ISNUMBER($A$8:$A$61))*($A$8:$A$61&gt;=DATE($E$67,$F79,1))*($A$8:$A$61&lt;=DATE($E$67,$F79+1,0))*ISNUMBER(I$8:I$61),I$8:I$61))</f>
        <v>0</v>
      </c>
      <c r="J79" s="290" t="n">
        <f aca="false" t="array" ref="J79:J79">SUM(IF((ISNUMBER($A$8:$A$61))*($A$8:$A$61&gt;=DATE($E$67,$F79,1))*($A$8:$A$61&lt;=DATE($E$67,$F79+1,0))*ISNUMBER(J$8:J$61),J$8:J$61))</f>
        <v>0</v>
      </c>
      <c r="K79" s="610" t="n">
        <f aca="false" t="array" ref="K79:K79">SUM(IF((ISNUMBER($A$9:$A$59))*($A$9:$A$59&gt;=DATE($E$67,$F79,1))*($A$9:$A$59&lt;=DATE($E$67,$F79+1,0))*ISNUMBER(K$9:K$59),K$9:K$59))</f>
        <v>0</v>
      </c>
      <c r="L79" s="290" t="n">
        <f aca="false" t="array" ref="L79:L79">SUM(IF((ISNUMBER($A$9:$A$59))*($A$9:$A$59&gt;=DATE($E$67,$F79,1))*($A$9:$A$59&lt;=DATE($E$67,$F79+1,0))*ISNUMBER(L$9:L$59),L$9:L$59))</f>
        <v>0</v>
      </c>
      <c r="M79" s="290" t="n">
        <f aca="false" t="array" ref="M79:M79">SUM(IF((ISNUMBER($A$9:$A$59))*($A$9:$A$59&gt;=DATE($E$67,$F79,1))*($A$9:$A$59&lt;=DATE($E$67,$F79+1,0))*ISNUMBER(M$9:M$59),M$9:M$59))</f>
        <v>0</v>
      </c>
    </row>
    <row r="80" customFormat="false" ht="12.75" hidden="false" customHeight="false" outlineLevel="0" collapsed="false">
      <c r="E80" s="567"/>
      <c r="F80" s="292" t="n">
        <v>2</v>
      </c>
      <c r="G80" s="292"/>
      <c r="H80" s="293" t="n">
        <f aca="false">SUM(H77:H79)</f>
        <v>0</v>
      </c>
      <c r="I80" s="293" t="n">
        <f aca="false">SUM(I77:I79)</f>
        <v>46.26</v>
      </c>
      <c r="J80" s="293" t="n">
        <f aca="false">SUM(J77:J79)</f>
        <v>8.78</v>
      </c>
      <c r="K80" s="614" t="n">
        <f aca="false">SUM(K77:K79)</f>
        <v>0</v>
      </c>
      <c r="L80" s="293" t="n">
        <f aca="false">SUM(L77:L79)</f>
        <v>0</v>
      </c>
      <c r="M80" s="293" t="n">
        <f aca="false">SUM(M77:M79)</f>
        <v>0</v>
      </c>
    </row>
    <row r="81" customFormat="false" ht="12.75" hidden="false" customHeight="false" outlineLevel="0" collapsed="false">
      <c r="A81" s="595" t="s">
        <v>624</v>
      </c>
      <c r="B81" s="567"/>
      <c r="C81" s="567"/>
      <c r="E81" s="567"/>
      <c r="F81" s="616"/>
      <c r="G81" s="616"/>
      <c r="K81" s="617"/>
    </row>
    <row r="82" customFormat="false" ht="12.75" hidden="false" customHeight="false" outlineLevel="0" collapsed="false">
      <c r="A82" s="567"/>
      <c r="B82" s="567"/>
      <c r="C82" s="567"/>
      <c r="E82" s="567"/>
      <c r="F82" s="609" t="n">
        <v>7</v>
      </c>
      <c r="G82" s="609"/>
      <c r="H82" s="290" t="n">
        <f aca="false" t="array" ref="H82:H82">SUM(IF((ISNUMBER($A$8:$A$61))*($A$8:$A$61&gt;=DATE($E$67,$F82,1))*($A$8:$A$61&lt;=DATE($E$67,$F82+1,0))*ISNUMBER(H$8:H$61),H$8:H$61))</f>
        <v>0</v>
      </c>
      <c r="I82" s="290" t="n">
        <f aca="false" t="array" ref="I82:I82">SUM(IF((ISNUMBER($A$8:$A$61))*($A$8:$A$61&gt;=DATE($E$67,$F82,1))*($A$8:$A$61&lt;=DATE($E$67,$F82+1,0))*ISNUMBER(I$8:I$61),I$8:I$61))</f>
        <v>0</v>
      </c>
      <c r="J82" s="290" t="n">
        <f aca="false" t="array" ref="J82:J82">SUM(IF((ISNUMBER($A$8:$A$61))*($A$8:$A$61&gt;=DATE($E$67,$F82,1))*($A$8:$A$61&lt;=DATE($E$67,$F82+1,0))*ISNUMBER(J$8:J$61),J$8:J$61))</f>
        <v>0</v>
      </c>
      <c r="K82" s="610" t="n">
        <f aca="false" t="array" ref="K82:K82">SUM(IF((ISNUMBER($A$9:$A$59))*($A$9:$A$59&gt;=DATE($E$67,$F82,1))*($A$9:$A$59&lt;=DATE($E$67,$F82+1,0))*ISNUMBER(K$9:K$59),K$9:K$59))</f>
        <v>0</v>
      </c>
      <c r="L82" s="290" t="n">
        <f aca="false" t="array" ref="L82:L82">SUM(IF((ISNUMBER($A$9:$A$59))*($A$9:$A$59&gt;=DATE($E$67,$F82,1))*($A$9:$A$59&lt;=DATE($E$67,$F82+1,0))*ISNUMBER(L$9:L$59),L$9:L$59))</f>
        <v>0</v>
      </c>
      <c r="M82" s="290" t="n">
        <f aca="false" t="array" ref="M82:M82">SUM(IF((ISNUMBER($A$9:$A$59))*($A$9:$A$59&gt;=DATE($E$67,$F82,1))*($A$9:$A$59&lt;=DATE($E$67,$F82+1,0))*ISNUMBER(M$9:M$59),M$9:M$59))</f>
        <v>0</v>
      </c>
    </row>
    <row r="83" customFormat="false" ht="12.75" hidden="false" customHeight="true" outlineLevel="0" collapsed="false">
      <c r="A83" s="605" t="s">
        <v>625</v>
      </c>
      <c r="B83" s="605"/>
      <c r="C83" s="605" t="s">
        <v>626</v>
      </c>
      <c r="D83" s="605" t="s">
        <v>627</v>
      </c>
      <c r="E83" s="606" t="s">
        <v>619</v>
      </c>
      <c r="F83" s="609" t="n">
        <v>8</v>
      </c>
      <c r="G83" s="609"/>
      <c r="H83" s="290" t="n">
        <f aca="false" t="array" ref="H83:H83">SUM(IF((ISNUMBER($A$8:$A$61))*($A$8:$A$61&gt;=DATE($E$67,$F83,1))*($A$8:$A$61&lt;=DATE($E$67,$F83+1,0))*ISNUMBER(H$8:H$61),H$8:H$61))</f>
        <v>0</v>
      </c>
      <c r="I83" s="290" t="n">
        <f aca="false" t="array" ref="I83:I83">SUM(IF((ISNUMBER($A$8:$A$61))*($A$8:$A$61&gt;=DATE($E$67,$F83,1))*($A$8:$A$61&lt;=DATE($E$67,$F83+1,0))*ISNUMBER(I$8:I$61),I$8:I$61))</f>
        <v>0</v>
      </c>
      <c r="J83" s="290" t="n">
        <f aca="false" t="array" ref="J83:J83">SUM(IF((ISNUMBER($A$8:$A$61))*($A$8:$A$61&gt;=DATE($E$67,$F83,1))*($A$8:$A$61&lt;=DATE($E$67,$F83+1,0))*ISNUMBER(J$8:J$61),J$8:J$61))</f>
        <v>0</v>
      </c>
      <c r="K83" s="610" t="n">
        <f aca="false" t="array" ref="K83:K83">SUM(IF((ISNUMBER($A$9:$A$59))*($A$9:$A$59&gt;=DATE($E$67,$F83,1))*($A$9:$A$59&lt;=DATE($E$67,$F83+1,0))*ISNUMBER(K$9:K$59),K$9:K$59))</f>
        <v>0</v>
      </c>
      <c r="L83" s="290" t="n">
        <f aca="false" t="array" ref="L83:L83">SUM(IF((ISNUMBER($A$9:$A$59))*($A$9:$A$59&gt;=DATE($E$67,$F83,1))*($A$9:$A$59&lt;=DATE($E$67,$F83+1,0))*ISNUMBER(L$9:L$59),L$9:L$59))</f>
        <v>0</v>
      </c>
      <c r="M83" s="290" t="n">
        <f aca="false" t="array" ref="M83:M83">SUM(IF((ISNUMBER($A$9:$A$59))*($A$9:$A$59&gt;=DATE($E$67,$F83,1))*($A$9:$A$59&lt;=DATE($E$67,$F83+1,0))*ISNUMBER(M$9:M$59),M$9:M$59))</f>
        <v>0</v>
      </c>
    </row>
    <row r="84" customFormat="false" ht="12.75" hidden="false" customHeight="false" outlineLevel="0" collapsed="false">
      <c r="A84" s="605"/>
      <c r="B84" s="605"/>
      <c r="C84" s="605"/>
      <c r="D84" s="605"/>
      <c r="E84" s="606" t="s">
        <v>620</v>
      </c>
      <c r="F84" s="609" t="n">
        <v>9</v>
      </c>
      <c r="G84" s="609"/>
      <c r="H84" s="290" t="n">
        <f aca="false" t="array" ref="H84:H84">SUM(IF((ISNUMBER($A$8:$A$61))*($A$8:$A$61&gt;=DATE($E$67,$F84,1))*($A$8:$A$61&lt;=DATE($E$67,$F84+1,0))*ISNUMBER(H$8:H$61),H$8:H$61))</f>
        <v>0</v>
      </c>
      <c r="I84" s="290" t="n">
        <f aca="false" t="array" ref="I84:I84">SUM(IF((ISNUMBER($A$8:$A$61))*($A$8:$A$61&gt;=DATE($E$67,$F84,1))*($A$8:$A$61&lt;=DATE($E$67,$F84+1,0))*ISNUMBER(I$8:I$61),I$8:I$61))</f>
        <v>0</v>
      </c>
      <c r="J84" s="290" t="n">
        <f aca="false" t="array" ref="J84:J84">SUM(IF((ISNUMBER($A$8:$A$61))*($A$8:$A$61&gt;=DATE($E$67,$F84,1))*($A$8:$A$61&lt;=DATE($E$67,$F84+1,0))*ISNUMBER(J$8:J$61),J$8:J$61))</f>
        <v>0</v>
      </c>
      <c r="K84" s="610" t="n">
        <f aca="false" t="array" ref="K84:K84">SUM(IF((ISNUMBER($A$9:$A$59))*($A$9:$A$59&gt;=DATE($E$67,$F84,1))*($A$9:$A$59&lt;=DATE($E$67,$F84+1,0))*ISNUMBER(K$9:K$59),K$9:K$59))</f>
        <v>0</v>
      </c>
      <c r="L84" s="290" t="n">
        <f aca="false" t="array" ref="L84:L84">SUM(IF((ISNUMBER($A$9:$A$59))*($A$9:$A$59&gt;=DATE($E$67,$F84,1))*($A$9:$A$59&lt;=DATE($E$67,$F84+1,0))*ISNUMBER(L$9:L$59),L$9:L$59))</f>
        <v>0</v>
      </c>
      <c r="M84" s="290" t="n">
        <f aca="false" t="array" ref="M84:M84">SUM(IF((ISNUMBER($A$9:$A$59))*($A$9:$A$59&gt;=DATE($E$67,$F84,1))*($A$9:$A$59&lt;=DATE($E$67,$F84+1,0))*ISNUMBER(M$9:M$59),M$9:M$59))</f>
        <v>0</v>
      </c>
    </row>
    <row r="85" customFormat="false" ht="12.75" hidden="false" customHeight="true" outlineLevel="0" collapsed="false">
      <c r="A85" s="618" t="s">
        <v>628</v>
      </c>
      <c r="B85" s="618"/>
      <c r="C85" s="619" t="s">
        <v>593</v>
      </c>
      <c r="D85" s="620" t="n">
        <v>0.2</v>
      </c>
      <c r="E85" s="567"/>
      <c r="F85" s="292" t="n">
        <v>3</v>
      </c>
      <c r="G85" s="292"/>
      <c r="H85" s="293" t="n">
        <f aca="false">SUM(H82:H84)</f>
        <v>0</v>
      </c>
      <c r="I85" s="293" t="n">
        <f aca="false">SUM(I82:I84)</f>
        <v>0</v>
      </c>
      <c r="J85" s="293" t="n">
        <f aca="false">SUM(J82:J84)</f>
        <v>0</v>
      </c>
      <c r="K85" s="614" t="n">
        <f aca="false">SUM(K82:K84)</f>
        <v>0</v>
      </c>
      <c r="L85" s="293" t="n">
        <f aca="false">SUM(L82:L84)</f>
        <v>0</v>
      </c>
      <c r="M85" s="293" t="n">
        <f aca="false">SUM(M82:M84)</f>
        <v>0</v>
      </c>
    </row>
    <row r="86" customFormat="false" ht="12.75" hidden="false" customHeight="true" outlineLevel="0" collapsed="false">
      <c r="A86" s="618" t="s">
        <v>597</v>
      </c>
      <c r="B86" s="618"/>
      <c r="C86" s="619" t="s">
        <v>597</v>
      </c>
      <c r="D86" s="620" t="n">
        <v>0.3</v>
      </c>
      <c r="E86" s="606"/>
      <c r="F86" s="616"/>
      <c r="G86" s="616"/>
      <c r="K86" s="617"/>
    </row>
    <row r="87" s="623" customFormat="true" ht="12.75" hidden="false" customHeight="true" outlineLevel="0" collapsed="false">
      <c r="A87" s="621" t="s">
        <v>629</v>
      </c>
      <c r="B87" s="621"/>
      <c r="C87" s="622" t="s">
        <v>630</v>
      </c>
      <c r="D87" s="620" t="n">
        <v>0.3</v>
      </c>
      <c r="E87" s="606" t="s">
        <v>631</v>
      </c>
      <c r="F87" s="609" t="n">
        <v>10</v>
      </c>
      <c r="G87" s="609"/>
      <c r="H87" s="290" t="n">
        <f aca="false" t="array" ref="H87:H87">SUM(IF((ISNUMBER($A$8:$A$61))*($A$8:$A$61&gt;=DATE($E$67,$F87,1))*($A$8:$A$61&lt;=DATE($E$67,$F87+1,0))*ISNUMBER(H$8:H$61),H$8:H$61))</f>
        <v>0</v>
      </c>
      <c r="I87" s="290" t="n">
        <f aca="false" t="array" ref="I87:I87">SUM(IF((ISNUMBER($A$8:$A$61))*($A$8:$A$61&gt;=DATE($E$67,$F87,1))*($A$8:$A$61&lt;=DATE($E$67,$F87+1,0))*ISNUMBER(I$8:I$61),I$8:I$61))</f>
        <v>0</v>
      </c>
      <c r="J87" s="290" t="n">
        <f aca="false" t="array" ref="J87:J87">SUM(IF((ISNUMBER($A$8:$A$61))*($A$8:$A$61&gt;=DATE($E$67,$F87,1))*($A$8:$A$61&lt;=DATE($E$67,$F87+1,0))*ISNUMBER(J$8:J$61),J$8:J$61))</f>
        <v>0</v>
      </c>
      <c r="K87" s="610" t="n">
        <f aca="false" t="array" ref="K87:K87">SUM(IF((ISNUMBER($A$9:$A$59))*($A$9:$A$59&gt;=DATE($E$67,$F87,1))*($A$9:$A$59&lt;=DATE($E$67,$F87+1,0))*ISNUMBER(K$9:K$59),K$9:K$59))</f>
        <v>0</v>
      </c>
      <c r="L87" s="290" t="n">
        <f aca="false" t="array" ref="L87:L87">SUM(IF((ISNUMBER($A$9:$A$59))*($A$9:$A$59&gt;=DATE($E$67,$F87,1))*($A$9:$A$59&lt;=DATE($E$67,$F87+1,0))*ISNUMBER(L$9:L$59),L$9:L$59))</f>
        <v>0</v>
      </c>
      <c r="M87" s="290" t="n">
        <f aca="false" t="array" ref="M87:M87">SUM(IF((ISNUMBER($A$9:$A$59))*($A$9:$A$59&gt;=DATE($E$67,$F87,1))*($A$9:$A$59&lt;=DATE($E$67,$F87+1,0))*ISNUMBER(M$9:M$59),M$9:M$59))</f>
        <v>0</v>
      </c>
      <c r="N87" s="517"/>
      <c r="O87" s="517"/>
      <c r="P87" s="517"/>
      <c r="Q87" s="517"/>
      <c r="R87" s="517"/>
      <c r="S87" s="517"/>
      <c r="T87" s="517"/>
      <c r="U87" s="517"/>
      <c r="V87" s="517"/>
      <c r="W87" s="517"/>
      <c r="X87" s="517"/>
      <c r="Y87" s="517"/>
      <c r="Z87" s="517"/>
      <c r="AA87" s="517"/>
      <c r="AB87" s="517"/>
      <c r="AC87" s="517"/>
    </row>
    <row r="88" s="623" customFormat="true" ht="12.75" hidden="false" customHeight="false" outlineLevel="0" collapsed="false">
      <c r="A88" s="590"/>
      <c r="B88" s="590"/>
      <c r="C88" s="590"/>
      <c r="D88" s="590"/>
      <c r="E88" s="517"/>
      <c r="F88" s="609" t="n">
        <v>11</v>
      </c>
      <c r="G88" s="609"/>
      <c r="H88" s="290" t="n">
        <f aca="false" t="array" ref="H88:H88">SUM(IF((ISNUMBER($A$8:$A$61))*($A$8:$A$61&gt;=DATE($E$67,$F88,1))*($A$8:$A$61&lt;=DATE($E$67,$F88+1,0))*ISNUMBER(H$8:H$61),H$8:H$61))</f>
        <v>0</v>
      </c>
      <c r="I88" s="290" t="n">
        <f aca="false" t="array" ref="I88:I88">SUM(IF((ISNUMBER($A$8:$A$61))*($A$8:$A$61&gt;=DATE($E$67,$F88,1))*($A$8:$A$61&lt;=DATE($E$67,$F88+1,0))*ISNUMBER(I$8:I$61),I$8:I$61))</f>
        <v>0</v>
      </c>
      <c r="J88" s="290" t="n">
        <f aca="false" t="array" ref="J88:J88">SUM(IF((ISNUMBER($A$8:$A$61))*($A$8:$A$61&gt;=DATE($E$67,$F88,1))*($A$8:$A$61&lt;=DATE($E$67,$F88+1,0))*ISNUMBER(J$8:J$61),J$8:J$61))</f>
        <v>0</v>
      </c>
      <c r="K88" s="610" t="n">
        <f aca="false" t="array" ref="K88:K88">SUM(IF((ISNUMBER($A$9:$A$59))*($A$9:$A$59&gt;=DATE($E$67,$F88,1))*($A$9:$A$59&lt;=DATE($E$67,$F88+1,0))*ISNUMBER(K$9:K$59),K$9:K$59))</f>
        <v>0</v>
      </c>
      <c r="L88" s="290" t="n">
        <f aca="false" t="array" ref="L88:L88">SUM(IF((ISNUMBER($A$9:$A$59))*($A$9:$A$59&gt;=DATE($E$67,$F88,1))*($A$9:$A$59&lt;=DATE($E$67,$F88+1,0))*ISNUMBER(L$9:L$59),L$9:L$59))</f>
        <v>0</v>
      </c>
      <c r="M88" s="290" t="n">
        <f aca="false" t="array" ref="M88:M88">SUM(IF((ISNUMBER($A$9:$A$59))*($A$9:$A$59&gt;=DATE($E$67,$F88,1))*($A$9:$A$59&lt;=DATE($E$67,$F88+1,0))*ISNUMBER(M$9:M$59),M$9:M$59))</f>
        <v>0</v>
      </c>
      <c r="N88" s="517"/>
      <c r="O88" s="517"/>
      <c r="P88" s="517"/>
      <c r="Q88" s="517"/>
      <c r="R88" s="517"/>
      <c r="S88" s="517"/>
      <c r="T88" s="517"/>
      <c r="U88" s="517"/>
      <c r="V88" s="517"/>
      <c r="W88" s="517"/>
      <c r="X88" s="517"/>
      <c r="Y88" s="517"/>
      <c r="Z88" s="517"/>
      <c r="AA88" s="517"/>
      <c r="AB88" s="517"/>
      <c r="AC88" s="517"/>
    </row>
    <row r="89" s="623" customFormat="true" ht="14.25" hidden="false" customHeight="false" outlineLevel="0" collapsed="false">
      <c r="D89" s="517"/>
      <c r="E89" s="567"/>
      <c r="F89" s="609" t="n">
        <v>12</v>
      </c>
      <c r="G89" s="609"/>
      <c r="H89" s="290" t="n">
        <f aca="false" t="array" ref="H89:H89">SUM(IF((ISNUMBER($A$8:$A$61))*($A$8:$A$61&gt;=DATE($E$67,$F89,1))*($A$8:$A$61&lt;=DATE($E$67,$F89+1,0))*ISNUMBER(H$8:H$61),H$8:H$61))</f>
        <v>0</v>
      </c>
      <c r="I89" s="290" t="n">
        <f aca="false" t="array" ref="I89:I89">SUM(IF((ISNUMBER($A$8:$A$61))*($A$8:$A$61&gt;=DATE($E$67,$F89,1))*($A$8:$A$61&lt;=DATE($E$67,$F89+1,0))*ISNUMBER(I$8:I$61),I$8:I$61))</f>
        <v>0</v>
      </c>
      <c r="J89" s="290" t="n">
        <f aca="false" t="array" ref="J89:J89">SUM(IF((ISNUMBER($A$8:$A$61))*($A$8:$A$61&gt;=DATE($E$67,$F89,1))*($A$8:$A$61&lt;=DATE($E$67,$F89+1,0))*ISNUMBER(J$8:J$61),J$8:J$61))</f>
        <v>0</v>
      </c>
      <c r="K89" s="610" t="n">
        <f aca="false" t="array" ref="K89:K89">SUM(IF((ISNUMBER($A$9:$A$59))*($A$9:$A$59&gt;=DATE($E$67,$F89,1))*($A$9:$A$59&lt;=DATE($E$67,$F89+1,0))*ISNUMBER(K$9:K$59),K$9:K$59))</f>
        <v>0</v>
      </c>
      <c r="L89" s="290" t="n">
        <f aca="false" t="array" ref="L89:L89">SUM(IF((ISNUMBER($A$9:$A$59))*($A$9:$A$59&gt;=DATE($E$67,$F89,1))*($A$9:$A$59&lt;=DATE($E$67,$F89+1,0))*ISNUMBER(L$9:L$59),L$9:L$59))</f>
        <v>0</v>
      </c>
      <c r="M89" s="290" t="n">
        <f aca="false" t="array" ref="M89:M89">SUM(IF((ISNUMBER($A$9:$A$59))*($A$9:$A$59&gt;=DATE($E$67,$F89,1))*($A$9:$A$59&lt;=DATE($E$67,$F89+1,0))*ISNUMBER(M$9:M$59),M$9:M$59))</f>
        <v>0</v>
      </c>
    </row>
    <row r="90" s="623" customFormat="true" ht="14.25" hidden="false" customHeight="false" outlineLevel="0" collapsed="false">
      <c r="D90" s="517"/>
      <c r="E90" s="624"/>
      <c r="F90" s="292" t="n">
        <v>4</v>
      </c>
      <c r="G90" s="292"/>
      <c r="H90" s="293" t="n">
        <f aca="false">SUM(H87:H89)</f>
        <v>0</v>
      </c>
      <c r="I90" s="293" t="n">
        <f aca="false">SUM(I87:I89)</f>
        <v>0</v>
      </c>
      <c r="J90" s="293" t="n">
        <f aca="false">SUM(J87:J89)</f>
        <v>0</v>
      </c>
      <c r="K90" s="614" t="n">
        <f aca="false">SUM(K87:K89)</f>
        <v>0</v>
      </c>
      <c r="L90" s="293" t="n">
        <f aca="false">SUM(L87:L89)</f>
        <v>0</v>
      </c>
      <c r="M90" s="293" t="n">
        <f aca="false">SUM(M87:M89)</f>
        <v>0</v>
      </c>
    </row>
    <row r="91" s="623" customFormat="true" ht="14.25" hidden="false" customHeight="false" outlineLevel="0" collapsed="false">
      <c r="A91" s="595"/>
      <c r="D91" s="517"/>
      <c r="E91" s="624"/>
      <c r="F91" s="616"/>
      <c r="G91" s="616"/>
      <c r="K91" s="625"/>
    </row>
    <row r="92" s="623" customFormat="true" ht="14.25" hidden="false" customHeight="false" outlineLevel="0" collapsed="false">
      <c r="D92" s="567"/>
      <c r="E92" s="626"/>
      <c r="F92" s="509" t="s">
        <v>632</v>
      </c>
      <c r="G92" s="509"/>
      <c r="H92" s="295" t="n">
        <f aca="false" t="array" ref="H92:H92">SUM(IF(NOT(ISNUMBER($A$9:$A$60)) * (TRIM($A$9:$A$60)&lt;&gt;"Summen")*ISNUMBER(H$9:H$60),H$9:H$60))</f>
        <v>0</v>
      </c>
      <c r="I92" s="295" t="n">
        <f aca="false" t="array" ref="I92:I92">SUM(IF(NOT(ISNUMBER($A$9:$A$60)) * (TRIM($A$9:$A$60)&lt;&gt;"Summen")*ISNUMBER(I$9:I$60),I$9:I$60))</f>
        <v>0</v>
      </c>
      <c r="J92" s="295" t="n">
        <f aca="false" t="array" ref="J92:J92">SUM(IF(NOT(ISNUMBER($A$9:$A$60)) * (TRIM($A$9:$A$60)&lt;&gt;"Summen")*ISNUMBER(J$9:J$60),J$9:J$60))</f>
        <v>0</v>
      </c>
      <c r="K92" s="627" t="n">
        <f aca="false" t="array" ref="K92:K92">SUM(IF(NOT(ISNUMBER($A$9:$A$60)) * (TRIM($A$9:$A$60)&lt;&gt;"Summen")*ISNUMBER(K$9:K$60),K$9:K$60))</f>
        <v>0</v>
      </c>
      <c r="L92" s="295" t="n">
        <f aca="false" t="array" ref="L92:L92">SUM(IF(NOT(ISNUMBER($A$9:$A$60)) * (TRIM($A$9:$A$60)&lt;&gt;"Summen")*ISNUMBER(L$9:L$60),L$9:L$60))</f>
        <v>0</v>
      </c>
      <c r="M92" s="295" t="n">
        <f aca="false" t="array" ref="M92:M92">SUM(IF(NOT(ISNUMBER($A$9:$A$60)) * (TRIM($A$9:$A$60)&lt;&gt;"Summen")*ISNUMBER(M$9:M$60),M$9:M$60))</f>
        <v>0</v>
      </c>
    </row>
    <row r="93" s="623" customFormat="true" ht="15" hidden="false" customHeight="false" outlineLevel="0" collapsed="false">
      <c r="D93" s="624"/>
      <c r="E93" s="54"/>
      <c r="F93" s="94" t="s">
        <v>355</v>
      </c>
      <c r="H93" s="296" t="n">
        <f aca="false">H75+H80+H85+H90+H92</f>
        <v>0</v>
      </c>
      <c r="I93" s="296" t="n">
        <f aca="false">I75+I80+I85+I90+I92</f>
        <v>46.26</v>
      </c>
      <c r="J93" s="296" t="n">
        <f aca="false">J75+J80+J85+J90+J92</f>
        <v>8.78</v>
      </c>
      <c r="K93" s="628" t="n">
        <f aca="false">K75+K80+K85+K90+K92</f>
        <v>0</v>
      </c>
      <c r="L93" s="296" t="n">
        <f aca="false">L75+L80+L85+L90+L92</f>
        <v>0</v>
      </c>
      <c r="M93" s="296" t="n">
        <f aca="false">M75+M80+M85+M90+M92</f>
        <v>0</v>
      </c>
      <c r="N93" s="290" t="n">
        <f aca="false">SUM(H93:M93)</f>
        <v>55.04</v>
      </c>
    </row>
    <row r="94" s="623" customFormat="true" ht="15" hidden="false" customHeight="false" outlineLevel="0" collapsed="false">
      <c r="D94" s="624"/>
      <c r="E94" s="624"/>
      <c r="F94" s="629"/>
    </row>
    <row r="95" s="623" customFormat="true" ht="14.25" hidden="false" customHeight="false" outlineLevel="0" collapsed="false">
      <c r="A95" s="630"/>
      <c r="B95" s="630"/>
      <c r="C95" s="630"/>
      <c r="D95" s="630"/>
      <c r="E95" s="631"/>
      <c r="F95" s="632"/>
      <c r="G95" s="630"/>
      <c r="H95" s="630"/>
      <c r="I95" s="630"/>
      <c r="J95" s="630"/>
      <c r="K95" s="630"/>
      <c r="L95" s="630"/>
      <c r="M95" s="630"/>
    </row>
    <row r="96" s="623" customFormat="true" ht="18" hidden="false" customHeight="false" outlineLevel="0" collapsed="false">
      <c r="A96" s="520" t="str">
        <f aca="false">"Fahrtkosten (Pendlerpauschale bzw. Entfernungspauschale) " &amp; Überschuss!A7</f>
        <v>Fahrtkosten (Pendlerpauschale bzw. Entfernungspauschale) 2024</v>
      </c>
      <c r="B96" s="521"/>
      <c r="C96" s="521"/>
      <c r="D96" s="521"/>
      <c r="E96" s="522"/>
      <c r="F96" s="521"/>
      <c r="G96" s="521"/>
      <c r="H96" s="521"/>
      <c r="I96" s="630"/>
      <c r="J96" s="630"/>
      <c r="K96" s="630"/>
      <c r="L96" s="630"/>
      <c r="M96" s="630"/>
    </row>
    <row r="97" s="623" customFormat="true" ht="15" hidden="false" customHeight="false" outlineLevel="0" collapsed="false">
      <c r="A97" s="525"/>
      <c r="B97" s="525"/>
      <c r="C97" s="525"/>
      <c r="D97" s="525"/>
      <c r="E97" s="526"/>
      <c r="F97" s="526"/>
      <c r="G97" s="526"/>
      <c r="H97" s="526"/>
      <c r="I97" s="630"/>
      <c r="J97" s="630"/>
      <c r="K97" s="630"/>
      <c r="L97" s="630"/>
      <c r="M97" s="630"/>
    </row>
    <row r="98" s="623" customFormat="true" ht="14.25" hidden="false" customHeight="true" outlineLevel="0" collapsed="false">
      <c r="A98" s="633" t="s">
        <v>356</v>
      </c>
      <c r="B98" s="634" t="s">
        <v>581</v>
      </c>
      <c r="C98" s="634"/>
      <c r="D98" s="634"/>
      <c r="E98" s="634"/>
      <c r="F98" s="635" t="s">
        <v>582</v>
      </c>
      <c r="G98" s="635"/>
      <c r="H98" s="635"/>
      <c r="I98" s="630"/>
      <c r="J98" s="636" t="s">
        <v>597</v>
      </c>
      <c r="K98" s="636" t="s">
        <v>633</v>
      </c>
      <c r="L98" s="636" t="s">
        <v>634</v>
      </c>
      <c r="M98" s="630"/>
    </row>
    <row r="99" s="623" customFormat="true" ht="15.75" hidden="false" customHeight="true" outlineLevel="0" collapsed="false">
      <c r="A99" s="633"/>
      <c r="B99" s="634"/>
      <c r="C99" s="634"/>
      <c r="D99" s="634"/>
      <c r="E99" s="634"/>
      <c r="F99" s="309" t="s">
        <v>587</v>
      </c>
      <c r="G99" s="311" t="s">
        <v>588</v>
      </c>
      <c r="H99" s="637" t="s">
        <v>589</v>
      </c>
      <c r="I99" s="630"/>
      <c r="J99" s="638" t="s">
        <v>635</v>
      </c>
      <c r="K99" s="638" t="n">
        <v>0.3</v>
      </c>
      <c r="L99" s="638" t="n">
        <v>0.3</v>
      </c>
      <c r="M99" s="630"/>
    </row>
    <row r="100" s="623" customFormat="true" ht="15" hidden="false" customHeight="true" outlineLevel="0" collapsed="false">
      <c r="A100" s="639"/>
      <c r="B100" s="220"/>
      <c r="C100" s="220"/>
      <c r="D100" s="220"/>
      <c r="E100" s="220"/>
      <c r="F100" s="561"/>
      <c r="G100" s="640"/>
      <c r="H100" s="641" t="n">
        <f aca="false">IF(G100=$C$87,$D$87*F100,IF(G100="aM",0.2*F100,IF(F100&gt;20,(IF(E$67&gt;2020,IF(E$67&gt;2021,IF(E$67&gt;2026,0.3,0.38),0.35),0.3))*(F100-20)+20*0.3,F100*0.3)))</f>
        <v>0</v>
      </c>
      <c r="I100" s="630"/>
      <c r="J100" s="638" t="n">
        <v>2021</v>
      </c>
      <c r="K100" s="638" t="n">
        <v>0.3</v>
      </c>
      <c r="L100" s="638" t="n">
        <v>0.35</v>
      </c>
      <c r="M100" s="630"/>
    </row>
    <row r="101" s="623" customFormat="true" ht="15" hidden="false" customHeight="true" outlineLevel="0" collapsed="false">
      <c r="A101" s="558"/>
      <c r="B101" s="324"/>
      <c r="C101" s="324"/>
      <c r="D101" s="324"/>
      <c r="E101" s="324"/>
      <c r="F101" s="561"/>
      <c r="G101" s="642"/>
      <c r="H101" s="641" t="n">
        <f aca="false">IF(G101=$C$87,$D$87*F101,IF(G101="aM",0.2*F101,IF(F101&gt;20,(IF(E$67&gt;2020,IF(E$67&gt;2021,IF(E$67&gt;2026,0.3,0.38),0.35),0.3))*(F101-20)+20*0.3,F101*0.3)))</f>
        <v>0</v>
      </c>
      <c r="I101" s="630"/>
      <c r="J101" s="638" t="n">
        <v>2022</v>
      </c>
      <c r="K101" s="638" t="n">
        <v>0.3</v>
      </c>
      <c r="L101" s="638" t="n">
        <v>0.38</v>
      </c>
      <c r="M101" s="630"/>
    </row>
    <row r="102" s="623" customFormat="true" ht="15" hidden="false" customHeight="true" outlineLevel="0" collapsed="false">
      <c r="A102" s="558"/>
      <c r="B102" s="248"/>
      <c r="C102" s="248"/>
      <c r="D102" s="248"/>
      <c r="E102" s="248"/>
      <c r="F102" s="561"/>
      <c r="G102" s="642"/>
      <c r="H102" s="641" t="n">
        <f aca="false">IF(G102=$C$87,$D$87*F102,IF(G102="aM",0.2*F102,IF(F102&gt;20,(IF(E$67&gt;2020,IF(E$67&gt;2021,IF(E$67&gt;2026,0.3,0.38),0.35),0.3))*(F102-20)+20*0.3,F102*0.3)))</f>
        <v>0</v>
      </c>
      <c r="I102" s="630"/>
      <c r="J102" s="638" t="n">
        <v>2023</v>
      </c>
      <c r="K102" s="638" t="n">
        <v>0.3</v>
      </c>
      <c r="L102" s="638" t="n">
        <v>0.38</v>
      </c>
      <c r="M102" s="630"/>
    </row>
    <row r="103" s="623" customFormat="true" ht="14.25" hidden="false" customHeight="false" outlineLevel="0" collapsed="false">
      <c r="A103" s="558"/>
      <c r="B103" s="324"/>
      <c r="C103" s="324"/>
      <c r="D103" s="324"/>
      <c r="E103" s="324"/>
      <c r="F103" s="561"/>
      <c r="G103" s="642"/>
      <c r="H103" s="641" t="n">
        <f aca="false">IF(G103=$C$87,$D$87*F103,IF(G103="aM",0.2*F103,IF(F103&gt;20,(IF(E$67&gt;2020,IF(E$67&gt;2021,IF(E$67&gt;2026,0.3,0.38),0.35),0.3))*(F103-20)+20*0.3,F103*0.3)))</f>
        <v>0</v>
      </c>
      <c r="I103" s="630"/>
      <c r="J103" s="638" t="n">
        <v>2024</v>
      </c>
      <c r="K103" s="638" t="n">
        <v>0.3</v>
      </c>
      <c r="L103" s="638" t="n">
        <v>0.38</v>
      </c>
      <c r="M103" s="630"/>
    </row>
    <row r="104" s="623" customFormat="true" ht="14.25" hidden="false" customHeight="false" outlineLevel="0" collapsed="false">
      <c r="A104" s="558"/>
      <c r="B104" s="324"/>
      <c r="C104" s="324"/>
      <c r="D104" s="324"/>
      <c r="E104" s="324"/>
      <c r="F104" s="561"/>
      <c r="G104" s="642"/>
      <c r="H104" s="641" t="n">
        <f aca="false">IF(G104=$C$87,$D$87*F104,IF(G104="aM",0.2*F104,IF(F104&gt;20,(IF(E$67&gt;2020,IF(E$67&gt;2021,IF(E$67&gt;2026,0.3,0.38),0.35),0.3))*(F104-20)+20*0.3,F104*0.3)))</f>
        <v>0</v>
      </c>
      <c r="I104" s="630"/>
      <c r="J104" s="638" t="n">
        <v>2025</v>
      </c>
      <c r="K104" s="638" t="n">
        <v>0.3</v>
      </c>
      <c r="L104" s="638" t="n">
        <v>0.38</v>
      </c>
      <c r="M104" s="630"/>
    </row>
    <row r="105" s="623" customFormat="true" ht="14.25" hidden="false" customHeight="false" outlineLevel="0" collapsed="false">
      <c r="A105" s="558"/>
      <c r="B105" s="324"/>
      <c r="C105" s="324"/>
      <c r="D105" s="324"/>
      <c r="E105" s="324"/>
      <c r="F105" s="561"/>
      <c r="G105" s="642"/>
      <c r="H105" s="641" t="n">
        <f aca="false">IF(G105=$C$87,$D$87*F105,IF(G105="aM",0.2*F105,IF(F105&gt;20,(IF(E$67&gt;2020,IF(E$67&gt;2021,IF(E$67&gt;2026,0.3,0.38),0.35),0.3))*(F105-20)+20*0.3,F105*0.3)))</f>
        <v>0</v>
      </c>
      <c r="I105" s="630"/>
      <c r="J105" s="638" t="n">
        <v>2026</v>
      </c>
      <c r="K105" s="638" t="n">
        <v>0.3</v>
      </c>
      <c r="L105" s="638" t="n">
        <v>0.38</v>
      </c>
      <c r="M105" s="630"/>
    </row>
    <row r="106" s="623" customFormat="true" ht="14.25" hidden="false" customHeight="false" outlineLevel="0" collapsed="false">
      <c r="A106" s="643"/>
      <c r="B106" s="324"/>
      <c r="C106" s="324"/>
      <c r="D106" s="324"/>
      <c r="E106" s="324"/>
      <c r="F106" s="561"/>
      <c r="G106" s="642"/>
      <c r="H106" s="641" t="n">
        <f aca="false">IF(G106=$C$87,$D$87*F106,IF(G106="aM",0.2*F106,IF(F106&gt;20,(IF(E$67&gt;2020,IF(E$67&gt;2021,IF(E$67&gt;2026,0.3,0.38),0.35),0.3))*(F106-20)+20*0.3,F106*0.3)))</f>
        <v>0</v>
      </c>
      <c r="I106" s="630"/>
      <c r="J106" s="638" t="n">
        <v>2027</v>
      </c>
      <c r="K106" s="638" t="n">
        <v>0.3</v>
      </c>
      <c r="L106" s="638" t="n">
        <v>0.3</v>
      </c>
      <c r="M106" s="630"/>
    </row>
    <row r="107" s="623" customFormat="true" ht="14.25" hidden="false" customHeight="false" outlineLevel="0" collapsed="false">
      <c r="A107" s="643"/>
      <c r="B107" s="324"/>
      <c r="C107" s="324"/>
      <c r="D107" s="324"/>
      <c r="E107" s="324"/>
      <c r="F107" s="561"/>
      <c r="G107" s="642"/>
      <c r="H107" s="641" t="n">
        <f aca="false">IF(G107=$C$87,$D$87*F107,IF(G107="aM",0.2*F107,IF(F107&gt;20,(IF(E$67&gt;2020,IF(E$67&gt;2021,IF(E$67&gt;2026,0.3,0.38),0.35),0.3))*(F107-20)+20*0.3,F107*0.3)))</f>
        <v>0</v>
      </c>
      <c r="I107" s="630"/>
      <c r="J107" s="630"/>
      <c r="K107" s="630"/>
      <c r="L107" s="630"/>
      <c r="M107" s="630"/>
    </row>
    <row r="108" s="623" customFormat="true" ht="14.25" hidden="false" customHeight="false" outlineLevel="0" collapsed="false">
      <c r="A108" s="643"/>
      <c r="B108" s="324"/>
      <c r="C108" s="324"/>
      <c r="D108" s="324"/>
      <c r="E108" s="324"/>
      <c r="F108" s="561"/>
      <c r="G108" s="642"/>
      <c r="H108" s="641" t="n">
        <f aca="false">IF(G108=$C$87,$D$87*F108,IF(G108="aM",0.2*F108,IF(F108&gt;20,(IF(E$67&gt;2020,IF(E$67&gt;2021,IF(E$67&gt;2026,0.3,0.38),0.35),0.3))*(F108-20)+20*0.3,F108*0.3)))</f>
        <v>0</v>
      </c>
      <c r="I108" s="630"/>
      <c r="J108" s="644" t="s">
        <v>636</v>
      </c>
      <c r="K108" s="630"/>
      <c r="L108" s="630"/>
      <c r="M108" s="630"/>
    </row>
    <row r="109" s="623" customFormat="true" ht="14.25" hidden="false" customHeight="false" outlineLevel="0" collapsed="false">
      <c r="A109" s="558"/>
      <c r="B109" s="324"/>
      <c r="C109" s="324"/>
      <c r="D109" s="324"/>
      <c r="E109" s="324"/>
      <c r="F109" s="561"/>
      <c r="G109" s="645"/>
      <c r="H109" s="641" t="n">
        <f aca="false">IF(G109=$C$87,$D$87*F109,IF(G109="aM",0.2*F109,IF(F109&gt;20,(IF(E$67&gt;2020,IF(E$67&gt;2021,IF(E$67&gt;2026,0.3,0.38),0.35),0.3))*(F109-20)+20*0.3,F109*0.3)))</f>
        <v>0</v>
      </c>
      <c r="I109" s="630"/>
      <c r="J109" s="644" t="s">
        <v>637</v>
      </c>
      <c r="K109" s="630"/>
      <c r="L109" s="630"/>
      <c r="M109" s="630"/>
    </row>
    <row r="110" s="623" customFormat="true" ht="14.25" hidden="false" customHeight="false" outlineLevel="0" collapsed="false">
      <c r="A110" s="558"/>
      <c r="B110" s="324"/>
      <c r="C110" s="324"/>
      <c r="D110" s="324"/>
      <c r="E110" s="324"/>
      <c r="F110" s="561"/>
      <c r="G110" s="642"/>
      <c r="H110" s="641" t="n">
        <f aca="false">IF(G110=$C$87,$D$87*F110,IF(G110="aM",0.2*F110,IF(F110&gt;20,(IF(E$67&gt;2020,IF(E$67&gt;2021,IF(E$67&gt;2026,0.3,0.38),0.35),0.3))*(F110-20)+20*0.3,F110*0.3)))</f>
        <v>0</v>
      </c>
      <c r="I110" s="630"/>
      <c r="J110" s="630"/>
      <c r="K110" s="630"/>
      <c r="L110" s="630"/>
      <c r="M110" s="630"/>
    </row>
    <row r="111" s="623" customFormat="true" ht="14.25" hidden="false" customHeight="false" outlineLevel="0" collapsed="false">
      <c r="A111" s="558"/>
      <c r="B111" s="324"/>
      <c r="C111" s="324"/>
      <c r="D111" s="324"/>
      <c r="E111" s="324"/>
      <c r="F111" s="561"/>
      <c r="G111" s="645"/>
      <c r="H111" s="641" t="n">
        <f aca="false">IF(G111=$C$87,$D$87*F111,IF(G111="aM",0.2*F111,IF(F111&gt;20,(IF(E$67&gt;2020,IF(E$67&gt;2021,IF(E$67&gt;2026,0.3,0.38),0.35),0.3))*(F111-20)+20*0.3,F111*0.3)))</f>
        <v>0</v>
      </c>
      <c r="I111" s="630"/>
      <c r="J111" s="630"/>
      <c r="K111" s="630"/>
      <c r="L111" s="630"/>
      <c r="M111" s="630"/>
    </row>
    <row r="112" s="623" customFormat="true" ht="14.25" hidden="false" customHeight="false" outlineLevel="0" collapsed="false">
      <c r="A112" s="558"/>
      <c r="B112" s="248"/>
      <c r="C112" s="248"/>
      <c r="D112" s="248"/>
      <c r="E112" s="248"/>
      <c r="F112" s="561"/>
      <c r="G112" s="645"/>
      <c r="H112" s="641" t="n">
        <f aca="false">IF(G112=$C$87,$D$87*F112,IF(G112="aM",0.2*F112,IF(F112&gt;20,(IF(E$67&gt;2020,IF(E$67&gt;2021,IF(E$67&gt;2026,0.3,0.38),0.35),0.3))*(F112-20)+20*0.3,F112*0.3)))</f>
        <v>0</v>
      </c>
      <c r="I112" s="630"/>
      <c r="J112" s="630"/>
      <c r="K112" s="630"/>
      <c r="L112" s="630"/>
      <c r="M112" s="630"/>
    </row>
    <row r="113" s="623" customFormat="true" ht="14.25" hidden="false" customHeight="false" outlineLevel="0" collapsed="false">
      <c r="A113" s="558"/>
      <c r="B113" s="248"/>
      <c r="C113" s="248"/>
      <c r="D113" s="248"/>
      <c r="E113" s="248"/>
      <c r="F113" s="561"/>
      <c r="G113" s="645"/>
      <c r="H113" s="641" t="n">
        <f aca="false">IF(G113=$C$87,$D$87*F113,IF(G113="aM",0.2*F113,IF(F113&gt;20,(IF(E$67&gt;2020,IF(E$67&gt;2021,IF(E$67&gt;2026,0.3,0.38),0.35),0.3))*(F113-20)+20*0.3,F113*0.3)))</f>
        <v>0</v>
      </c>
      <c r="I113" s="630"/>
      <c r="J113" s="630"/>
      <c r="K113" s="630"/>
      <c r="L113" s="630"/>
      <c r="M113" s="630"/>
    </row>
    <row r="114" s="623" customFormat="true" ht="14.25" hidden="false" customHeight="false" outlineLevel="0" collapsed="false">
      <c r="A114" s="643"/>
      <c r="B114" s="324"/>
      <c r="C114" s="324"/>
      <c r="D114" s="324"/>
      <c r="E114" s="324"/>
      <c r="F114" s="561"/>
      <c r="G114" s="642"/>
      <c r="H114" s="641" t="n">
        <f aca="false">IF(G114=$C$87,$D$87*F114,IF(G114="aM",0.2*F114,IF(F114&gt;20,(IF(E$67&gt;2020,IF(E$67&gt;2021,IF(E$67&gt;2026,0.3,0.38),0.35),0.3))*(F114-20)+20*0.3,F114*0.3)))</f>
        <v>0</v>
      </c>
      <c r="I114" s="630"/>
      <c r="J114" s="630"/>
      <c r="K114" s="630"/>
      <c r="L114" s="630"/>
      <c r="M114" s="630"/>
    </row>
    <row r="115" s="623" customFormat="true" ht="14.25" hidden="false" customHeight="false" outlineLevel="0" collapsed="false">
      <c r="A115" s="558"/>
      <c r="B115" s="324"/>
      <c r="C115" s="324"/>
      <c r="D115" s="324"/>
      <c r="E115" s="324"/>
      <c r="F115" s="561"/>
      <c r="G115" s="645"/>
      <c r="H115" s="641" t="n">
        <f aca="false">IF(G115=$C$87,$D$87*F115,IF(G115="aM",0.2*F115,IF(F115&gt;20,(IF(E$67&gt;2020,IF(E$67&gt;2021,IF(E$67&gt;2026,0.3,0.38),0.35),0.3))*(F115-20)+20*0.3,F115*0.3)))</f>
        <v>0</v>
      </c>
      <c r="I115" s="630"/>
      <c r="J115" s="630"/>
      <c r="K115" s="630"/>
      <c r="L115" s="630"/>
      <c r="M115" s="630"/>
    </row>
    <row r="116" s="623" customFormat="true" ht="14.25" hidden="false" customHeight="false" outlineLevel="0" collapsed="false">
      <c r="A116" s="558"/>
      <c r="B116" s="324"/>
      <c r="C116" s="324"/>
      <c r="D116" s="324"/>
      <c r="E116" s="324"/>
      <c r="F116" s="561"/>
      <c r="G116" s="642"/>
      <c r="H116" s="641" t="n">
        <f aca="false">IF(G116=$C$87,$D$87*F116,IF(G116="aM",0.2*F116,IF(F116&gt;20,(IF(E$67&gt;2020,IF(E$67&gt;2021,IF(E$67&gt;2026,0.3,0.38),0.35),0.3))*(F116-20)+20*0.3,F116*0.3)))</f>
        <v>0</v>
      </c>
      <c r="I116" s="630"/>
      <c r="J116" s="630"/>
      <c r="K116" s="630"/>
      <c r="L116" s="630"/>
      <c r="M116" s="630"/>
    </row>
    <row r="117" s="623" customFormat="true" ht="14.25" hidden="false" customHeight="false" outlineLevel="0" collapsed="false">
      <c r="A117" s="558"/>
      <c r="B117" s="324"/>
      <c r="C117" s="324"/>
      <c r="D117" s="324"/>
      <c r="E117" s="324"/>
      <c r="F117" s="561"/>
      <c r="G117" s="645"/>
      <c r="H117" s="641" t="n">
        <f aca="false">IF(G117=$C$87,$D$87*F117,IF(G117="aM",0.2*F117,IF(F117&gt;20,(IF(E$67&gt;2020,IF(E$67&gt;2021,IF(E$67&gt;2026,0.3,0.38),0.35),0.3))*(F117-20)+20*0.3,F117*0.3)))</f>
        <v>0</v>
      </c>
      <c r="I117" s="630"/>
      <c r="J117" s="630"/>
      <c r="K117" s="630"/>
      <c r="L117" s="630"/>
      <c r="M117" s="630"/>
    </row>
    <row r="118" s="623" customFormat="true" ht="14.25" hidden="false" customHeight="false" outlineLevel="0" collapsed="false">
      <c r="A118" s="558"/>
      <c r="B118" s="248"/>
      <c r="C118" s="248"/>
      <c r="D118" s="248"/>
      <c r="E118" s="248"/>
      <c r="F118" s="561"/>
      <c r="G118" s="645"/>
      <c r="H118" s="641" t="n">
        <f aca="false">IF(G118=$C$87,$D$87*F118,IF(G118="aM",0.2*F118,IF(F118&gt;20,(IF(E$67&gt;2020,IF(E$67&gt;2021,IF(E$67&gt;2026,0.3,0.38),0.35),0.3))*(F118-20)+20*0.3,F118*0.3)))</f>
        <v>0</v>
      </c>
      <c r="I118" s="630"/>
      <c r="J118" s="630"/>
      <c r="K118" s="630"/>
      <c r="L118" s="630"/>
      <c r="M118" s="630"/>
    </row>
    <row r="119" s="623" customFormat="true" ht="14.25" hidden="false" customHeight="false" outlineLevel="0" collapsed="false">
      <c r="A119" s="558"/>
      <c r="B119" s="248"/>
      <c r="C119" s="248"/>
      <c r="D119" s="248"/>
      <c r="E119" s="248"/>
      <c r="F119" s="561"/>
      <c r="G119" s="645"/>
      <c r="H119" s="641" t="n">
        <f aca="false">IF(G119=$C$87,$D$87*F119,IF(G119="aM",0.2*F119,IF(F119&gt;20,(IF(E$67&gt;2020,IF(E$67&gt;2021,IF(E$67&gt;2026,0.3,0.38),0.35),0.3))*(F119-20)+20*0.3,F119*0.3)))</f>
        <v>0</v>
      </c>
      <c r="I119" s="630"/>
      <c r="J119" s="630"/>
      <c r="K119" s="630"/>
      <c r="L119" s="630"/>
      <c r="M119" s="630"/>
    </row>
    <row r="120" s="623" customFormat="true" ht="14.25" hidden="false" customHeight="false" outlineLevel="0" collapsed="false">
      <c r="A120" s="643"/>
      <c r="B120" s="324"/>
      <c r="C120" s="324"/>
      <c r="D120" s="324"/>
      <c r="E120" s="324"/>
      <c r="F120" s="561"/>
      <c r="G120" s="642"/>
      <c r="H120" s="641" t="n">
        <f aca="false">IF(G120=$C$87,$D$87*F120,IF(G120="aM",0.2*F120,IF(F120&gt;20,(IF(E$67&gt;2020,IF(E$67&gt;2021,IF(E$67&gt;2026,0.3,0.38),0.35),0.3))*(F120-20)+20*0.3,F120*0.3)))</f>
        <v>0</v>
      </c>
      <c r="I120" s="630"/>
      <c r="J120" s="630"/>
      <c r="K120" s="630"/>
      <c r="L120" s="630"/>
      <c r="M120" s="630"/>
    </row>
    <row r="121" s="623" customFormat="true" ht="14.25" hidden="false" customHeight="false" outlineLevel="0" collapsed="false">
      <c r="A121" s="558"/>
      <c r="B121" s="324"/>
      <c r="C121" s="324"/>
      <c r="D121" s="324"/>
      <c r="E121" s="324"/>
      <c r="F121" s="561"/>
      <c r="G121" s="645"/>
      <c r="H121" s="641" t="n">
        <f aca="false">IF(G121=$C$87,$D$87*F121,IF(G121="aM",0.2*F121,IF(F121&gt;20,(IF(E$67&gt;2020,IF(E$67&gt;2021,IF(E$67&gt;2026,0.3,0.38),0.35),0.3))*(F121-20)+20*0.3,F121*0.3)))</f>
        <v>0</v>
      </c>
      <c r="I121" s="630"/>
      <c r="J121" s="630"/>
      <c r="K121" s="630"/>
      <c r="L121" s="630"/>
      <c r="M121" s="630"/>
    </row>
    <row r="122" s="623" customFormat="true" ht="14.25" hidden="false" customHeight="false" outlineLevel="0" collapsed="false">
      <c r="A122" s="558"/>
      <c r="B122" s="324"/>
      <c r="C122" s="324"/>
      <c r="D122" s="324"/>
      <c r="E122" s="324"/>
      <c r="F122" s="561"/>
      <c r="G122" s="642"/>
      <c r="H122" s="641" t="n">
        <f aca="false">IF(G122=$C$87,$D$87*F122,IF(G122="aM",0.2*F122,IF(F122&gt;20,(IF(E$67&gt;2020,IF(E$67&gt;2021,IF(E$67&gt;2026,0.3,0.38),0.35),0.3))*(F122-20)+20*0.3,F122*0.3)))</f>
        <v>0</v>
      </c>
      <c r="I122" s="630"/>
      <c r="J122" s="630"/>
      <c r="K122" s="630"/>
      <c r="L122" s="630"/>
      <c r="M122" s="630"/>
    </row>
    <row r="123" s="623" customFormat="true" ht="14.25" hidden="false" customHeight="false" outlineLevel="0" collapsed="false">
      <c r="A123" s="558"/>
      <c r="B123" s="324"/>
      <c r="C123" s="324"/>
      <c r="D123" s="324"/>
      <c r="E123" s="324"/>
      <c r="F123" s="561"/>
      <c r="G123" s="645"/>
      <c r="H123" s="641" t="n">
        <f aca="false">IF(G123=$C$87,$D$87*F123,IF(G123="aM",0.2*F123,IF(F123&gt;20,(IF(E$67&gt;2020,IF(E$67&gt;2021,IF(E$67&gt;2026,0.3,0.38),0.35),0.3))*(F123-20)+20*0.3,F123*0.3)))</f>
        <v>0</v>
      </c>
      <c r="I123" s="630"/>
      <c r="J123" s="630"/>
      <c r="K123" s="630"/>
      <c r="L123" s="630"/>
      <c r="M123" s="630"/>
    </row>
    <row r="124" s="623" customFormat="true" ht="14.25" hidden="false" customHeight="false" outlineLevel="0" collapsed="false">
      <c r="A124" s="558"/>
      <c r="B124" s="248"/>
      <c r="C124" s="248"/>
      <c r="D124" s="248"/>
      <c r="E124" s="248"/>
      <c r="F124" s="561"/>
      <c r="G124" s="645"/>
      <c r="H124" s="641" t="n">
        <f aca="false">IF(G124=$C$87,$D$87*F124,IF(G124="aM",0.2*F124,IF(F124&gt;20,(IF(E$67&gt;2020,IF(E$67&gt;2021,IF(E$67&gt;2026,0.3,0.38),0.35),0.3))*(F124-20)+20*0.3,F124*0.3)))</f>
        <v>0</v>
      </c>
      <c r="I124" s="630"/>
      <c r="J124" s="630"/>
      <c r="K124" s="630"/>
      <c r="L124" s="630"/>
      <c r="M124" s="630"/>
    </row>
    <row r="125" s="623" customFormat="true" ht="14.25" hidden="false" customHeight="false" outlineLevel="0" collapsed="false">
      <c r="A125" s="558"/>
      <c r="B125" s="248"/>
      <c r="C125" s="248"/>
      <c r="D125" s="248"/>
      <c r="E125" s="248"/>
      <c r="F125" s="561"/>
      <c r="G125" s="645"/>
      <c r="H125" s="641" t="n">
        <f aca="false">IF(G125=$C$87,$D$87*F125,IF(G125="aM",0.2*F125,IF(F125&gt;20,(IF(E$67&gt;2020,IF(E$67&gt;2021,IF(E$67&gt;2026,0.3,0.38),0.35),0.3))*(F125-20)+20*0.3,F125*0.3)))</f>
        <v>0</v>
      </c>
      <c r="I125" s="630"/>
      <c r="J125" s="630"/>
      <c r="K125" s="630"/>
      <c r="L125" s="630"/>
      <c r="M125" s="630"/>
    </row>
    <row r="126" s="623" customFormat="true" ht="14.25" hidden="false" customHeight="false" outlineLevel="0" collapsed="false">
      <c r="A126" s="643"/>
      <c r="B126" s="324"/>
      <c r="C126" s="324"/>
      <c r="D126" s="324"/>
      <c r="E126" s="324"/>
      <c r="F126" s="561"/>
      <c r="G126" s="642"/>
      <c r="H126" s="641" t="n">
        <f aca="false">IF(G126=$C$87,$D$87*F126,IF(G126="aM",0.2*F126,IF(F126&gt;20,(IF(E$67&gt;2020,IF(E$67&gt;2021,IF(E$67&gt;2026,0.3,0.38),0.35),0.3))*(F126-20)+20*0.3,F126*0.3)))</f>
        <v>0</v>
      </c>
      <c r="I126" s="630"/>
      <c r="J126" s="630"/>
      <c r="K126" s="630"/>
      <c r="L126" s="630"/>
      <c r="M126" s="630"/>
    </row>
    <row r="127" s="623" customFormat="true" ht="14.25" hidden="false" customHeight="false" outlineLevel="0" collapsed="false">
      <c r="A127" s="558"/>
      <c r="B127" s="324"/>
      <c r="C127" s="324"/>
      <c r="D127" s="324"/>
      <c r="E127" s="324"/>
      <c r="F127" s="561"/>
      <c r="G127" s="645"/>
      <c r="H127" s="641" t="n">
        <f aca="false">IF(G127=$C$87,$D$87*F127,IF(G127="aM",0.2*F127,IF(F127&gt;20,(IF(E$67&gt;2020,IF(E$67&gt;2021,IF(E$67&gt;2026,0.3,0.38),0.35),0.3))*(F127-20)+20*0.3,F127*0.3)))</f>
        <v>0</v>
      </c>
      <c r="I127" s="630"/>
      <c r="J127" s="630"/>
      <c r="K127" s="630"/>
      <c r="L127" s="630"/>
      <c r="M127" s="630"/>
    </row>
    <row r="128" s="623" customFormat="true" ht="14.25" hidden="false" customHeight="false" outlineLevel="0" collapsed="false">
      <c r="A128" s="558"/>
      <c r="B128" s="324"/>
      <c r="C128" s="324"/>
      <c r="D128" s="324"/>
      <c r="E128" s="324"/>
      <c r="F128" s="561"/>
      <c r="G128" s="642"/>
      <c r="H128" s="641" t="n">
        <f aca="false">IF(G128=$C$87,$D$87*F128,IF(G128="aM",0.2*F128,IF(F128&gt;20,(IF(E$67&gt;2020,IF(E$67&gt;2021,IF(E$67&gt;2026,0.3,0.38),0.35),0.3))*(F128-20)+20*0.3,F128*0.3)))</f>
        <v>0</v>
      </c>
      <c r="I128" s="630"/>
      <c r="J128" s="630"/>
      <c r="K128" s="630"/>
      <c r="L128" s="630"/>
      <c r="M128" s="630"/>
    </row>
    <row r="129" s="623" customFormat="true" ht="14.25" hidden="false" customHeight="false" outlineLevel="0" collapsed="false">
      <c r="A129" s="558"/>
      <c r="B129" s="324"/>
      <c r="C129" s="324"/>
      <c r="D129" s="324"/>
      <c r="E129" s="324"/>
      <c r="F129" s="561"/>
      <c r="G129" s="645"/>
      <c r="H129" s="641" t="n">
        <f aca="false">IF(G129=$C$87,$D$87*F129,IF(G129="aM",0.2*F129,IF(F129&gt;20,(IF(E$67&gt;2020,IF(E$67&gt;2021,IF(E$67&gt;2026,0.3,0.38),0.35),0.3))*(F129-20)+20*0.3,F129*0.3)))</f>
        <v>0</v>
      </c>
      <c r="I129" s="630"/>
      <c r="J129" s="630"/>
      <c r="K129" s="630"/>
      <c r="L129" s="630"/>
      <c r="M129" s="630"/>
    </row>
    <row r="130" s="623" customFormat="true" ht="14.25" hidden="false" customHeight="false" outlineLevel="0" collapsed="false">
      <c r="A130" s="558"/>
      <c r="B130" s="248"/>
      <c r="C130" s="248"/>
      <c r="D130" s="248"/>
      <c r="E130" s="248"/>
      <c r="F130" s="561"/>
      <c r="G130" s="645"/>
      <c r="H130" s="641" t="n">
        <f aca="false">IF(G130=$C$87,$D$87*F130,IF(G130="aM",0.2*F130,IF(F130&gt;20,(IF(E$67&gt;2020,IF(E$67&gt;2021,IF(E$67&gt;2026,0.3,0.38),0.35),0.3))*(F130-20)+20*0.3,F130*0.3)))</f>
        <v>0</v>
      </c>
      <c r="I130" s="630"/>
      <c r="J130" s="630"/>
      <c r="K130" s="630"/>
      <c r="L130" s="630"/>
      <c r="M130" s="630"/>
    </row>
    <row r="131" s="623" customFormat="true" ht="14.25" hidden="false" customHeight="false" outlineLevel="0" collapsed="false">
      <c r="A131" s="558"/>
      <c r="B131" s="248"/>
      <c r="C131" s="248"/>
      <c r="D131" s="248"/>
      <c r="E131" s="248"/>
      <c r="F131" s="561"/>
      <c r="G131" s="645"/>
      <c r="H131" s="641" t="n">
        <f aca="false">IF(G131=$C$87,$D$87*F131,IF(G131="aM",0.2*F131,IF(F131&gt;20,(IF(E$67&gt;2020,IF(E$67&gt;2021,IF(E$67&gt;2026,0.3,0.38),0.35),0.3))*(F131-20)+20*0.3,F131*0.3)))</f>
        <v>0</v>
      </c>
      <c r="I131" s="630"/>
      <c r="J131" s="630"/>
      <c r="K131" s="630"/>
      <c r="L131" s="630"/>
      <c r="M131" s="630"/>
    </row>
    <row r="132" s="623" customFormat="true" ht="14.25" hidden="false" customHeight="false" outlineLevel="0" collapsed="false">
      <c r="A132" s="643"/>
      <c r="B132" s="324"/>
      <c r="C132" s="324"/>
      <c r="D132" s="324"/>
      <c r="E132" s="324"/>
      <c r="F132" s="561"/>
      <c r="G132" s="642"/>
      <c r="H132" s="641" t="n">
        <f aca="false">IF(G132=$C$87,$D$87*F132,IF(G132="aM",0.2*F132,IF(F132&gt;20,(IF(E$67&gt;2020,IF(E$67&gt;2021,IF(E$67&gt;2026,0.3,0.38),0.35),0.3))*(F132-20)+20*0.3,F132*0.3)))</f>
        <v>0</v>
      </c>
      <c r="I132" s="630"/>
      <c r="J132" s="630"/>
      <c r="K132" s="630"/>
      <c r="L132" s="630"/>
      <c r="M132" s="630"/>
    </row>
    <row r="133" s="623" customFormat="true" ht="14.25" hidden="false" customHeight="false" outlineLevel="0" collapsed="false">
      <c r="A133" s="558"/>
      <c r="B133" s="324"/>
      <c r="C133" s="324"/>
      <c r="D133" s="324"/>
      <c r="E133" s="324"/>
      <c r="F133" s="561"/>
      <c r="G133" s="645"/>
      <c r="H133" s="641" t="n">
        <f aca="false">IF(G133=$C$87,$D$87*F133,IF(G133="aM",0.2*F133,IF(F133&gt;20,(IF(E$67&gt;2020,IF(E$67&gt;2021,IF(E$67&gt;2026,0.3,0.38),0.35),0.3))*(F133-20)+20*0.3,F133*0.3)))</f>
        <v>0</v>
      </c>
      <c r="I133" s="630"/>
      <c r="J133" s="630"/>
      <c r="K133" s="630"/>
      <c r="L133" s="630"/>
      <c r="M133" s="630"/>
    </row>
    <row r="134" s="623" customFormat="true" ht="14.25" hidden="false" customHeight="false" outlineLevel="0" collapsed="false">
      <c r="A134" s="558"/>
      <c r="B134" s="324"/>
      <c r="C134" s="324"/>
      <c r="D134" s="324"/>
      <c r="E134" s="324"/>
      <c r="F134" s="561"/>
      <c r="G134" s="642"/>
      <c r="H134" s="641" t="n">
        <f aca="false">IF(G134=$C$87,$D$87*F134,IF(G134="aM",0.2*F134,IF(F134&gt;20,(IF(E$67&gt;2020,IF(E$67&gt;2021,IF(E$67&gt;2026,0.3,0.38),0.35),0.3))*(F134-20)+20*0.3,F134*0.3)))</f>
        <v>0</v>
      </c>
      <c r="I134" s="630"/>
      <c r="J134" s="630"/>
      <c r="K134" s="630"/>
      <c r="L134" s="630"/>
      <c r="M134" s="630"/>
    </row>
    <row r="135" s="623" customFormat="true" ht="14.25" hidden="false" customHeight="false" outlineLevel="0" collapsed="false">
      <c r="A135" s="558"/>
      <c r="B135" s="324"/>
      <c r="C135" s="324"/>
      <c r="D135" s="324"/>
      <c r="E135" s="324"/>
      <c r="F135" s="561"/>
      <c r="G135" s="645"/>
      <c r="H135" s="641" t="n">
        <f aca="false">IF(G135=$C$87,$D$87*F135,IF(G135="aM",0.2*F135,IF(F135&gt;20,(IF(E$67&gt;2020,IF(E$67&gt;2021,IF(E$67&gt;2026,0.3,0.38),0.35),0.3))*(F135-20)+20*0.3,F135*0.3)))</f>
        <v>0</v>
      </c>
      <c r="I135" s="630"/>
      <c r="J135" s="630"/>
      <c r="K135" s="630"/>
      <c r="L135" s="630"/>
      <c r="M135" s="630"/>
    </row>
    <row r="136" s="623" customFormat="true" ht="14.25" hidden="false" customHeight="false" outlineLevel="0" collapsed="false">
      <c r="A136" s="558"/>
      <c r="B136" s="248"/>
      <c r="C136" s="248"/>
      <c r="D136" s="248"/>
      <c r="E136" s="248"/>
      <c r="F136" s="561"/>
      <c r="G136" s="645"/>
      <c r="H136" s="641" t="n">
        <f aca="false">IF(G136=$C$87,$D$87*F136,IF(G136="aM",0.2*F136,IF(F136&gt;20,(IF(E$67&gt;2020,IF(E$67&gt;2021,IF(E$67&gt;2026,0.3,0.38),0.35),0.3))*(F136-20)+20*0.3,F136*0.3)))</f>
        <v>0</v>
      </c>
      <c r="I136" s="630"/>
      <c r="J136" s="630"/>
      <c r="K136" s="630"/>
      <c r="L136" s="630"/>
      <c r="M136" s="630"/>
    </row>
    <row r="137" s="623" customFormat="true" ht="14.25" hidden="false" customHeight="false" outlineLevel="0" collapsed="false">
      <c r="A137" s="558"/>
      <c r="B137" s="248"/>
      <c r="C137" s="248"/>
      <c r="D137" s="248"/>
      <c r="E137" s="248"/>
      <c r="F137" s="561"/>
      <c r="G137" s="645"/>
      <c r="H137" s="641" t="n">
        <f aca="false">IF(G137=$C$87,$D$87*F137,IF(G137="aM",0.2*F137,IF(F137&gt;20,(IF(E$67&gt;2020,IF(E$67&gt;2021,IF(E$67&gt;2026,0.3,0.38),0.35),0.3))*(F137-20)+20*0.3,F137*0.3)))</f>
        <v>0</v>
      </c>
      <c r="I137" s="630"/>
      <c r="J137" s="630"/>
      <c r="K137" s="630"/>
      <c r="L137" s="630"/>
      <c r="M137" s="630"/>
    </row>
    <row r="138" s="623" customFormat="true" ht="14.25" hidden="false" customHeight="true" outlineLevel="0" collapsed="false">
      <c r="A138" s="558"/>
      <c r="B138" s="248"/>
      <c r="C138" s="248"/>
      <c r="D138" s="248"/>
      <c r="E138" s="248"/>
      <c r="F138" s="561"/>
      <c r="G138" s="645"/>
      <c r="H138" s="641" t="n">
        <f aca="false">IF(G138=$C$87,$D$87*F138,IF(G138="aM",0.2*F138,IF(F138&gt;20,(IF(E$67&gt;2020,IF(E$67&gt;2021,IF(E$67&gt;2026,0.3,0.38),0.35),0.3))*(F138-20)+20*0.3,F138*0.3)))</f>
        <v>0</v>
      </c>
      <c r="I138" s="630"/>
      <c r="J138" s="630"/>
      <c r="K138" s="630"/>
      <c r="L138" s="630"/>
      <c r="M138" s="630"/>
    </row>
    <row r="139" s="623" customFormat="true" ht="14.25" hidden="false" customHeight="false" outlineLevel="0" collapsed="false">
      <c r="A139" s="558"/>
      <c r="B139" s="248"/>
      <c r="C139" s="248"/>
      <c r="D139" s="248"/>
      <c r="E139" s="248"/>
      <c r="F139" s="561"/>
      <c r="G139" s="645"/>
      <c r="H139" s="641" t="n">
        <f aca="false">IF(G139=$C$87,$D$87*F139,IF(G139="aM",0.2*F139,IF(F139&gt;20,(IF(E$67&gt;2020,IF(E$67&gt;2021,IF(E$67&gt;2026,0.3,0.38),0.35),0.3))*(F139-20)+20*0.3,F139*0.3)))</f>
        <v>0</v>
      </c>
      <c r="I139" s="630"/>
      <c r="J139" s="630"/>
      <c r="K139" s="630"/>
      <c r="L139" s="630"/>
      <c r="M139" s="630"/>
    </row>
    <row r="140" s="623" customFormat="true" ht="14.25" hidden="false" customHeight="false" outlineLevel="0" collapsed="false">
      <c r="A140" s="558"/>
      <c r="B140" s="248"/>
      <c r="C140" s="248"/>
      <c r="D140" s="248"/>
      <c r="E140" s="248"/>
      <c r="F140" s="561"/>
      <c r="G140" s="645"/>
      <c r="H140" s="641" t="n">
        <f aca="false">IF(G140=$C$87,$D$87*F140,IF(G140="aM",0.2*F140,IF(F140&gt;20,(IF(E$67&gt;2020,IF(E$67&gt;2021,IF(E$67&gt;2026,0.3,0.38),0.35),0.3))*(F140-20)+20*0.3,F140*0.3)))</f>
        <v>0</v>
      </c>
      <c r="I140" s="630"/>
      <c r="J140" s="630"/>
      <c r="K140" s="630"/>
      <c r="L140" s="630"/>
      <c r="M140" s="630"/>
    </row>
    <row r="141" s="623" customFormat="true" ht="14.25" hidden="false" customHeight="false" outlineLevel="0" collapsed="false">
      <c r="A141" s="558"/>
      <c r="B141" s="248"/>
      <c r="C141" s="248"/>
      <c r="D141" s="248"/>
      <c r="E141" s="248"/>
      <c r="F141" s="561"/>
      <c r="G141" s="645"/>
      <c r="H141" s="641" t="n">
        <f aca="false">IF(G141=$C$87,$D$87*F141,IF(G141="aM",0.2*F141,IF(F141&gt;20,(IF(E$67&gt;2020,IF(E$67&gt;2021,IF(E$67&gt;2026,0.3,0.38),0.35),0.3))*(F141-20)+20*0.3,F141*0.3)))</f>
        <v>0</v>
      </c>
      <c r="I141" s="630"/>
      <c r="J141" s="630"/>
      <c r="K141" s="630"/>
      <c r="L141" s="630"/>
      <c r="M141" s="630"/>
    </row>
    <row r="142" s="623" customFormat="true" ht="14.25" hidden="false" customHeight="false" outlineLevel="0" collapsed="false">
      <c r="A142" s="558"/>
      <c r="B142" s="248"/>
      <c r="C142" s="248"/>
      <c r="D142" s="248"/>
      <c r="E142" s="248"/>
      <c r="F142" s="561"/>
      <c r="G142" s="645"/>
      <c r="H142" s="641" t="n">
        <f aca="false">IF(G142=$C$87,$D$87*F142,IF(G142="aM",0.2*F142,IF(F142&gt;20,(IF(E$67&gt;2020,IF(E$67&gt;2021,IF(E$67&gt;2026,0.3,0.38),0.35),0.3))*(F142-20)+20*0.3,F142*0.3)))</f>
        <v>0</v>
      </c>
      <c r="I142" s="630"/>
      <c r="J142" s="630"/>
      <c r="K142" s="630"/>
      <c r="L142" s="630"/>
      <c r="M142" s="630"/>
    </row>
    <row r="143" s="623" customFormat="true" ht="14.25" hidden="false" customHeight="false" outlineLevel="0" collapsed="false">
      <c r="A143" s="558"/>
      <c r="B143" s="248"/>
      <c r="C143" s="248"/>
      <c r="D143" s="248"/>
      <c r="E143" s="248"/>
      <c r="F143" s="561"/>
      <c r="G143" s="645"/>
      <c r="H143" s="641" t="n">
        <f aca="false">IF(G143=$C$87,$D$87*F143,IF(G143="aM",0.2*F143,IF(F143&gt;20,(IF(E$67&gt;2020,IF(E$67&gt;2021,IF(E$67&gt;2026,0.3,0.38),0.35),0.3))*(F143-20)+20*0.3,F143*0.3)))</f>
        <v>0</v>
      </c>
      <c r="I143" s="630"/>
      <c r="J143" s="630"/>
      <c r="K143" s="630"/>
      <c r="L143" s="630"/>
      <c r="M143" s="630"/>
    </row>
    <row r="144" s="623" customFormat="true" ht="14.25" hidden="false" customHeight="false" outlineLevel="0" collapsed="false">
      <c r="A144" s="558"/>
      <c r="B144" s="248"/>
      <c r="C144" s="248"/>
      <c r="D144" s="248"/>
      <c r="E144" s="248"/>
      <c r="F144" s="561"/>
      <c r="G144" s="645"/>
      <c r="H144" s="641" t="n">
        <f aca="false">IF(G144=$C$87,$D$87*F144,IF(G144="aM",0.2*F144,IF(F144&gt;20,(IF(E$67&gt;2020,IF(E$67&gt;2021,IF(E$67&gt;2026,0.3,0.38),0.35),0.3))*(F144-20)+20*0.3,F144*0.3)))</f>
        <v>0</v>
      </c>
      <c r="I144" s="630"/>
      <c r="J144" s="630"/>
      <c r="K144" s="630"/>
      <c r="L144" s="630"/>
      <c r="M144" s="630"/>
    </row>
    <row r="145" s="623" customFormat="true" ht="14.25" hidden="false" customHeight="false" outlineLevel="0" collapsed="false">
      <c r="A145" s="558"/>
      <c r="B145" s="248"/>
      <c r="C145" s="248"/>
      <c r="D145" s="248"/>
      <c r="E145" s="248"/>
      <c r="F145" s="561"/>
      <c r="G145" s="645"/>
      <c r="H145" s="641" t="n">
        <f aca="false">IF(G145=$C$87,$D$87*F145,IF(G145="aM",0.2*F145,IF(F145&gt;20,(IF(E$67&gt;2020,IF(E$67&gt;2021,IF(E$67&gt;2026,0.3,0.38),0.35),0.3))*(F145-20)+20*0.3,F145*0.3)))</f>
        <v>0</v>
      </c>
      <c r="I145" s="630"/>
      <c r="J145" s="630"/>
      <c r="K145" s="630"/>
      <c r="L145" s="630"/>
      <c r="M145" s="630"/>
    </row>
    <row r="146" s="623" customFormat="true" ht="14.25" hidden="false" customHeight="false" outlineLevel="0" collapsed="false">
      <c r="A146" s="558"/>
      <c r="B146" s="248"/>
      <c r="C146" s="248"/>
      <c r="D146" s="248"/>
      <c r="E146" s="248"/>
      <c r="F146" s="561"/>
      <c r="G146" s="645"/>
      <c r="H146" s="641" t="n">
        <f aca="false">IF(G146=$C$87,$D$87*F146,IF(G146="aM",0.2*F146,IF(F146&gt;20,(IF(E$67&gt;2020,IF(E$67&gt;2021,IF(E$67&gt;2026,0.3,0.38),0.35),0.3))*(F146-20)+20*0.3,F146*0.3)))</f>
        <v>0</v>
      </c>
      <c r="I146" s="630"/>
      <c r="J146" s="630"/>
      <c r="K146" s="630"/>
      <c r="L146" s="630"/>
      <c r="M146" s="630"/>
    </row>
    <row r="147" s="623" customFormat="true" ht="14.25" hidden="false" customHeight="false" outlineLevel="0" collapsed="false">
      <c r="A147" s="558"/>
      <c r="B147" s="248"/>
      <c r="C147" s="248"/>
      <c r="D147" s="248"/>
      <c r="E147" s="248"/>
      <c r="F147" s="561"/>
      <c r="G147" s="645"/>
      <c r="H147" s="641" t="n">
        <f aca="false">IF(G147=$C$87,$D$87*F147,IF(G147="aM",0.2*F147,IF(F147&gt;20,(IF(E$67&gt;2020,IF(E$67&gt;2021,IF(E$67&gt;2026,0.3,0.38),0.35),0.3))*(F147-20)+20*0.3,F147*0.3)))</f>
        <v>0</v>
      </c>
      <c r="I147" s="630"/>
      <c r="J147" s="630"/>
      <c r="K147" s="630"/>
      <c r="L147" s="630"/>
      <c r="M147" s="630"/>
    </row>
    <row r="148" s="623" customFormat="true" ht="14.25" hidden="false" customHeight="false" outlineLevel="0" collapsed="false">
      <c r="A148" s="558"/>
      <c r="B148" s="248"/>
      <c r="C148" s="248"/>
      <c r="D148" s="248"/>
      <c r="E148" s="248"/>
      <c r="F148" s="561"/>
      <c r="G148" s="645"/>
      <c r="H148" s="641" t="n">
        <f aca="false">IF(G148=$C$87,$D$87*F148,IF(G148="aM",0.2*F148,IF(F148&gt;20,(IF(E$67&gt;2020,IF(E$67&gt;2021,IF(E$67&gt;2026,0.3,0.38),0.35),0.3))*(F148-20)+20*0.3,F148*0.3)))</f>
        <v>0</v>
      </c>
      <c r="I148" s="630"/>
      <c r="J148" s="630"/>
      <c r="K148" s="630"/>
      <c r="L148" s="630"/>
      <c r="M148" s="630"/>
    </row>
    <row r="149" s="623" customFormat="true" ht="14.25" hidden="false" customHeight="false" outlineLevel="0" collapsed="false">
      <c r="A149" s="558"/>
      <c r="B149" s="248"/>
      <c r="C149" s="248"/>
      <c r="D149" s="248"/>
      <c r="E149" s="248"/>
      <c r="F149" s="561"/>
      <c r="G149" s="645"/>
      <c r="H149" s="641" t="n">
        <f aca="false">IF(G149=$C$87,$D$87*F149,IF(G149="aM",0.2*F149,IF(F149&gt;20,(IF(E$67&gt;2020,IF(E$67&gt;2021,IF(E$67&gt;2026,0.3,0.38),0.35),0.3))*(F149-20)+20*0.3,F149*0.3)))</f>
        <v>0</v>
      </c>
      <c r="I149" s="630"/>
      <c r="J149" s="630"/>
      <c r="K149" s="630"/>
      <c r="L149" s="630"/>
      <c r="M149" s="630"/>
    </row>
    <row r="150" s="623" customFormat="true" ht="14.25" hidden="false" customHeight="false" outlineLevel="0" collapsed="false">
      <c r="A150" s="558"/>
      <c r="B150" s="248"/>
      <c r="C150" s="248"/>
      <c r="D150" s="248"/>
      <c r="E150" s="248"/>
      <c r="F150" s="561"/>
      <c r="G150" s="645"/>
      <c r="H150" s="641" t="n">
        <f aca="false">IF(G150=$C$87,$D$87*F150,IF(G150="aM",0.2*F150,IF(F150&gt;20,(IF(E$67&gt;2020,IF(E$67&gt;2021,IF(E$67&gt;2026,0.3,0.38),0.35),0.3))*(F150-20)+20*0.3,F150*0.3)))</f>
        <v>0</v>
      </c>
      <c r="I150" s="630"/>
      <c r="J150" s="630"/>
      <c r="K150" s="630"/>
      <c r="L150" s="630"/>
      <c r="M150" s="630"/>
    </row>
    <row r="151" s="623" customFormat="true" ht="14.25" hidden="false" customHeight="false" outlineLevel="0" collapsed="false">
      <c r="A151" s="558"/>
      <c r="B151" s="248"/>
      <c r="C151" s="248"/>
      <c r="D151" s="248"/>
      <c r="E151" s="248"/>
      <c r="F151" s="561"/>
      <c r="G151" s="645"/>
      <c r="H151" s="641" t="n">
        <f aca="false">IF(G151=$C$87,$D$87*F151,IF(G151="aM",0.2*F151,IF(F151&gt;20,(IF(E$67&gt;2020,IF(E$67&gt;2021,IF(E$67&gt;2026,0.3,0.38),0.35),0.3))*(F151-20)+20*0.3,F151*0.3)))</f>
        <v>0</v>
      </c>
      <c r="I151" s="630"/>
      <c r="J151" s="630"/>
      <c r="K151" s="630"/>
      <c r="L151" s="630"/>
      <c r="M151" s="630"/>
    </row>
    <row r="152" s="623" customFormat="true" ht="15" hidden="false" customHeight="false" outlineLevel="0" collapsed="false">
      <c r="A152" s="643"/>
      <c r="B152" s="248"/>
      <c r="C152" s="248"/>
      <c r="D152" s="248"/>
      <c r="E152" s="248"/>
      <c r="F152" s="646"/>
      <c r="G152" s="647"/>
      <c r="H152" s="641" t="n">
        <f aca="false">IF(G152=$C$87,$D$87*F152,IF(G152="aM",0.2*F152,IF(F152&gt;20,(IF(E$67&gt;2020,IF(E$67&gt;2021,IF(E$67&gt;2026,0.3,0.38),0.35),0.3))*(F152-20)+20*0.3,F152*0.3)))</f>
        <v>0</v>
      </c>
      <c r="I152" s="630"/>
      <c r="J152" s="630"/>
      <c r="K152" s="630"/>
      <c r="L152" s="630"/>
      <c r="M152" s="630"/>
    </row>
    <row r="153" s="623" customFormat="true" ht="28.5" hidden="false" customHeight="true" outlineLevel="0" collapsed="false">
      <c r="A153" s="578" t="s">
        <v>638</v>
      </c>
      <c r="B153" s="578"/>
      <c r="C153" s="578"/>
      <c r="D153" s="578"/>
      <c r="E153" s="578"/>
      <c r="F153" s="648" t="n">
        <f aca="false">SUM(F99:F152)</f>
        <v>0</v>
      </c>
      <c r="G153" s="649"/>
      <c r="H153" s="650" t="n">
        <f aca="false">SUM(H99:H152)</f>
        <v>0</v>
      </c>
      <c r="I153" s="630"/>
      <c r="J153" s="630"/>
      <c r="K153" s="630"/>
      <c r="L153" s="630"/>
      <c r="M153" s="630"/>
    </row>
    <row r="154" s="623" customFormat="true" ht="14.25" hidden="false" customHeight="false" outlineLevel="0" collapsed="false">
      <c r="E154" s="651"/>
      <c r="F154" s="629"/>
    </row>
    <row r="155" s="623" customFormat="true" ht="14.25" hidden="false" customHeight="false" outlineLevel="0" collapsed="false">
      <c r="E155" s="651"/>
      <c r="F155" s="629"/>
    </row>
    <row r="156" s="623" customFormat="true" ht="14.25" hidden="false" customHeight="false" outlineLevel="0" collapsed="false">
      <c r="E156" s="651"/>
      <c r="F156" s="629"/>
    </row>
    <row r="157" s="623" customFormat="true" ht="14.25" hidden="false" customHeight="false" outlineLevel="0" collapsed="false">
      <c r="E157" s="651"/>
      <c r="F157" s="629"/>
    </row>
    <row r="158" s="623" customFormat="true" ht="14.25" hidden="false" customHeight="false" outlineLevel="0" collapsed="false">
      <c r="E158" s="651"/>
      <c r="F158" s="629"/>
    </row>
    <row r="159" s="623" customFormat="true" ht="14.25" hidden="false" customHeight="false" outlineLevel="0" collapsed="false">
      <c r="E159" s="651"/>
      <c r="F159" s="629"/>
    </row>
    <row r="160" s="623" customFormat="true" ht="14.25" hidden="false" customHeight="false" outlineLevel="0" collapsed="false">
      <c r="E160" s="651"/>
      <c r="F160" s="629"/>
    </row>
    <row r="161" s="623" customFormat="true" ht="14.25" hidden="false" customHeight="false" outlineLevel="0" collapsed="false">
      <c r="E161" s="651"/>
      <c r="F161" s="629"/>
    </row>
    <row r="162" s="623" customFormat="true" ht="14.25" hidden="false" customHeight="false" outlineLevel="0" collapsed="false">
      <c r="E162" s="651"/>
      <c r="F162" s="629"/>
    </row>
    <row r="163" s="623" customFormat="true" ht="14.25" hidden="false" customHeight="false" outlineLevel="0" collapsed="false">
      <c r="E163" s="651"/>
      <c r="F163" s="629"/>
    </row>
    <row r="164" s="623" customFormat="true" ht="14.25" hidden="false" customHeight="false" outlineLevel="0" collapsed="false">
      <c r="E164" s="651"/>
      <c r="F164" s="629"/>
    </row>
    <row r="165" s="623" customFormat="true" ht="14.25" hidden="false" customHeight="false" outlineLevel="0" collapsed="false">
      <c r="E165" s="651"/>
      <c r="F165" s="629"/>
    </row>
    <row r="166" s="623" customFormat="true" ht="14.25" hidden="false" customHeight="false" outlineLevel="0" collapsed="false">
      <c r="E166" s="651"/>
      <c r="F166" s="629"/>
    </row>
    <row r="167" s="623" customFormat="true" ht="14.25" hidden="false" customHeight="false" outlineLevel="0" collapsed="false">
      <c r="E167" s="651"/>
      <c r="F167" s="629"/>
    </row>
    <row r="168" s="623" customFormat="true" ht="14.25" hidden="false" customHeight="false" outlineLevel="0" collapsed="false">
      <c r="E168" s="651"/>
      <c r="F168" s="629"/>
    </row>
    <row r="169" s="623" customFormat="true" ht="14.25" hidden="false" customHeight="false" outlineLevel="0" collapsed="false">
      <c r="E169" s="651"/>
      <c r="F169" s="629"/>
    </row>
    <row r="170" s="623" customFormat="true" ht="14.25" hidden="false" customHeight="false" outlineLevel="0" collapsed="false">
      <c r="E170" s="651"/>
      <c r="F170" s="629"/>
    </row>
    <row r="171" s="623" customFormat="true" ht="14.25" hidden="false" customHeight="false" outlineLevel="0" collapsed="false">
      <c r="E171" s="651"/>
      <c r="F171" s="629"/>
    </row>
    <row r="172" s="623" customFormat="true" ht="14.25" hidden="false" customHeight="false" outlineLevel="0" collapsed="false">
      <c r="E172" s="651"/>
      <c r="F172" s="629"/>
    </row>
    <row r="173" s="623" customFormat="true" ht="14.25" hidden="false" customHeight="false" outlineLevel="0" collapsed="false">
      <c r="E173" s="651"/>
      <c r="F173" s="629"/>
    </row>
    <row r="174" s="623" customFormat="true" ht="14.25" hidden="false" customHeight="false" outlineLevel="0" collapsed="false">
      <c r="E174" s="651"/>
      <c r="F174" s="629"/>
    </row>
    <row r="175" s="623" customFormat="true" ht="14.25" hidden="false" customHeight="false" outlineLevel="0" collapsed="false">
      <c r="E175" s="651"/>
      <c r="F175" s="629"/>
    </row>
    <row r="176" s="623" customFormat="true" ht="14.25" hidden="false" customHeight="false" outlineLevel="0" collapsed="false">
      <c r="E176" s="651"/>
      <c r="F176" s="629"/>
    </row>
    <row r="177" s="623" customFormat="true" ht="14.25" hidden="false" customHeight="false" outlineLevel="0" collapsed="false">
      <c r="E177" s="651"/>
      <c r="F177" s="629"/>
    </row>
    <row r="178" s="623" customFormat="true" ht="14.25" hidden="false" customHeight="false" outlineLevel="0" collapsed="false">
      <c r="E178" s="651"/>
      <c r="F178" s="629"/>
    </row>
    <row r="179" s="623" customFormat="true" ht="14.25" hidden="false" customHeight="false" outlineLevel="0" collapsed="false">
      <c r="E179" s="651"/>
      <c r="F179" s="629"/>
    </row>
    <row r="180" s="623" customFormat="true" ht="14.25" hidden="false" customHeight="false" outlineLevel="0" collapsed="false">
      <c r="E180" s="651"/>
      <c r="F180" s="629"/>
    </row>
    <row r="181" s="623" customFormat="true" ht="14.25" hidden="false" customHeight="false" outlineLevel="0" collapsed="false">
      <c r="E181" s="651"/>
      <c r="F181" s="629"/>
    </row>
    <row r="182" s="623" customFormat="true" ht="14.25" hidden="false" customHeight="false" outlineLevel="0" collapsed="false">
      <c r="E182" s="651"/>
      <c r="F182" s="629"/>
    </row>
    <row r="183" s="623" customFormat="true" ht="14.25" hidden="false" customHeight="false" outlineLevel="0" collapsed="false">
      <c r="E183" s="651"/>
      <c r="F183" s="629"/>
    </row>
    <row r="184" s="623" customFormat="true" ht="14.25" hidden="false" customHeight="false" outlineLevel="0" collapsed="false">
      <c r="E184" s="651"/>
      <c r="F184" s="629"/>
    </row>
    <row r="185" s="623" customFormat="true" ht="14.25" hidden="false" customHeight="false" outlineLevel="0" collapsed="false">
      <c r="E185" s="651"/>
      <c r="F185" s="629"/>
    </row>
    <row r="186" s="623" customFormat="true" ht="14.25" hidden="false" customHeight="false" outlineLevel="0" collapsed="false">
      <c r="E186" s="651"/>
      <c r="F186" s="629"/>
    </row>
    <row r="187" s="623" customFormat="true" ht="14.25" hidden="false" customHeight="false" outlineLevel="0" collapsed="false">
      <c r="E187" s="651"/>
      <c r="F187" s="629"/>
    </row>
    <row r="188" s="623" customFormat="true" ht="14.25" hidden="false" customHeight="false" outlineLevel="0" collapsed="false">
      <c r="E188" s="651"/>
      <c r="F188" s="629"/>
    </row>
    <row r="189" s="623" customFormat="true" ht="14.25" hidden="false" customHeight="false" outlineLevel="0" collapsed="false">
      <c r="E189" s="651"/>
      <c r="F189" s="629"/>
    </row>
    <row r="190" s="623" customFormat="true" ht="14.25" hidden="false" customHeight="false" outlineLevel="0" collapsed="false">
      <c r="E190" s="651"/>
      <c r="F190" s="629"/>
      <c r="K190" s="517"/>
      <c r="L190" s="517"/>
    </row>
    <row r="191" customFormat="false" ht="14.25" hidden="false" customHeight="false" outlineLevel="0" collapsed="false">
      <c r="A191" s="623"/>
      <c r="B191" s="623"/>
      <c r="C191" s="623"/>
      <c r="D191" s="623"/>
      <c r="E191" s="651"/>
      <c r="F191" s="629"/>
      <c r="G191" s="623"/>
      <c r="H191" s="623"/>
      <c r="I191" s="623"/>
      <c r="J191" s="623"/>
      <c r="M191" s="623"/>
      <c r="N191" s="623"/>
      <c r="O191" s="623"/>
      <c r="P191" s="623"/>
      <c r="Q191" s="623"/>
      <c r="R191" s="623"/>
      <c r="S191" s="623"/>
      <c r="T191" s="623"/>
      <c r="U191" s="623"/>
      <c r="V191" s="623"/>
      <c r="W191" s="623"/>
      <c r="X191" s="623"/>
      <c r="Y191" s="623"/>
      <c r="Z191" s="623"/>
      <c r="AA191" s="623"/>
      <c r="AB191" s="623"/>
      <c r="AC191" s="623"/>
    </row>
    <row r="192" customFormat="false" ht="14.25" hidden="false" customHeight="false" outlineLevel="0" collapsed="false">
      <c r="A192" s="623"/>
      <c r="B192" s="623"/>
      <c r="C192" s="623"/>
      <c r="D192" s="623"/>
      <c r="E192" s="651"/>
      <c r="F192" s="629"/>
      <c r="G192" s="623"/>
      <c r="H192" s="623"/>
      <c r="I192" s="623"/>
      <c r="J192" s="623"/>
      <c r="M192" s="623"/>
      <c r="N192" s="623"/>
      <c r="O192" s="623"/>
      <c r="P192" s="623"/>
      <c r="Q192" s="623"/>
      <c r="R192" s="623"/>
      <c r="S192" s="623"/>
      <c r="T192" s="623"/>
      <c r="U192" s="623"/>
      <c r="V192" s="623"/>
      <c r="W192" s="623"/>
      <c r="X192" s="623"/>
      <c r="Y192" s="623"/>
      <c r="Z192" s="623"/>
      <c r="AA192" s="623"/>
      <c r="AB192" s="623"/>
      <c r="AC192" s="623"/>
    </row>
    <row r="193" customFormat="false" ht="14.25" hidden="false" customHeight="false" outlineLevel="0" collapsed="false">
      <c r="A193" s="623"/>
      <c r="B193" s="623"/>
      <c r="C193" s="623"/>
      <c r="D193" s="623"/>
      <c r="E193" s="651"/>
      <c r="F193" s="629"/>
      <c r="G193" s="623"/>
      <c r="H193" s="623"/>
      <c r="I193" s="623"/>
      <c r="J193" s="623"/>
    </row>
    <row r="194" customFormat="false" ht="14.25" hidden="false" customHeight="false" outlineLevel="0" collapsed="false">
      <c r="E194" s="651"/>
    </row>
  </sheetData>
  <mergeCells count="111">
    <mergeCell ref="M1:N1"/>
    <mergeCell ref="F6:J6"/>
    <mergeCell ref="K6:M6"/>
    <mergeCell ref="A7:A8"/>
    <mergeCell ref="B7:B8"/>
    <mergeCell ref="C7:C8"/>
    <mergeCell ref="D7:D8"/>
    <mergeCell ref="E7:E8"/>
    <mergeCell ref="F7:H7"/>
    <mergeCell ref="I7:J7"/>
    <mergeCell ref="K7:K8"/>
    <mergeCell ref="L7:M7"/>
    <mergeCell ref="A61:E61"/>
    <mergeCell ref="A62:H62"/>
    <mergeCell ref="A63:J63"/>
    <mergeCell ref="A64:K64"/>
    <mergeCell ref="H69:J69"/>
    <mergeCell ref="K69:M69"/>
    <mergeCell ref="F70:H70"/>
    <mergeCell ref="I70:J70"/>
    <mergeCell ref="K70:K71"/>
    <mergeCell ref="L70:M70"/>
    <mergeCell ref="A71:A72"/>
    <mergeCell ref="B71:C72"/>
    <mergeCell ref="F71:G71"/>
    <mergeCell ref="F72:G72"/>
    <mergeCell ref="B73:C73"/>
    <mergeCell ref="F73:G73"/>
    <mergeCell ref="B74:C74"/>
    <mergeCell ref="F74:G74"/>
    <mergeCell ref="F75:G75"/>
    <mergeCell ref="F76:G76"/>
    <mergeCell ref="F77:G77"/>
    <mergeCell ref="F78:G78"/>
    <mergeCell ref="F79:G79"/>
    <mergeCell ref="F80:G80"/>
    <mergeCell ref="F81:G81"/>
    <mergeCell ref="F82:G82"/>
    <mergeCell ref="A83:B84"/>
    <mergeCell ref="C83:C84"/>
    <mergeCell ref="D83:D84"/>
    <mergeCell ref="F83:G83"/>
    <mergeCell ref="F84:G84"/>
    <mergeCell ref="A85:B85"/>
    <mergeCell ref="F85:G85"/>
    <mergeCell ref="A86:B86"/>
    <mergeCell ref="F86:G86"/>
    <mergeCell ref="A87:B87"/>
    <mergeCell ref="F87:G87"/>
    <mergeCell ref="F88:G88"/>
    <mergeCell ref="F89:G89"/>
    <mergeCell ref="F90:G90"/>
    <mergeCell ref="F91:G91"/>
    <mergeCell ref="F92:G92"/>
    <mergeCell ref="A98:A99"/>
    <mergeCell ref="B98:E99"/>
    <mergeCell ref="F98:H98"/>
    <mergeCell ref="B100:E100"/>
    <mergeCell ref="B101:E101"/>
    <mergeCell ref="B102:E102"/>
    <mergeCell ref="B103:E103"/>
    <mergeCell ref="B104:E104"/>
    <mergeCell ref="B105:E105"/>
    <mergeCell ref="B106:E106"/>
    <mergeCell ref="B107:E107"/>
    <mergeCell ref="B108:E108"/>
    <mergeCell ref="B109:E109"/>
    <mergeCell ref="B110:E110"/>
    <mergeCell ref="B111:E111"/>
    <mergeCell ref="B112:E112"/>
    <mergeCell ref="B113:E113"/>
    <mergeCell ref="B114:E114"/>
    <mergeCell ref="B115:E115"/>
    <mergeCell ref="B116:E116"/>
    <mergeCell ref="B117:E117"/>
    <mergeCell ref="B118:E118"/>
    <mergeCell ref="B119:E119"/>
    <mergeCell ref="B120:E120"/>
    <mergeCell ref="B121:E121"/>
    <mergeCell ref="B122:E122"/>
    <mergeCell ref="B123:E123"/>
    <mergeCell ref="B124:E124"/>
    <mergeCell ref="B125:E125"/>
    <mergeCell ref="B126:E126"/>
    <mergeCell ref="B127:E127"/>
    <mergeCell ref="B128:E128"/>
    <mergeCell ref="B129:E129"/>
    <mergeCell ref="B130:E130"/>
    <mergeCell ref="B131:E131"/>
    <mergeCell ref="B132:E132"/>
    <mergeCell ref="B133:E133"/>
    <mergeCell ref="B134:E134"/>
    <mergeCell ref="B135:E135"/>
    <mergeCell ref="B136:E136"/>
    <mergeCell ref="B137:E137"/>
    <mergeCell ref="B138:E138"/>
    <mergeCell ref="B139:E139"/>
    <mergeCell ref="B140:E140"/>
    <mergeCell ref="B141:E141"/>
    <mergeCell ref="B142:E142"/>
    <mergeCell ref="B143:E143"/>
    <mergeCell ref="B144:E144"/>
    <mergeCell ref="B145:E145"/>
    <mergeCell ref="B146:E146"/>
    <mergeCell ref="B147:E147"/>
    <mergeCell ref="B148:E148"/>
    <mergeCell ref="B149:E149"/>
    <mergeCell ref="B150:E150"/>
    <mergeCell ref="B151:E151"/>
    <mergeCell ref="B152:E152"/>
    <mergeCell ref="A153:E153"/>
  </mergeCells>
  <dataValidations count="3">
    <dataValidation allowBlank="false" error="Nur bei den vorgegebenen Fahrzeugarten wird automatisch ein Wert in die nächste Spalte gestellt." errorStyle="information" errorTitle="Fahrzeugart" operator="between" showDropDown="false" showErrorMessage="true" showInputMessage="true" sqref="G100:G109 G111:G115 G117:G121 G123:G127 G129:G133 G135:G152" type="list">
      <formula1>$C$85:$C$86</formula1>
      <formula2>0</formula2>
    </dataValidation>
    <dataValidation allowBlank="false" error="Nur bei den vorgegebenen Fahrzeugarten wird automatisch ein Wert in die nächste Spalte gesetzt." errorStyle="information" errorTitle="Farhzeugart" operator="between" showDropDown="false" showErrorMessage="true" showInputMessage="true" sqref="G110 G116 G122 G128 G134" type="list">
      <formula1>$C$86:$C$88</formula1>
      <formula2>0</formula2>
    </dataValidation>
    <dataValidation allowBlank="true" errorStyle="stop" operator="between" showDropDown="false" showErrorMessage="true" showInputMessage="true" sqref="G9:G59" type="list">
      <formula1>$C$85:$C$87</formula1>
      <formula2>0</formula2>
    </dataValidation>
  </dataValidations>
  <hyperlinks>
    <hyperlink ref="P1" location="Erläuterung!A1" display="Hilfe"/>
    <hyperlink ref="P16" r:id="rId2" display="http://bundesrecht.juris.de/estg/__4.html"/>
    <hyperlink ref="E72" r:id="rId3" display="https://www.klicktipps.de/einkommensteuer-werbungskosten.php"/>
    <hyperlink ref="E84" r:id="rId4" display="https://www.klicktipps.de/einkommensteuer-werbungskosten.php"/>
  </hyperlinks>
  <printOptions headings="false" gridLines="false" gridLinesSet="true" horizontalCentered="true" verticalCentered="false"/>
  <pageMargins left="0.670138888888889" right="0.679861111111111" top="0.984027777777778" bottom="0.984027777777778" header="0.511811023622047" footer="0.511805555555556"/>
  <pageSetup paperSize="9" scale="100" fitToWidth="1" fitToHeight="6" pageOrder="downThenOver" orientation="landscape" blackAndWhite="false" draft="false" cellComments="none" horizontalDpi="300" verticalDpi="300" copies="1"/>
  <headerFooter differentFirst="false" differentOddEven="false">
    <oddHeader/>
    <oddFooter>&amp;CSeite &amp;P von &amp;N</oddFooter>
  </headerFooter>
  <legacyDrawing r:id="rId5"/>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T1048576"/>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7" activeCellId="1" sqref="A1:A5 A17"/>
    </sheetView>
  </sheetViews>
  <sheetFormatPr defaultColWidth="11.4296875" defaultRowHeight="14.25" zeroHeight="false" outlineLevelRow="0" outlineLevelCol="0"/>
  <cols>
    <col collapsed="false" customWidth="true" hidden="false" outlineLevel="0" max="1" min="1" style="47" width="3.71"/>
    <col collapsed="false" customWidth="true" hidden="false" outlineLevel="0" max="2" min="2" style="652" width="7.85"/>
    <col collapsed="false" customWidth="true" hidden="false" outlineLevel="0" max="3" min="3" style="47" width="25.71"/>
    <col collapsed="false" customWidth="true" hidden="false" outlineLevel="0" max="4" min="4" style="47" width="13.71"/>
    <col collapsed="false" customWidth="true" hidden="false" outlineLevel="0" max="5" min="5" style="142" width="10.57"/>
    <col collapsed="false" customWidth="true" hidden="false" outlineLevel="0" max="6" min="6" style="142" width="4.85"/>
    <col collapsed="false" customWidth="true" hidden="false" outlineLevel="0" max="7" min="7" style="142" width="10.28"/>
    <col collapsed="false" customWidth="true" hidden="false" outlineLevel="0" max="8" min="8" style="653" width="6.43"/>
    <col collapsed="false" customWidth="true" hidden="false" outlineLevel="0" max="9" min="9" style="142" width="7"/>
    <col collapsed="false" customWidth="true" hidden="false" outlineLevel="0" max="10" min="10" style="142" width="7.28"/>
    <col collapsed="false" customWidth="true" hidden="false" outlineLevel="0" max="11" min="11" style="142" width="9.71"/>
    <col collapsed="false" customWidth="true" hidden="false" outlineLevel="0" max="12" min="12" style="142" width="10.85"/>
    <col collapsed="false" customWidth="true" hidden="false" outlineLevel="0" max="13" min="13" style="47" width="8"/>
    <col collapsed="false" customWidth="true" hidden="false" outlineLevel="0" max="14" min="14" style="47" width="11.71"/>
    <col collapsed="false" customWidth="false" hidden="false" outlineLevel="0" max="15" min="15" style="47" width="11.43"/>
    <col collapsed="false" customWidth="true" hidden="false" outlineLevel="0" max="16" min="16" style="47" width="5.71"/>
    <col collapsed="false" customWidth="true" hidden="false" outlineLevel="0" max="17" min="17" style="47" width="3.71"/>
    <col collapsed="false" customWidth="true" hidden="false" outlineLevel="0" max="18" min="18" style="47" width="26.71"/>
    <col collapsed="false" customWidth="false" hidden="false" outlineLevel="0" max="16384" min="19" style="47" width="11.43"/>
  </cols>
  <sheetData>
    <row r="1" s="75" customFormat="true" ht="14.25" hidden="false" customHeight="false" outlineLevel="0" collapsed="false">
      <c r="A1" s="75" t="n">
        <f aca="false">Überschuss!A1</f>
        <v>0</v>
      </c>
      <c r="B1" s="654"/>
      <c r="I1" s="228"/>
      <c r="O1" s="655" t="n">
        <f aca="false">Überschuss!C1</f>
        <v>45521</v>
      </c>
      <c r="P1" s="655"/>
      <c r="R1" s="50" t="s">
        <v>140</v>
      </c>
    </row>
    <row r="2" s="75" customFormat="true" ht="12.75" hidden="false" customHeight="false" outlineLevel="0" collapsed="false">
      <c r="A2" s="75" t="n">
        <f aca="false">Überschuss!A2</f>
        <v>0</v>
      </c>
      <c r="B2" s="654"/>
      <c r="E2" s="656"/>
      <c r="F2" s="656"/>
      <c r="G2" s="656"/>
      <c r="H2" s="656"/>
      <c r="I2" s="657"/>
      <c r="J2" s="656"/>
      <c r="K2" s="656"/>
      <c r="L2" s="656"/>
      <c r="R2" s="658" t="s">
        <v>639</v>
      </c>
    </row>
    <row r="3" s="75" customFormat="true" ht="12.75" hidden="false" customHeight="false" outlineLevel="0" collapsed="false">
      <c r="B3" s="654"/>
      <c r="E3" s="656"/>
      <c r="F3" s="656"/>
      <c r="G3" s="656"/>
      <c r="H3" s="656"/>
      <c r="I3" s="657"/>
      <c r="J3" s="656"/>
      <c r="K3" s="656"/>
      <c r="L3" s="656"/>
      <c r="N3" s="659"/>
      <c r="R3" s="658" t="s">
        <v>640</v>
      </c>
    </row>
    <row r="4" s="75" customFormat="true" ht="12.75" hidden="false" customHeight="false" outlineLevel="0" collapsed="false">
      <c r="B4" s="654"/>
      <c r="E4" s="656"/>
      <c r="F4" s="656"/>
      <c r="G4" s="656"/>
      <c r="H4" s="656"/>
      <c r="I4" s="657"/>
      <c r="J4" s="656"/>
      <c r="K4" s="656"/>
      <c r="L4" s="660"/>
      <c r="N4" s="659"/>
      <c r="R4" s="658" t="s">
        <v>641</v>
      </c>
    </row>
    <row r="5" s="75" customFormat="true" ht="18" hidden="false" customHeight="false" outlineLevel="0" collapsed="false">
      <c r="A5" s="661" t="s">
        <v>642</v>
      </c>
      <c r="B5" s="662"/>
      <c r="C5" s="375"/>
      <c r="D5" s="375"/>
      <c r="E5" s="663"/>
      <c r="F5" s="663"/>
      <c r="G5" s="663"/>
      <c r="H5" s="663"/>
      <c r="I5" s="664"/>
      <c r="J5" s="663"/>
      <c r="K5" s="663"/>
      <c r="L5" s="663"/>
      <c r="M5" s="375"/>
      <c r="N5" s="375"/>
      <c r="O5" s="375"/>
      <c r="P5" s="375"/>
      <c r="R5" s="50" t="s">
        <v>643</v>
      </c>
    </row>
    <row r="6" s="669" customFormat="true" ht="15.75" hidden="false" customHeight="false" outlineLevel="0" collapsed="false">
      <c r="A6" s="665" t="s">
        <v>644</v>
      </c>
      <c r="B6" s="665"/>
      <c r="C6" s="665"/>
      <c r="D6" s="666"/>
      <c r="E6" s="667"/>
      <c r="F6" s="667"/>
      <c r="G6" s="667"/>
      <c r="H6" s="667"/>
      <c r="I6" s="667"/>
      <c r="J6" s="667"/>
      <c r="K6" s="667"/>
      <c r="L6" s="667"/>
      <c r="M6" s="666"/>
      <c r="N6" s="666"/>
      <c r="O6" s="666"/>
      <c r="P6" s="668"/>
    </row>
    <row r="7" s="75" customFormat="true" ht="15" hidden="false" customHeight="true" outlineLevel="0" collapsed="false">
      <c r="A7" s="375"/>
      <c r="B7" s="670" t="str">
        <f aca="false" t="array" ref="B7:B7">IF( SUM( IF( ISNUMBER(B10:B28), (YEAR(B10:B28)&gt;M7) * 1, 0 ) ) &gt;=1, "Mindestens ein Datum in Spalte B ist größer als " &amp;  M7  &amp; "!","")</f>
        <v/>
      </c>
      <c r="C7" s="375"/>
      <c r="D7" s="375"/>
      <c r="E7" s="664"/>
      <c r="F7" s="664"/>
      <c r="G7" s="664"/>
      <c r="H7" s="664"/>
      <c r="I7" s="664"/>
      <c r="J7" s="671" t="s">
        <v>645</v>
      </c>
      <c r="K7" s="671"/>
      <c r="L7" s="671"/>
      <c r="M7" s="672" t="n">
        <f aca="false">Überschuss!A7</f>
        <v>2024</v>
      </c>
      <c r="N7" s="672"/>
      <c r="O7" s="672"/>
      <c r="P7" s="375"/>
      <c r="R7" s="250" t="s">
        <v>646</v>
      </c>
    </row>
    <row r="8" s="464" customFormat="true" ht="12.75" hidden="false" customHeight="true" outlineLevel="0" collapsed="false">
      <c r="A8" s="673"/>
      <c r="B8" s="673"/>
      <c r="C8" s="673"/>
      <c r="D8" s="673"/>
      <c r="E8" s="673"/>
      <c r="F8" s="673"/>
      <c r="G8" s="673"/>
      <c r="H8" s="673"/>
      <c r="I8" s="673"/>
      <c r="J8" s="671"/>
      <c r="K8" s="671"/>
      <c r="L8" s="671"/>
      <c r="M8" s="672"/>
      <c r="N8" s="672"/>
      <c r="O8" s="672"/>
      <c r="P8" s="673"/>
      <c r="R8" s="250" t="s">
        <v>647</v>
      </c>
    </row>
    <row r="9" s="464" customFormat="true" ht="12.75" hidden="false" customHeight="true" outlineLevel="0" collapsed="false">
      <c r="A9" s="674" t="s">
        <v>648</v>
      </c>
      <c r="B9" s="675" t="s">
        <v>649</v>
      </c>
      <c r="C9" s="676" t="s">
        <v>218</v>
      </c>
      <c r="D9" s="676" t="s">
        <v>650</v>
      </c>
      <c r="E9" s="675" t="s">
        <v>651</v>
      </c>
      <c r="F9" s="675" t="s">
        <v>359</v>
      </c>
      <c r="G9" s="675"/>
      <c r="H9" s="675" t="s">
        <v>652</v>
      </c>
      <c r="I9" s="677" t="s">
        <v>653</v>
      </c>
      <c r="J9" s="674" t="s">
        <v>190</v>
      </c>
      <c r="K9" s="675" t="s">
        <v>219</v>
      </c>
      <c r="L9" s="678" t="s">
        <v>654</v>
      </c>
      <c r="M9" s="674" t="s">
        <v>190</v>
      </c>
      <c r="N9" s="675" t="s">
        <v>655</v>
      </c>
      <c r="O9" s="677" t="s">
        <v>656</v>
      </c>
      <c r="P9" s="679" t="s">
        <v>270</v>
      </c>
      <c r="R9" s="250"/>
    </row>
    <row r="10" s="464" customFormat="true" ht="13.5" hidden="false" customHeight="false" outlineLevel="0" collapsed="false">
      <c r="A10" s="674"/>
      <c r="B10" s="675"/>
      <c r="C10" s="676"/>
      <c r="D10" s="676"/>
      <c r="E10" s="675" t="s">
        <v>657</v>
      </c>
      <c r="F10" s="675" t="s">
        <v>657</v>
      </c>
      <c r="G10" s="675"/>
      <c r="H10" s="675"/>
      <c r="I10" s="677"/>
      <c r="J10" s="674"/>
      <c r="K10" s="675"/>
      <c r="L10" s="678"/>
      <c r="M10" s="674"/>
      <c r="N10" s="675" t="s">
        <v>658</v>
      </c>
      <c r="O10" s="677"/>
      <c r="P10" s="679"/>
      <c r="R10" s="250" t="s">
        <v>659</v>
      </c>
    </row>
    <row r="11" s="75" customFormat="true" ht="13.5" hidden="false" customHeight="true" outlineLevel="0" collapsed="false">
      <c r="A11" s="680" t="n">
        <v>1</v>
      </c>
      <c r="B11" s="681"/>
      <c r="C11" s="682"/>
      <c r="D11" s="313"/>
      <c r="E11" s="683"/>
      <c r="F11" s="684"/>
      <c r="G11" s="685" t="n">
        <f aca="false">ROUND(E11*F11,2)</f>
        <v>0</v>
      </c>
      <c r="H11" s="686"/>
      <c r="I11" s="687" t="str">
        <f aca="false">IF(B11&lt;&gt;"",1*YEAR(B11),"")</f>
        <v/>
      </c>
      <c r="J11" s="688" t="str">
        <f aca="false">IF(B11&gt;0, MIN( H11, IF(M$7&gt;YEAR(B11),  (M$7-YEAR(B11) -1) *12  + 12- MONTH(B11)+1, 0) ), "")</f>
        <v/>
      </c>
      <c r="K11" s="689" t="n">
        <f aca="false">IF(E11&gt;0,ROUND(E11/H11*12*INT(J11/12),2 )+ROUND(E11/H11*MOD(J11,12),2 ),0)</f>
        <v>0</v>
      </c>
      <c r="L11" s="690" t="n">
        <f aca="false">E11-K11</f>
        <v>0</v>
      </c>
      <c r="M11" s="691" t="str">
        <f aca="false">IF( H11&gt;0, IF( I11=$M$7, 12-MONTH(B11)+1, MIN(12,H11-J11) ), "")</f>
        <v/>
      </c>
      <c r="N11" s="318" t="n">
        <f aca="false">IF(H11&gt;0,  IF( H11-J11=M11, L11, ROUND($E11/$H11*M11,2) ),  0)</f>
        <v>0</v>
      </c>
      <c r="O11" s="319" t="n">
        <f aca="false">L11-N11</f>
        <v>0</v>
      </c>
      <c r="P11" s="476"/>
      <c r="R11" s="692" t="s">
        <v>660</v>
      </c>
    </row>
    <row r="12" s="75" customFormat="true" ht="12.75" hidden="false" customHeight="false" outlineLevel="0" collapsed="false">
      <c r="A12" s="680" t="n">
        <v>2</v>
      </c>
      <c r="B12" s="681"/>
      <c r="C12" s="682"/>
      <c r="D12" s="313"/>
      <c r="E12" s="683"/>
      <c r="F12" s="693"/>
      <c r="G12" s="316" t="n">
        <f aca="false">ROUND(E12*F12,2)</f>
        <v>0</v>
      </c>
      <c r="H12" s="694"/>
      <c r="I12" s="695" t="str">
        <f aca="false">IF(B12&lt;&gt;"",1*YEAR(B12),"")</f>
        <v/>
      </c>
      <c r="J12" s="688" t="str">
        <f aca="false">IF(B12&gt;0, MIN( H12, IF(M$7&gt;YEAR(B12),  (M$7-YEAR(B12) -1) *12  + 12- MONTH(B12)+1, 0) ), "")</f>
        <v/>
      </c>
      <c r="K12" s="689" t="n">
        <f aca="false">IF(E12&gt;0,ROUND(E12/H12*12*INT(J12/12),2 )+ROUND(E12/H12*MOD(J12,12),2 ),0)</f>
        <v>0</v>
      </c>
      <c r="L12" s="696" t="n">
        <f aca="false">E12-K12</f>
        <v>0</v>
      </c>
      <c r="M12" s="691" t="str">
        <f aca="false">IF( H12&gt;0, IF( I12=$M$7, 12-MONTH(B12)+1, MIN(12,H12-J12) ), "")</f>
        <v/>
      </c>
      <c r="N12" s="318" t="n">
        <f aca="false">IF(H12&gt;0,  IF( H12-J12=M12, L12, ROUND($E12/$H12*M12,2) ),  0)</f>
        <v>0</v>
      </c>
      <c r="O12" s="319" t="n">
        <f aca="false">L12-N12</f>
        <v>0</v>
      </c>
      <c r="P12" s="697"/>
      <c r="R12" s="692" t="s">
        <v>661</v>
      </c>
    </row>
    <row r="13" s="75" customFormat="true" ht="12.75" hidden="false" customHeight="false" outlineLevel="0" collapsed="false">
      <c r="A13" s="698" t="n">
        <v>3</v>
      </c>
      <c r="B13" s="699"/>
      <c r="C13" s="700"/>
      <c r="D13" s="230"/>
      <c r="E13" s="475"/>
      <c r="F13" s="693"/>
      <c r="G13" s="316" t="n">
        <f aca="false">ROUND(E13*F13,2)</f>
        <v>0</v>
      </c>
      <c r="H13" s="694"/>
      <c r="I13" s="695" t="str">
        <f aca="false">IF(B13&lt;&gt;"",1*YEAR(B13),"")</f>
        <v/>
      </c>
      <c r="J13" s="688" t="str">
        <f aca="false">IF(B13&gt;0, MIN( H13, IF(M$7&gt;YEAR(B13),  (M$7-YEAR(B13) -1) *12  + 12- MONTH(B13)+1, 0) ), "")</f>
        <v/>
      </c>
      <c r="K13" s="689" t="n">
        <f aca="false">IF(E13&gt;0,ROUND(E13/H13*12*INT(J13/12),2 )+ROUND(E13/H13*MOD(J13,12),2 ),0)</f>
        <v>0</v>
      </c>
      <c r="L13" s="696" t="n">
        <f aca="false">E13-K13</f>
        <v>0</v>
      </c>
      <c r="M13" s="691" t="str">
        <f aca="false">IF( H13&gt;0, IF( I13=$M$7, 12-MONTH(B13)+1, MIN(12,H13-J13) ), "")</f>
        <v/>
      </c>
      <c r="N13" s="318" t="n">
        <f aca="false">IF(H13&gt;0,  IF( H13-J13=M13, L13, ROUND($E13/$H13*M13,2) ),  0)</f>
        <v>0</v>
      </c>
      <c r="O13" s="319" t="n">
        <f aca="false">L13-N13</f>
        <v>0</v>
      </c>
      <c r="P13" s="476"/>
    </row>
    <row r="14" s="75" customFormat="true" ht="12.75" hidden="false" customHeight="false" outlineLevel="0" collapsed="false">
      <c r="A14" s="698" t="n">
        <v>4</v>
      </c>
      <c r="B14" s="699"/>
      <c r="C14" s="700"/>
      <c r="D14" s="230"/>
      <c r="E14" s="475"/>
      <c r="F14" s="693"/>
      <c r="G14" s="316" t="n">
        <f aca="false">ROUND(E14*F14,2)</f>
        <v>0</v>
      </c>
      <c r="H14" s="694"/>
      <c r="I14" s="695" t="str">
        <f aca="false">IF(B14&lt;&gt;"",1*YEAR(B14),"")</f>
        <v/>
      </c>
      <c r="J14" s="688" t="str">
        <f aca="false">IF(B14&gt;0, MIN( H14, IF(M$7&gt;YEAR(B14),  (M$7-YEAR(B14) -1) *12  + 12- MONTH(B14)+1, 0) ), "")</f>
        <v/>
      </c>
      <c r="K14" s="689" t="n">
        <f aca="false">IF(E14&gt;0,ROUND(E14/H14*12*INT(J14/12),2 )+ROUND(E14/H14*MOD(J14,12),2 ),0)</f>
        <v>0</v>
      </c>
      <c r="L14" s="696" t="n">
        <f aca="false">E14-K14</f>
        <v>0</v>
      </c>
      <c r="M14" s="691" t="str">
        <f aca="false">IF( H14&gt;0, IF( I14=$M$7, 12-MONTH(B14)+1, MIN(12,H14-J14) ), "")</f>
        <v/>
      </c>
      <c r="N14" s="318" t="n">
        <f aca="false">IF(H14&gt;0,  IF( H14-J14=M14, L14, ROUND($E14/$H14*M14,2) ),  0)</f>
        <v>0</v>
      </c>
      <c r="O14" s="319" t="n">
        <f aca="false">L14-N14</f>
        <v>0</v>
      </c>
      <c r="P14" s="476"/>
    </row>
    <row r="15" s="75" customFormat="true" ht="12.75" hidden="false" customHeight="false" outlineLevel="0" collapsed="false">
      <c r="A15" s="698" t="n">
        <v>5</v>
      </c>
      <c r="B15" s="699"/>
      <c r="C15" s="248"/>
      <c r="D15" s="230"/>
      <c r="E15" s="475"/>
      <c r="F15" s="693"/>
      <c r="G15" s="316" t="n">
        <f aca="false">ROUND(E15*F15,2)</f>
        <v>0</v>
      </c>
      <c r="H15" s="694"/>
      <c r="I15" s="695" t="str">
        <f aca="false">IF(B15&lt;&gt;"",1*YEAR(B15),"")</f>
        <v/>
      </c>
      <c r="J15" s="688" t="str">
        <f aca="false">IF(B15&gt;0, MIN( H15, IF(M$7&gt;YEAR(B15),  (M$7-YEAR(B15) -1) *12  + 12- MONTH(B15)+1, 0) ), "")</f>
        <v/>
      </c>
      <c r="K15" s="689" t="n">
        <f aca="false">IF(E15&gt;0,ROUND(E15/H15*12*INT(J15/12),2 )+ROUND(E15/H15*MOD(J15,12),2 ),0)</f>
        <v>0</v>
      </c>
      <c r="L15" s="696" t="n">
        <f aca="false">E15-K15</f>
        <v>0</v>
      </c>
      <c r="M15" s="691" t="str">
        <f aca="false">IF( H15&gt;0, IF( I15=$M$7, 12-MONTH(B15)+1, MIN(12,H15-J15) ), "")</f>
        <v/>
      </c>
      <c r="N15" s="318" t="n">
        <f aca="false">IF(H15&gt;0,  IF( H15-J15=M15, L15, ROUND($E15/$H15*M15,2) ),  0)</f>
        <v>0</v>
      </c>
      <c r="O15" s="319" t="n">
        <f aca="false">L15-N15</f>
        <v>0</v>
      </c>
      <c r="P15" s="476"/>
    </row>
    <row r="16" s="75" customFormat="true" ht="12.75" hidden="false" customHeight="false" outlineLevel="0" collapsed="false">
      <c r="A16" s="698" t="n">
        <v>6</v>
      </c>
      <c r="B16" s="701"/>
      <c r="C16" s="262"/>
      <c r="D16" s="230"/>
      <c r="E16" s="475"/>
      <c r="F16" s="693"/>
      <c r="G16" s="316" t="n">
        <f aca="false">ROUND(E16*F16,2)</f>
        <v>0</v>
      </c>
      <c r="H16" s="694"/>
      <c r="I16" s="695" t="str">
        <f aca="false">IF(B16&lt;&gt;"",1*YEAR(B16),"")</f>
        <v/>
      </c>
      <c r="J16" s="688" t="str">
        <f aca="false">IF(B16&gt;0, MIN( H16, IF(M$7&gt;YEAR(B16),  (M$7-YEAR(B16) -1) *12  + 12- MONTH(B16)+1, 0) ), "")</f>
        <v/>
      </c>
      <c r="K16" s="689" t="n">
        <f aca="false">IF(E16&gt;0,ROUND(E16/H16*12*INT(J16/12),2 )+ROUND(E16/H16*MOD(J16,12),2 ),0)</f>
        <v>0</v>
      </c>
      <c r="L16" s="696" t="n">
        <f aca="false">E16-K16</f>
        <v>0</v>
      </c>
      <c r="M16" s="691" t="str">
        <f aca="false">IF( H16&gt;0, IF( I16=$M$7, 12-MONTH(B16)+1, MIN(12,H16-J16) ), "")</f>
        <v/>
      </c>
      <c r="N16" s="318" t="n">
        <f aca="false">IF(H16&gt;0,  IF( H16-J16=M16, L16, ROUND($E16/$H16*M16,2) ),  0)</f>
        <v>0</v>
      </c>
      <c r="O16" s="319" t="n">
        <f aca="false">L16-N16</f>
        <v>0</v>
      </c>
      <c r="P16" s="697"/>
      <c r="S16" s="54"/>
    </row>
    <row r="17" s="75" customFormat="true" ht="12.75" hidden="false" customHeight="false" outlineLevel="0" collapsed="false">
      <c r="A17" s="698" t="n">
        <v>8</v>
      </c>
      <c r="B17" s="699"/>
      <c r="C17" s="230"/>
      <c r="D17" s="230"/>
      <c r="E17" s="475"/>
      <c r="F17" s="693"/>
      <c r="G17" s="316" t="n">
        <f aca="false">ROUND(E17*F17,2)</f>
        <v>0</v>
      </c>
      <c r="H17" s="694"/>
      <c r="I17" s="695" t="str">
        <f aca="false">IF(B17&lt;&gt;"",1*YEAR(B17),"")</f>
        <v/>
      </c>
      <c r="J17" s="688" t="str">
        <f aca="false">IF(B17&gt;0, MIN( H17, IF(M$7&gt;YEAR(B17),  (M$7-YEAR(B17) -1) *12  + 12- MONTH(B17)+1, 0) ), "")</f>
        <v/>
      </c>
      <c r="K17" s="689" t="n">
        <f aca="false">IF(E17&gt;0,ROUND(E17/H17*12*INT(J17/12),2 )+ROUND(E17/H17*MOD(J17,12),2 ),0)</f>
        <v>0</v>
      </c>
      <c r="L17" s="696" t="n">
        <f aca="false">E17-K17</f>
        <v>0</v>
      </c>
      <c r="M17" s="691" t="str">
        <f aca="false">IF( H17&gt;0, IF( I17=$M$7, 12-MONTH(B17)+1, MIN(12,H17-J17) ), "")</f>
        <v/>
      </c>
      <c r="N17" s="318" t="n">
        <f aca="false">IF(H17&gt;0,  IF( H17-J17=M17, L17, ROUND($E17/$H17*M17,2) ),  0)</f>
        <v>0</v>
      </c>
      <c r="O17" s="319" t="n">
        <f aca="false">L17-N17</f>
        <v>0</v>
      </c>
      <c r="P17" s="476"/>
      <c r="R17" s="250" t="s">
        <v>662</v>
      </c>
      <c r="S17" s="692"/>
    </row>
    <row r="18" s="75" customFormat="true" ht="12.75" hidden="false" customHeight="false" outlineLevel="0" collapsed="false">
      <c r="A18" s="698" t="n">
        <v>9</v>
      </c>
      <c r="B18" s="699"/>
      <c r="C18" s="230"/>
      <c r="D18" s="230"/>
      <c r="E18" s="683"/>
      <c r="F18" s="693"/>
      <c r="G18" s="316" t="n">
        <f aca="false">ROUND(E18*F18,2)</f>
        <v>0</v>
      </c>
      <c r="H18" s="694"/>
      <c r="I18" s="695" t="str">
        <f aca="false">IF(B18&lt;&gt;"",1*YEAR(B18),"")</f>
        <v/>
      </c>
      <c r="J18" s="688" t="str">
        <f aca="false">IF(B18&gt;0, MIN( H18, IF(M$7&gt;YEAR(B18),  (M$7-YEAR(B18) -1) *12  + 12- MONTH(B18)+1, 0) ), "")</f>
        <v/>
      </c>
      <c r="K18" s="689" t="n">
        <f aca="false">IF(E18&gt;0,ROUND(E18/H18*12*INT(J18/12),2 )+ROUND(E18/H18*MOD(J18,12),2 ),0)</f>
        <v>0</v>
      </c>
      <c r="L18" s="696" t="n">
        <f aca="false">E18-K18</f>
        <v>0</v>
      </c>
      <c r="M18" s="691" t="str">
        <f aca="false">IF( H18&gt;0, IF( I18=$M$7, 12-MONTH(B18)+1, MIN(12,H18-J18) ), "")</f>
        <v/>
      </c>
      <c r="N18" s="318" t="n">
        <f aca="false">IF(H18&gt;0,  IF( H18-J18=M18, L18, ROUND($E18/$H18*M18,2) ),  0)</f>
        <v>0</v>
      </c>
      <c r="O18" s="319" t="n">
        <f aca="false">L18-N18</f>
        <v>0</v>
      </c>
      <c r="P18" s="476"/>
      <c r="R18" s="250" t="s">
        <v>663</v>
      </c>
      <c r="S18" s="692"/>
    </row>
    <row r="19" s="75" customFormat="true" ht="12.75" hidden="false" customHeight="false" outlineLevel="0" collapsed="false">
      <c r="A19" s="698" t="n">
        <v>10</v>
      </c>
      <c r="B19" s="699"/>
      <c r="C19" s="230"/>
      <c r="D19" s="230"/>
      <c r="E19" s="475"/>
      <c r="F19" s="693"/>
      <c r="G19" s="316" t="n">
        <f aca="false">ROUND(E19*F19,2)</f>
        <v>0</v>
      </c>
      <c r="H19" s="694"/>
      <c r="I19" s="695" t="str">
        <f aca="false">IF(B19&lt;&gt;"",1*YEAR(B19),"")</f>
        <v/>
      </c>
      <c r="J19" s="688" t="str">
        <f aca="false">IF(B19&gt;0, MIN( H19, IF(M$7&gt;YEAR(B19),  (M$7-YEAR(B19) -1) *12  + 12- MONTH(B19)+1, 0) ), "")</f>
        <v/>
      </c>
      <c r="K19" s="689" t="n">
        <f aca="false">IF(E19&gt;0,ROUND(E19/H19*12*INT(J19/12),2 )+ROUND(E19/H19*MOD(J19,12),2 ),0)</f>
        <v>0</v>
      </c>
      <c r="L19" s="696" t="n">
        <f aca="false">E19-K19</f>
        <v>0</v>
      </c>
      <c r="M19" s="691" t="str">
        <f aca="false">IF( H19&gt;0, IF( I19=$M$7, 12-MONTH(B19)+1, MIN(12,H19-J19) ), "")</f>
        <v/>
      </c>
      <c r="N19" s="318" t="n">
        <f aca="false">IF(H19&gt;0,  IF( H19-J19=M19, L19, ROUND($E19/$H19*M19,2) ),  0)</f>
        <v>0</v>
      </c>
      <c r="O19" s="319" t="n">
        <f aca="false">L19-N19</f>
        <v>0</v>
      </c>
      <c r="P19" s="697"/>
      <c r="R19" s="65" t="s">
        <v>664</v>
      </c>
      <c r="S19" s="692"/>
    </row>
    <row r="20" s="75" customFormat="true" ht="14.25" hidden="false" customHeight="false" outlineLevel="0" collapsed="false">
      <c r="A20" s="698" t="n">
        <v>11</v>
      </c>
      <c r="B20" s="699"/>
      <c r="C20" s="230"/>
      <c r="D20" s="230"/>
      <c r="E20" s="475"/>
      <c r="F20" s="693"/>
      <c r="G20" s="316" t="n">
        <f aca="false">ROUND(E20*F20,2)</f>
        <v>0</v>
      </c>
      <c r="H20" s="694"/>
      <c r="I20" s="695" t="str">
        <f aca="false">IF(B20&lt;&gt;"",1*YEAR(B20),"")</f>
        <v/>
      </c>
      <c r="J20" s="688" t="str">
        <f aca="false">IF(B20&gt;0, MIN( H20, IF(M$7&gt;YEAR(B20),  (M$7-YEAR(B20) -1) *12  + 12- MONTH(B20)+1, 0) ), "")</f>
        <v/>
      </c>
      <c r="K20" s="689" t="n">
        <f aca="false">IF(E20&gt;0,ROUND(E20/H20*12*INT(J20/12),2 )+ROUND(E20/H20*MOD(J20,12),2 ),0)</f>
        <v>0</v>
      </c>
      <c r="L20" s="696" t="n">
        <f aca="false">E20-K20</f>
        <v>0</v>
      </c>
      <c r="M20" s="691" t="str">
        <f aca="false">IF( H20&gt;0, IF( I20=$M$7, 12-MONTH(B20)+1, MIN(12,H20-J20) ), "")</f>
        <v/>
      </c>
      <c r="N20" s="318" t="n">
        <f aca="false">IF(H20&gt;0,  IF( H20-J20=M20, L20, ROUND($E20/$H20*M20,2) ),  0)</f>
        <v>0</v>
      </c>
      <c r="O20" s="319" t="n">
        <f aca="false">L20-N20</f>
        <v>0</v>
      </c>
      <c r="P20" s="476"/>
      <c r="R20" s="692" t="s">
        <v>665</v>
      </c>
      <c r="S20" s="47"/>
    </row>
    <row r="21" s="75" customFormat="true" ht="12.75" hidden="false" customHeight="false" outlineLevel="0" collapsed="false">
      <c r="A21" s="698" t="n">
        <v>12</v>
      </c>
      <c r="B21" s="699"/>
      <c r="C21" s="230"/>
      <c r="D21" s="230"/>
      <c r="E21" s="475"/>
      <c r="F21" s="693"/>
      <c r="G21" s="316" t="n">
        <f aca="false">ROUND(E21*F21,2)</f>
        <v>0</v>
      </c>
      <c r="H21" s="694"/>
      <c r="I21" s="695" t="str">
        <f aca="false">IF(B21&lt;&gt;"",1*YEAR(B21),"")</f>
        <v/>
      </c>
      <c r="J21" s="688" t="str">
        <f aca="false">IF(B21&gt;0, MIN( H21, IF(M$7&gt;YEAR(B21),  (M$7-YEAR(B21) -1) *12  + 12- MONTH(B21)+1, 0) ), "")</f>
        <v/>
      </c>
      <c r="K21" s="689" t="n">
        <f aca="false">IF(E21&gt;0,ROUND(E21/H21*12*INT(J21/12),2 )+ROUND(E21/H21*MOD(J21,12),2 ),0)</f>
        <v>0</v>
      </c>
      <c r="L21" s="696" t="n">
        <f aca="false">E21-K21</f>
        <v>0</v>
      </c>
      <c r="M21" s="691" t="str">
        <f aca="false">IF( H21&gt;0, IF( I21=$M$7, 12-MONTH(B21)+1, MIN(12,H21-J21) ), "")</f>
        <v/>
      </c>
      <c r="N21" s="318" t="n">
        <f aca="false">IF(H21&gt;0,  IF( H21-J21=M21, L21, ROUND($E21/$H21*M21,2) ),  0)</f>
        <v>0</v>
      </c>
      <c r="O21" s="319" t="n">
        <f aca="false">L21-N21</f>
        <v>0</v>
      </c>
      <c r="P21" s="476"/>
      <c r="R21" s="692" t="s">
        <v>666</v>
      </c>
      <c r="S21" s="702"/>
    </row>
    <row r="22" s="75" customFormat="true" ht="12.75" hidden="false" customHeight="false" outlineLevel="0" collapsed="false">
      <c r="A22" s="698" t="n">
        <v>13</v>
      </c>
      <c r="B22" s="699"/>
      <c r="C22" s="230"/>
      <c r="D22" s="230"/>
      <c r="E22" s="475"/>
      <c r="F22" s="693"/>
      <c r="G22" s="316" t="n">
        <f aca="false">ROUND(E22*F22,2)</f>
        <v>0</v>
      </c>
      <c r="H22" s="694"/>
      <c r="I22" s="695" t="str">
        <f aca="false">IF(B22&lt;&gt;"",1*YEAR(B22),"")</f>
        <v/>
      </c>
      <c r="J22" s="688" t="str">
        <f aca="false">IF(B22&gt;0, MIN( H22, IF(M$7&gt;YEAR(B22),  (M$7-YEAR(B22) -1) *12  + 12- MONTH(B22)+1, 0) ), "")</f>
        <v/>
      </c>
      <c r="K22" s="689" t="n">
        <f aca="false">IF(E22&gt;0,ROUND(E22/H22*12*INT(J22/12),2 )+ROUND(E22/H22*MOD(J22,12),2 ),0)</f>
        <v>0</v>
      </c>
      <c r="L22" s="696" t="n">
        <f aca="false">E22-K22</f>
        <v>0</v>
      </c>
      <c r="M22" s="691" t="str">
        <f aca="false">IF( H22&gt;0, IF( I22=$M$7, 12-MONTH(B22)+1, MIN(12,H22-J22) ), "")</f>
        <v/>
      </c>
      <c r="N22" s="318" t="n">
        <f aca="false">IF(H22&gt;0,  IF( H22-J22=M22, L22, ROUND($E22/$H22*M22,2) ),  0)</f>
        <v>0</v>
      </c>
      <c r="O22" s="319" t="n">
        <f aca="false">L22-N22</f>
        <v>0</v>
      </c>
      <c r="P22" s="476"/>
      <c r="R22" s="692" t="s">
        <v>667</v>
      </c>
      <c r="S22" s="703"/>
    </row>
    <row r="23" s="75" customFormat="true" ht="12.75" hidden="false" customHeight="false" outlineLevel="0" collapsed="false">
      <c r="A23" s="698" t="n">
        <v>14</v>
      </c>
      <c r="B23" s="699"/>
      <c r="C23" s="230"/>
      <c r="D23" s="230"/>
      <c r="E23" s="475"/>
      <c r="F23" s="693"/>
      <c r="G23" s="316" t="n">
        <f aca="false">ROUND(E23*F23,2)</f>
        <v>0</v>
      </c>
      <c r="H23" s="694"/>
      <c r="I23" s="695" t="str">
        <f aca="false">IF(B23&lt;&gt;"",1*YEAR(B23),"")</f>
        <v/>
      </c>
      <c r="J23" s="688" t="str">
        <f aca="false">IF(B23&gt;0, MIN( H23, IF(M$7&gt;YEAR(B23),  (M$7-YEAR(B23) -1) *12  + 12- MONTH(B23)+1, 0) ), "")</f>
        <v/>
      </c>
      <c r="K23" s="689" t="n">
        <f aca="false">IF(E23&gt;0,ROUND(E23/H23*12*INT(J23/12),2 )+ROUND(E23/H23*MOD(J23,12),2 ),0)</f>
        <v>0</v>
      </c>
      <c r="L23" s="696" t="n">
        <f aca="false">E23-K23</f>
        <v>0</v>
      </c>
      <c r="M23" s="691" t="str">
        <f aca="false">IF( H23&gt;0, IF( I23=$M$7, 12-MONTH(B23)+1, MIN(12,H23-J23) ), "")</f>
        <v/>
      </c>
      <c r="N23" s="318" t="n">
        <f aca="false">IF(H23&gt;0,  IF( H23-J23=M23, L23, ROUND($E23/$H23*M23,2) ),  0)</f>
        <v>0</v>
      </c>
      <c r="O23" s="319" t="n">
        <f aca="false">L23-N23</f>
        <v>0</v>
      </c>
      <c r="P23" s="476"/>
      <c r="R23" s="692"/>
      <c r="S23" s="703"/>
    </row>
    <row r="24" s="75" customFormat="true" ht="12.75" hidden="false" customHeight="false" outlineLevel="0" collapsed="false">
      <c r="A24" s="698" t="n">
        <v>15</v>
      </c>
      <c r="B24" s="699"/>
      <c r="C24" s="230"/>
      <c r="D24" s="230"/>
      <c r="E24" s="475"/>
      <c r="F24" s="693"/>
      <c r="G24" s="316" t="n">
        <f aca="false">ROUND(E24*F24,2)</f>
        <v>0</v>
      </c>
      <c r="H24" s="694"/>
      <c r="I24" s="695" t="str">
        <f aca="false">IF(B24&lt;&gt;"",1*YEAR(B24),"")</f>
        <v/>
      </c>
      <c r="J24" s="688" t="str">
        <f aca="false">IF(B24&gt;0, MIN( H24, IF(M$7&gt;YEAR(B24),  (M$7-YEAR(B24) -1) *12  + 12- MONTH(B24)+1, 0) ), "")</f>
        <v/>
      </c>
      <c r="K24" s="689" t="n">
        <f aca="false">IF(E24&gt;0,ROUND(E24/H24*12*INT(J24/12),2 )+ROUND(E24/H24*MOD(J24,12),2 ),0)</f>
        <v>0</v>
      </c>
      <c r="L24" s="696" t="n">
        <f aca="false">E24-K24</f>
        <v>0</v>
      </c>
      <c r="M24" s="691" t="str">
        <f aca="false">IF( H24&gt;0, IF( I24=$M$7, 12-MONTH(B24)+1, MIN(12,H24-J24) ), "")</f>
        <v/>
      </c>
      <c r="N24" s="318" t="n">
        <f aca="false">IF(H24&gt;0,  IF( H24-J24=M24, L24, ROUND($E24/$H24*M24,2) ),  0)</f>
        <v>0</v>
      </c>
      <c r="O24" s="319" t="n">
        <f aca="false">L24-N24</f>
        <v>0</v>
      </c>
      <c r="P24" s="476"/>
      <c r="R24" s="692" t="s">
        <v>668</v>
      </c>
      <c r="S24" s="703"/>
    </row>
    <row r="25" s="75" customFormat="true" ht="12.75" hidden="false" customHeight="false" outlineLevel="0" collapsed="false">
      <c r="A25" s="698" t="n">
        <v>16</v>
      </c>
      <c r="B25" s="699"/>
      <c r="C25" s="230"/>
      <c r="D25" s="230"/>
      <c r="E25" s="475"/>
      <c r="F25" s="693"/>
      <c r="G25" s="316" t="n">
        <f aca="false">ROUND(E25*F25,2)</f>
        <v>0</v>
      </c>
      <c r="H25" s="694"/>
      <c r="I25" s="695" t="str">
        <f aca="false">IF(B25&lt;&gt;"",1*YEAR(B25),"")</f>
        <v/>
      </c>
      <c r="J25" s="688" t="str">
        <f aca="false">IF(B25&gt;0, MIN( H25, IF(M$7&gt;YEAR(B25),  (M$7-YEAR(B25) -1) *12  + 12- MONTH(B25)+1, 0) ), "")</f>
        <v/>
      </c>
      <c r="K25" s="689" t="n">
        <f aca="false">IF(E25&gt;0,ROUND(E25/H25*12*INT(J25/12),2 )+ROUND(E25/H25*MOD(J25,12),2 ),0)</f>
        <v>0</v>
      </c>
      <c r="L25" s="696" t="n">
        <f aca="false">E25-K25</f>
        <v>0</v>
      </c>
      <c r="M25" s="691" t="str">
        <f aca="false">IF( H25&gt;0, IF( I25=$M$7, 12-MONTH(B25)+1, MIN(12,H25-J25) ), "")</f>
        <v/>
      </c>
      <c r="N25" s="318" t="n">
        <f aca="false">IF(H25&gt;0,  IF( H25-J25=M25, L25, ROUND($E25/$H25*M25,2) ),  0)</f>
        <v>0</v>
      </c>
      <c r="O25" s="319" t="n">
        <f aca="false">L25-N25</f>
        <v>0</v>
      </c>
      <c r="P25" s="476"/>
      <c r="R25" s="692" t="s">
        <v>669</v>
      </c>
      <c r="S25" s="692"/>
    </row>
    <row r="26" s="75" customFormat="true" ht="14.25" hidden="false" customHeight="false" outlineLevel="0" collapsed="false">
      <c r="A26" s="698" t="n">
        <v>17</v>
      </c>
      <c r="B26" s="699"/>
      <c r="C26" s="230"/>
      <c r="D26" s="230"/>
      <c r="E26" s="475"/>
      <c r="F26" s="693"/>
      <c r="G26" s="316" t="n">
        <f aca="false">ROUND(E26*F26,2)</f>
        <v>0</v>
      </c>
      <c r="H26" s="694"/>
      <c r="I26" s="695" t="str">
        <f aca="false">IF(B26&lt;&gt;"",1*YEAR(B26),"")</f>
        <v/>
      </c>
      <c r="J26" s="688" t="str">
        <f aca="false">IF(B26&gt;0, MIN( H26, IF(M$7&gt;YEAR(B26),  (M$7-YEAR(B26) -1) *12  + 12- MONTH(B26)+1, 0) ), "")</f>
        <v/>
      </c>
      <c r="K26" s="689" t="n">
        <f aca="false">IF(E26&gt;0,ROUND(E26/H26*12*INT(J26/12),2 )+ROUND(E26/H26*MOD(J26,12),2 ),0)</f>
        <v>0</v>
      </c>
      <c r="L26" s="696" t="n">
        <f aca="false">E26-K26</f>
        <v>0</v>
      </c>
      <c r="M26" s="691" t="str">
        <f aca="false">IF( H26&gt;0, IF( I26=$M$7, 12-MONTH(B26)+1, MIN(12,H26-J26) ), "")</f>
        <v/>
      </c>
      <c r="N26" s="318" t="n">
        <f aca="false">IF(H26&gt;0,  IF( H26-J26=M26, L26, ROUND($E26/$H26*M26,2) ),  0)</f>
        <v>0</v>
      </c>
      <c r="O26" s="319" t="n">
        <f aca="false">L26-N26</f>
        <v>0</v>
      </c>
      <c r="P26" s="476"/>
      <c r="R26" s="142"/>
      <c r="S26" s="692"/>
    </row>
    <row r="27" s="75" customFormat="true" ht="12.75" hidden="false" customHeight="false" outlineLevel="0" collapsed="false">
      <c r="A27" s="698" t="n">
        <v>18</v>
      </c>
      <c r="B27" s="699"/>
      <c r="C27" s="230"/>
      <c r="D27" s="230"/>
      <c r="E27" s="475"/>
      <c r="F27" s="693"/>
      <c r="G27" s="316" t="n">
        <f aca="false">ROUND(E27*F27,2)</f>
        <v>0</v>
      </c>
      <c r="H27" s="694"/>
      <c r="I27" s="695" t="str">
        <f aca="false">IF(B27&lt;&gt;"",1*YEAR(B27),"")</f>
        <v/>
      </c>
      <c r="J27" s="688" t="str">
        <f aca="false">IF(B27&gt;0, MIN( H27, IF(M$7&gt;YEAR(B27),  (M$7-YEAR(B27) -1) *12  + 12- MONTH(B27)+1, 0) ), "")</f>
        <v/>
      </c>
      <c r="K27" s="689" t="n">
        <f aca="false">IF(E27&gt;0,ROUND(E27/H27*12*INT(J27/12),2 )+ROUND(E27/H27*MOD(J27,12),2 ),0)</f>
        <v>0</v>
      </c>
      <c r="L27" s="696" t="n">
        <f aca="false">E27-K27</f>
        <v>0</v>
      </c>
      <c r="M27" s="691" t="str">
        <f aca="false">IF( H27&gt;0, IF( I27=$M$7, 12-MONTH(B27)+1, MIN(12,H27-J27) ), "")</f>
        <v/>
      </c>
      <c r="N27" s="318" t="n">
        <f aca="false">IF(H27&gt;0,  IF( H27-J27=M27, L27, ROUND($E27/$H27*M27,2) ),  0)</f>
        <v>0</v>
      </c>
      <c r="O27" s="319" t="n">
        <f aca="false">L27-N27</f>
        <v>0</v>
      </c>
      <c r="P27" s="476"/>
      <c r="R27" s="692"/>
      <c r="S27" s="692"/>
    </row>
    <row r="28" s="93" customFormat="true" ht="13.5" hidden="false" customHeight="false" outlineLevel="0" collapsed="false">
      <c r="A28" s="698" t="n">
        <v>19</v>
      </c>
      <c r="B28" s="704"/>
      <c r="C28" s="264"/>
      <c r="D28" s="264"/>
      <c r="E28" s="705"/>
      <c r="F28" s="706"/>
      <c r="G28" s="316" t="n">
        <f aca="false">ROUND(E28*F28,2)</f>
        <v>0</v>
      </c>
      <c r="H28" s="707"/>
      <c r="I28" s="695" t="str">
        <f aca="false">IF(B28&lt;&gt;"",1*YEAR(B28),"")</f>
        <v/>
      </c>
      <c r="J28" s="688" t="str">
        <f aca="false">IF(B28&gt;0, MIN( H28, IF(M$7&gt;YEAR(B28),  (M$7-YEAR(B28) -1) *12  + 12- MONTH(B28)+1, 0) ), "")</f>
        <v/>
      </c>
      <c r="K28" s="708" t="n">
        <f aca="false">IF(E28&gt;0,ROUND(E28/H28*12*INT(J28/12),2 )+ROUND(E28/H28*MOD(J28,12),2 ),0)</f>
        <v>0</v>
      </c>
      <c r="L28" s="709" t="n">
        <f aca="false">E28-K28</f>
        <v>0</v>
      </c>
      <c r="M28" s="710" t="str">
        <f aca="false">IF( H28&gt;0, IF( I28=$M$7, 12-MONTH(B28)+1, MIN(12,H28-J28) ), "")</f>
        <v/>
      </c>
      <c r="N28" s="318" t="n">
        <f aca="false">IF(H28&gt;0,  IF( H28-J28=M28, L28, ROUND($E28/$H28*M28,2) ),  0)</f>
        <v>0</v>
      </c>
      <c r="O28" s="711" t="n">
        <f aca="false">L28-N28</f>
        <v>0</v>
      </c>
      <c r="P28" s="481"/>
      <c r="Q28" s="75"/>
      <c r="R28" s="712" t="s">
        <v>670</v>
      </c>
      <c r="S28" s="692"/>
      <c r="T28" s="75"/>
    </row>
    <row r="29" s="75" customFormat="true" ht="15" hidden="false" customHeight="false" outlineLevel="0" collapsed="false">
      <c r="A29" s="713" t="s">
        <v>671</v>
      </c>
      <c r="B29" s="714"/>
      <c r="C29" s="715"/>
      <c r="D29" s="715"/>
      <c r="E29" s="716" t="s">
        <v>672</v>
      </c>
      <c r="F29" s="716"/>
      <c r="G29" s="716"/>
      <c r="H29" s="716"/>
      <c r="I29" s="717"/>
      <c r="J29" s="716"/>
      <c r="K29" s="716"/>
      <c r="L29" s="716"/>
      <c r="M29" s="718"/>
      <c r="N29" s="483" t="n">
        <f aca="false">SUM(N11:N28)</f>
        <v>0</v>
      </c>
      <c r="O29" s="484" t="n">
        <f aca="false">SUM(O11:O28)</f>
        <v>0</v>
      </c>
      <c r="P29" s="719"/>
      <c r="Q29" s="93"/>
      <c r="R29" s="712" t="s">
        <v>673</v>
      </c>
      <c r="S29" s="692"/>
      <c r="T29" s="93"/>
    </row>
    <row r="30" customFormat="false" ht="15" hidden="false" customHeight="true" outlineLevel="0" collapsed="false">
      <c r="A30" s="126" t="s">
        <v>674</v>
      </c>
      <c r="B30" s="720"/>
      <c r="C30" s="715"/>
      <c r="D30" s="715"/>
      <c r="E30" s="715"/>
      <c r="F30" s="721"/>
      <c r="G30" s="722" t="n">
        <f aca="false">SUMIF(I11:I28,M7, G11:G28)</f>
        <v>0</v>
      </c>
      <c r="H30" s="723"/>
      <c r="I30" s="724"/>
      <c r="J30" s="724"/>
      <c r="K30" s="724"/>
      <c r="L30" s="724"/>
      <c r="M30" s="719"/>
      <c r="N30" s="76"/>
      <c r="O30" s="76"/>
      <c r="P30" s="76"/>
      <c r="Q30" s="75"/>
      <c r="R30" s="75"/>
      <c r="S30" s="692"/>
      <c r="T30" s="75"/>
    </row>
    <row r="31" s="75" customFormat="true" ht="14.25" hidden="false" customHeight="false" outlineLevel="0" collapsed="false">
      <c r="A31" s="47"/>
      <c r="B31" s="652"/>
      <c r="C31" s="47"/>
      <c r="D31" s="47"/>
      <c r="E31" s="142"/>
      <c r="F31" s="142"/>
      <c r="G31" s="142"/>
      <c r="H31" s="653"/>
      <c r="I31" s="142"/>
      <c r="J31" s="142"/>
      <c r="K31" s="167"/>
      <c r="L31" s="167"/>
      <c r="M31" s="47"/>
      <c r="N31" s="47"/>
      <c r="O31" s="47"/>
      <c r="P31" s="47"/>
      <c r="Q31" s="47"/>
      <c r="R31" s="692"/>
      <c r="S31" s="692"/>
      <c r="T31" s="47"/>
    </row>
    <row r="32" s="75" customFormat="true" ht="14.25" hidden="false" customHeight="false" outlineLevel="0" collapsed="false">
      <c r="B32" s="712"/>
      <c r="C32" s="54"/>
      <c r="D32" s="54"/>
      <c r="E32" s="725"/>
      <c r="F32" s="725"/>
      <c r="G32" s="725"/>
      <c r="H32" s="725"/>
      <c r="I32" s="142"/>
      <c r="J32" s="712"/>
      <c r="K32" s="712"/>
      <c r="L32" s="656"/>
      <c r="S32" s="692"/>
    </row>
    <row r="33" customFormat="false" ht="15" hidden="false" customHeight="false" outlineLevel="0" collapsed="false">
      <c r="A33" s="75"/>
      <c r="B33" s="726" t="n">
        <f aca="false">Überschuss!A7</f>
        <v>2024</v>
      </c>
      <c r="C33" s="195" t="s">
        <v>675</v>
      </c>
      <c r="D33" s="727"/>
      <c r="E33" s="727"/>
      <c r="F33" s="375"/>
      <c r="G33" s="727"/>
      <c r="H33" s="75"/>
      <c r="J33" s="54"/>
      <c r="K33" s="54"/>
      <c r="L33" s="725"/>
      <c r="M33" s="725"/>
      <c r="N33" s="725"/>
      <c r="O33" s="728"/>
      <c r="P33" s="729"/>
      <c r="Q33" s="729"/>
      <c r="R33" s="75"/>
      <c r="S33" s="692"/>
      <c r="T33" s="656"/>
    </row>
    <row r="34" s="75" customFormat="true" ht="15" hidden="false" customHeight="false" outlineLevel="0" collapsed="false">
      <c r="A34" s="47"/>
      <c r="B34" s="652"/>
      <c r="C34" s="195"/>
      <c r="D34" s="727"/>
      <c r="E34" s="727"/>
      <c r="F34" s="730"/>
      <c r="G34" s="727" t="str">
        <f aca="false">F9</f>
        <v>MwSt.</v>
      </c>
      <c r="H34" s="653"/>
      <c r="I34" s="142"/>
      <c r="J34" s="47"/>
      <c r="K34" s="47"/>
      <c r="L34" s="142"/>
      <c r="M34" s="142"/>
      <c r="N34" s="142"/>
      <c r="O34" s="653"/>
      <c r="P34" s="712"/>
      <c r="Q34" s="712"/>
      <c r="R34" s="692"/>
      <c r="S34" s="692"/>
      <c r="T34" s="167"/>
    </row>
    <row r="35" s="75" customFormat="true" ht="14.25" hidden="false" customHeight="false" outlineLevel="0" collapsed="false">
      <c r="B35" s="652"/>
      <c r="C35" s="731" t="n">
        <v>1</v>
      </c>
      <c r="D35" s="185"/>
      <c r="E35" s="185"/>
      <c r="G35" s="185" t="n">
        <f aca="false" t="array" ref="G35:G35">SUM(IF((ISNUMBER($B$10:$B$29))*($B$10:$B$29&gt;=DATE($B$33,$C35,1))*($B$10:$B$29&lt;=DATE($B$33,$C35+1,0))*ISNUMBER(G$10:G$29),G$10:G$29))</f>
        <v>0</v>
      </c>
      <c r="I35" s="142"/>
      <c r="J35" s="692"/>
      <c r="K35" s="692"/>
      <c r="L35" s="692"/>
      <c r="M35" s="692"/>
      <c r="N35" s="692"/>
      <c r="O35" s="692"/>
      <c r="P35" s="712"/>
      <c r="Q35" s="712"/>
      <c r="R35" s="692" t="s">
        <v>676</v>
      </c>
      <c r="S35" s="142"/>
      <c r="T35" s="656"/>
    </row>
    <row r="36" s="75" customFormat="true" ht="14.25" hidden="false" customHeight="false" outlineLevel="0" collapsed="false">
      <c r="B36" s="652"/>
      <c r="C36" s="731" t="n">
        <v>2</v>
      </c>
      <c r="D36" s="185"/>
      <c r="E36" s="185"/>
      <c r="G36" s="185" t="n">
        <f aca="false" t="array" ref="G36:G36">SUM(IF((ISNUMBER($B$10:$B$29))*($B$10:$B$29&gt;=DATE($B$33,$C36,1))*($B$10:$B$29&lt;=DATE($B$33,$C36+1,0))*ISNUMBER(G$10:G$29),G$10:G$29))</f>
        <v>0</v>
      </c>
      <c r="I36" s="142"/>
      <c r="J36" s="692"/>
      <c r="K36" s="692"/>
      <c r="L36" s="692"/>
      <c r="M36" s="692"/>
      <c r="N36" s="692"/>
      <c r="O36" s="692"/>
      <c r="P36" s="712"/>
      <c r="Q36" s="712"/>
      <c r="R36" s="692" t="s">
        <v>677</v>
      </c>
      <c r="S36" s="142"/>
      <c r="T36" s="656"/>
    </row>
    <row r="37" customFormat="false" ht="14.25" hidden="false" customHeight="false" outlineLevel="0" collapsed="false">
      <c r="A37" s="75"/>
      <c r="C37" s="731" t="n">
        <v>3</v>
      </c>
      <c r="D37" s="185"/>
      <c r="E37" s="185"/>
      <c r="F37" s="75"/>
      <c r="G37" s="185" t="n">
        <f aca="false" t="array" ref="G37:G37">SUM(IF((ISNUMBER($B$10:$B$29))*($B$10:$B$29&gt;=DATE($B$33,$C37,1))*($B$10:$B$29&lt;=DATE($B$33,$C37+1,0))*ISNUMBER(G$10:G$29),G$10:G$29))</f>
        <v>0</v>
      </c>
      <c r="H37" s="75"/>
      <c r="J37" s="692"/>
      <c r="K37" s="692"/>
      <c r="L37" s="692"/>
      <c r="M37" s="692"/>
      <c r="N37" s="692"/>
      <c r="O37" s="692"/>
      <c r="P37" s="712"/>
      <c r="Q37" s="712"/>
      <c r="R37" s="692" t="s">
        <v>678</v>
      </c>
      <c r="S37" s="142"/>
      <c r="T37" s="487"/>
    </row>
    <row r="38" customFormat="false" ht="15" hidden="false" customHeight="false" outlineLevel="0" collapsed="false">
      <c r="C38" s="732" t="n">
        <v>1</v>
      </c>
      <c r="D38" s="733"/>
      <c r="E38" s="733"/>
      <c r="F38" s="733"/>
      <c r="G38" s="733" t="n">
        <f aca="false">SUM(G35:G37)</f>
        <v>0</v>
      </c>
      <c r="J38" s="47"/>
      <c r="K38" s="47"/>
      <c r="M38" s="142"/>
      <c r="N38" s="142"/>
      <c r="O38" s="653"/>
      <c r="P38" s="142"/>
      <c r="Q38" s="142"/>
      <c r="R38" s="692" t="s">
        <v>679</v>
      </c>
      <c r="S38" s="142"/>
      <c r="T38" s="142"/>
    </row>
    <row r="39" customFormat="false" ht="15" hidden="false" customHeight="true" outlineLevel="0" collapsed="false">
      <c r="E39" s="47"/>
      <c r="G39" s="734"/>
      <c r="J39" s="702"/>
      <c r="K39" s="702"/>
      <c r="L39" s="702"/>
      <c r="M39" s="702"/>
      <c r="N39" s="702"/>
      <c r="O39" s="702"/>
      <c r="P39" s="702"/>
      <c r="Q39" s="702"/>
      <c r="T39" s="703"/>
    </row>
    <row r="40" customFormat="false" ht="14.25" hidden="false" customHeight="false" outlineLevel="0" collapsed="false">
      <c r="C40" s="731" t="n">
        <v>4</v>
      </c>
      <c r="D40" s="185"/>
      <c r="E40" s="185"/>
      <c r="F40" s="75"/>
      <c r="G40" s="185" t="n">
        <f aca="false" t="array" ref="G40:G40">SUM(IF((ISNUMBER($B$10:$B$29))*($B$10:$B$29&gt;=DATE($B$33,$C40,1))*($B$10:$B$29&lt;=DATE($B$33,$C40+1,0))*ISNUMBER(G$10:G$29),G$10:G$29))</f>
        <v>0</v>
      </c>
      <c r="J40" s="703"/>
      <c r="K40" s="703"/>
      <c r="L40" s="735"/>
      <c r="M40" s="736"/>
      <c r="N40" s="735"/>
      <c r="O40" s="735"/>
      <c r="P40" s="737"/>
      <c r="Q40" s="737"/>
      <c r="T40" s="703"/>
    </row>
    <row r="41" customFormat="false" ht="14.25" hidden="false" customHeight="false" outlineLevel="0" collapsed="false">
      <c r="C41" s="731" t="n">
        <v>5</v>
      </c>
      <c r="D41" s="185"/>
      <c r="E41" s="185"/>
      <c r="F41" s="75"/>
      <c r="G41" s="185" t="n">
        <f aca="false" t="array" ref="G41:G41">SUM(IF((ISNUMBER($B$10:$B$29))*($B$10:$B$29&gt;=DATE($B$33,$C41,1))*($B$10:$B$29&lt;=DATE($B$33,$C41+1,0))*ISNUMBER(G$10:G$29),G$10:G$29))</f>
        <v>0</v>
      </c>
      <c r="J41" s="703"/>
      <c r="K41" s="703"/>
      <c r="L41" s="735"/>
      <c r="M41" s="736"/>
      <c r="N41" s="735"/>
      <c r="O41" s="735"/>
      <c r="P41" s="737"/>
      <c r="Q41" s="737"/>
      <c r="R41" s="703"/>
      <c r="S41" s="703"/>
      <c r="T41" s="703"/>
    </row>
    <row r="42" customFormat="false" ht="14.25" hidden="false" customHeight="false" outlineLevel="0" collapsed="false">
      <c r="C42" s="731" t="n">
        <v>6</v>
      </c>
      <c r="D42" s="185"/>
      <c r="E42" s="185"/>
      <c r="F42" s="75"/>
      <c r="G42" s="185" t="n">
        <f aca="false" t="array" ref="G42:G42">SUM(IF((ISNUMBER($B$10:$B$29))*($B$10:$B$29&gt;=DATE($B$33,$C42,1))*($B$10:$B$29&lt;=DATE($B$33,$C42+1,0))*ISNUMBER(G$10:G$29),G$10:G$29))</f>
        <v>0</v>
      </c>
      <c r="J42" s="703"/>
      <c r="K42" s="703"/>
      <c r="L42" s="735"/>
      <c r="M42" s="736"/>
      <c r="N42" s="735"/>
      <c r="O42" s="735"/>
      <c r="P42" s="737"/>
      <c r="Q42" s="737"/>
      <c r="R42" s="703"/>
      <c r="S42" s="703"/>
      <c r="T42" s="703"/>
    </row>
    <row r="43" customFormat="false" ht="15" hidden="false" customHeight="false" outlineLevel="0" collapsed="false">
      <c r="C43" s="732" t="n">
        <v>2</v>
      </c>
      <c r="D43" s="733"/>
      <c r="E43" s="733"/>
      <c r="F43" s="733"/>
      <c r="G43" s="733" t="n">
        <f aca="false">SUM(G40:G42)</f>
        <v>0</v>
      </c>
      <c r="J43" s="692"/>
      <c r="K43" s="692"/>
      <c r="L43" s="692"/>
      <c r="M43" s="692"/>
      <c r="N43" s="692"/>
      <c r="O43" s="692"/>
      <c r="P43" s="692"/>
      <c r="Q43" s="692"/>
      <c r="R43" s="703"/>
      <c r="S43" s="703"/>
      <c r="T43" s="703"/>
    </row>
    <row r="44" customFormat="false" ht="14.25" hidden="false" customHeight="false" outlineLevel="0" collapsed="false">
      <c r="E44" s="47"/>
      <c r="G44" s="47"/>
      <c r="J44" s="692"/>
      <c r="K44" s="692"/>
      <c r="L44" s="692"/>
      <c r="M44" s="692"/>
      <c r="N44" s="692"/>
      <c r="O44" s="692"/>
      <c r="P44" s="692"/>
      <c r="Q44" s="692"/>
      <c r="R44" s="703"/>
      <c r="S44" s="703"/>
      <c r="T44" s="703"/>
    </row>
    <row r="45" customFormat="false" ht="14.25" hidden="false" customHeight="false" outlineLevel="0" collapsed="false">
      <c r="C45" s="731" t="n">
        <v>7</v>
      </c>
      <c r="D45" s="185"/>
      <c r="E45" s="185"/>
      <c r="F45" s="75"/>
      <c r="G45" s="185" t="n">
        <f aca="false" t="array" ref="G45:G45">SUM(IF((ISNUMBER($B$10:$B$29))*($B$10:$B$29&gt;=DATE($B$33,$C45,1))*($B$10:$B$29&lt;=DATE($B$33,$C45+1,0))*ISNUMBER(G$10:G$29),G$10:G$29))</f>
        <v>0</v>
      </c>
      <c r="J45" s="692"/>
      <c r="K45" s="692"/>
      <c r="L45" s="692"/>
      <c r="M45" s="692"/>
      <c r="N45" s="692"/>
      <c r="O45" s="692"/>
      <c r="P45" s="692"/>
      <c r="Q45" s="692"/>
      <c r="R45" s="703"/>
      <c r="S45" s="703"/>
      <c r="T45" s="703"/>
    </row>
    <row r="46" customFormat="false" ht="14.25" hidden="false" customHeight="false" outlineLevel="0" collapsed="false">
      <c r="C46" s="731" t="n">
        <v>8</v>
      </c>
      <c r="D46" s="185"/>
      <c r="E46" s="185"/>
      <c r="F46" s="75"/>
      <c r="G46" s="185" t="n">
        <f aca="false" t="array" ref="G46:G46">SUM(IF((ISNUMBER($B$10:$B$29))*($B$10:$B$29&gt;=DATE($B$33,$C46,1))*($B$10:$B$29&lt;=DATE($B$33,$C46+1,0))*ISNUMBER(G$10:G$29),G$10:G$29))</f>
        <v>0</v>
      </c>
      <c r="J46" s="692"/>
      <c r="K46" s="692"/>
      <c r="L46" s="692"/>
      <c r="M46" s="692"/>
      <c r="N46" s="692"/>
      <c r="O46" s="692"/>
      <c r="P46" s="692"/>
      <c r="Q46" s="692"/>
      <c r="R46" s="703"/>
      <c r="S46" s="703"/>
    </row>
    <row r="47" customFormat="false" ht="14.25" hidden="false" customHeight="false" outlineLevel="0" collapsed="false">
      <c r="C47" s="731" t="n">
        <v>9</v>
      </c>
      <c r="D47" s="185"/>
      <c r="E47" s="185"/>
      <c r="F47" s="75"/>
      <c r="G47" s="185" t="n">
        <f aca="false" t="array" ref="G47:G47">SUM(IF((ISNUMBER($B$10:$B$29))*($B$10:$B$29&gt;=DATE($B$33,$C47,1))*($B$10:$B$29&lt;=DATE($B$33,$C47+1,0))*ISNUMBER(G$10:G$29),G$10:G$29))</f>
        <v>0</v>
      </c>
      <c r="J47" s="692"/>
      <c r="K47" s="692"/>
      <c r="L47" s="692"/>
      <c r="M47" s="692"/>
      <c r="N47" s="692"/>
      <c r="O47" s="692"/>
      <c r="P47" s="692"/>
      <c r="Q47" s="692"/>
      <c r="R47" s="703"/>
      <c r="S47" s="703"/>
    </row>
    <row r="48" customFormat="false" ht="15" hidden="false" customHeight="false" outlineLevel="0" collapsed="false">
      <c r="C48" s="732" t="n">
        <v>3</v>
      </c>
      <c r="D48" s="733"/>
      <c r="E48" s="733"/>
      <c r="F48" s="733"/>
      <c r="G48" s="733" t="n">
        <f aca="false">SUM(G45:G47)</f>
        <v>0</v>
      </c>
      <c r="J48" s="692"/>
      <c r="K48" s="692"/>
      <c r="L48" s="692"/>
      <c r="M48" s="692"/>
      <c r="N48" s="692"/>
      <c r="O48" s="692"/>
      <c r="P48" s="692"/>
      <c r="Q48" s="692"/>
      <c r="R48" s="703"/>
      <c r="S48" s="703"/>
    </row>
    <row r="49" customFormat="false" ht="14.25" hidden="false" customHeight="false" outlineLevel="0" collapsed="false">
      <c r="E49" s="47"/>
      <c r="G49" s="47"/>
      <c r="J49" s="692"/>
      <c r="K49" s="692"/>
      <c r="L49" s="692"/>
      <c r="M49" s="692"/>
      <c r="N49" s="692"/>
      <c r="O49" s="692"/>
      <c r="P49" s="692"/>
      <c r="Q49" s="692"/>
      <c r="R49" s="703"/>
      <c r="S49" s="703"/>
    </row>
    <row r="50" customFormat="false" ht="14.25" hidden="false" customHeight="false" outlineLevel="0" collapsed="false">
      <c r="C50" s="731" t="n">
        <v>10</v>
      </c>
      <c r="D50" s="185"/>
      <c r="E50" s="185"/>
      <c r="F50" s="75"/>
      <c r="G50" s="185" t="n">
        <f aca="false" t="array" ref="G50:G50">SUM(IF((ISNUMBER($B$10:$B$29))*($B$10:$B$29&gt;=DATE($B$33,$C50,1))*($B$10:$B$29&lt;=DATE($B$33,$C50+1,0))*ISNUMBER(G$10:G$29),G$10:G$29))</f>
        <v>0</v>
      </c>
      <c r="J50" s="692"/>
      <c r="K50" s="692"/>
      <c r="L50" s="692"/>
      <c r="M50" s="692"/>
      <c r="N50" s="692"/>
      <c r="O50" s="692"/>
      <c r="P50" s="692"/>
      <c r="Q50" s="692"/>
      <c r="R50" s="703"/>
      <c r="S50" s="703"/>
    </row>
    <row r="51" customFormat="false" ht="14.25" hidden="false" customHeight="false" outlineLevel="0" collapsed="false">
      <c r="C51" s="731" t="n">
        <v>11</v>
      </c>
      <c r="D51" s="185"/>
      <c r="E51" s="185"/>
      <c r="F51" s="75"/>
      <c r="G51" s="185" t="n">
        <f aca="false" t="array" ref="G51:G51">SUM(IF((ISNUMBER($B$10:$B$29))*($B$10:$B$29&gt;=DATE($B$33,$C51,1))*($B$10:$B$29&lt;=DATE($B$33,$C51+1,0))*ISNUMBER(G$10:G$29),G$10:G$29))</f>
        <v>0</v>
      </c>
      <c r="J51" s="692"/>
      <c r="K51" s="692"/>
      <c r="L51" s="692"/>
      <c r="M51" s="692"/>
      <c r="N51" s="692"/>
      <c r="O51" s="692"/>
      <c r="P51" s="692"/>
      <c r="Q51" s="692"/>
      <c r="R51" s="703"/>
      <c r="S51" s="703"/>
    </row>
    <row r="52" customFormat="false" ht="14.25" hidden="false" customHeight="false" outlineLevel="0" collapsed="false">
      <c r="C52" s="731" t="n">
        <v>12</v>
      </c>
      <c r="D52" s="185"/>
      <c r="E52" s="185"/>
      <c r="F52" s="75"/>
      <c r="G52" s="185" t="n">
        <f aca="false" t="array" ref="G52:G52">SUM(IF((ISNUMBER($B$10:$B$29))*($B$10:$B$29&gt;=DATE($B$33,$C52,1))*($B$10:$B$29&lt;=DATE($B$33,$C52+1,0))*ISNUMBER(G$10:G$29),G$10:G$29))</f>
        <v>0</v>
      </c>
      <c r="J52" s="692"/>
      <c r="K52" s="692"/>
      <c r="L52" s="692"/>
      <c r="M52" s="692"/>
      <c r="N52" s="692"/>
      <c r="O52" s="692"/>
      <c r="P52" s="692"/>
      <c r="Q52" s="692"/>
      <c r="R52" s="703"/>
      <c r="S52" s="703"/>
    </row>
    <row r="53" customFormat="false" ht="15" hidden="false" customHeight="false" outlineLevel="0" collapsed="false">
      <c r="C53" s="732" t="n">
        <v>4</v>
      </c>
      <c r="D53" s="733"/>
      <c r="E53" s="733"/>
      <c r="F53" s="733"/>
      <c r="G53" s="733" t="n">
        <f aca="false">SUM(G50:G52)</f>
        <v>0</v>
      </c>
    </row>
    <row r="54" customFormat="false" ht="14.25" hidden="false" customHeight="false" outlineLevel="0" collapsed="false">
      <c r="E54" s="47"/>
      <c r="G54" s="47"/>
    </row>
    <row r="55" customFormat="false" ht="14.25" hidden="false" customHeight="false" outlineLevel="0" collapsed="false">
      <c r="C55" s="145" t="s">
        <v>680</v>
      </c>
      <c r="D55" s="738"/>
      <c r="E55" s="738"/>
      <c r="G55" s="738" t="n">
        <f aca="false" t="array" ref="G55:G55">SUM(IF(NOT(ISNUMBER($B$10:$B$29)) * (TRIM($B$10:$B$29)&lt;&gt;"Summe")*ISNUMBER(G$10:G$29),G$10:G$29))</f>
        <v>0</v>
      </c>
    </row>
    <row r="56" customFormat="false" ht="15.75" hidden="false" customHeight="false" outlineLevel="0" collapsed="false">
      <c r="C56" s="739" t="s">
        <v>355</v>
      </c>
      <c r="D56" s="740"/>
      <c r="E56" s="740"/>
      <c r="F56" s="740"/>
      <c r="G56" s="740" t="n">
        <f aca="false">G38+G43+G48+G53+G55</f>
        <v>0</v>
      </c>
    </row>
    <row r="57" customFormat="false" ht="15" hidden="false" customHeight="false" outlineLevel="0" collapsed="false">
      <c r="C57" s="48"/>
      <c r="D57" s="48"/>
      <c r="E57" s="730"/>
      <c r="F57" s="730"/>
      <c r="G57" s="730"/>
    </row>
    <row r="1048576" customFormat="false" ht="12.8" hidden="false" customHeight="false" outlineLevel="0" collapsed="false"/>
  </sheetData>
  <mergeCells count="19">
    <mergeCell ref="O1:P1"/>
    <mergeCell ref="A6:C6"/>
    <mergeCell ref="J7:L8"/>
    <mergeCell ref="M7:O8"/>
    <mergeCell ref="A9:A10"/>
    <mergeCell ref="B9:B10"/>
    <mergeCell ref="C9:C10"/>
    <mergeCell ref="D9:D10"/>
    <mergeCell ref="E9:E10"/>
    <mergeCell ref="F9:G10"/>
    <mergeCell ref="H9:H10"/>
    <mergeCell ref="I9:I10"/>
    <mergeCell ref="J9:J10"/>
    <mergeCell ref="K9:K10"/>
    <mergeCell ref="L9:L10"/>
    <mergeCell ref="M9:M10"/>
    <mergeCell ref="N9:N10"/>
    <mergeCell ref="O9:O10"/>
    <mergeCell ref="P9:P10"/>
  </mergeCells>
  <dataValidations count="1">
    <dataValidation allowBlank="true" error="Die Nutzungsdauer beträgt meist ganze Jahre: 12 Monate, 24  Monate, 36 Monate usw." errorStyle="warning" errorTitle="Nutzungsdauer OK?" operator="between" showDropDown="false" showErrorMessage="true" showInputMessage="true" sqref="H11:H28" type="custom">
      <formula1>MOD(H11,12)=0</formula1>
      <formula2>0</formula2>
    </dataValidation>
  </dataValidations>
  <hyperlinks>
    <hyperlink ref="R1" location="Erläuterung!A1" display="Hilfe"/>
    <hyperlink ref="R5" r:id="rId2" display="http://www.klicktipps.de/gewerbe-abschreibung.php"/>
  </hyperlinks>
  <printOptions headings="false" gridLines="false" gridLinesSet="true" horizontalCentered="false" verticalCentered="false"/>
  <pageMargins left="0.529861111111111" right="0.39375" top="0.85" bottom="0.984027777777778" header="0.511811023622047" footer="0.511805555555556"/>
  <pageSetup paperSize="9" scale="90" fitToWidth="1" fitToHeight="1" pageOrder="overThenDown" orientation="landscape" blackAndWhite="false" draft="false" cellComments="none" horizontalDpi="300" verticalDpi="300" copies="1"/>
  <headerFooter differentFirst="false" differentOddEven="false">
    <oddHeader/>
    <oddFooter>&amp;CSeite &amp;P von &amp;N</oddFooter>
  </headerFooter>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W65"/>
  <sheetViews>
    <sheetView showFormulas="false" showGridLines="true" showRowColHeaders="true" showZeros="true" rightToLeft="false" tabSelected="false" showOutlineSymbols="true" defaultGridColor="true" view="normal" topLeftCell="A31" colorId="64" zoomScale="75" zoomScaleNormal="75" zoomScalePageLayoutView="100" workbookViewId="0">
      <selection pane="topLeft" activeCell="N12" activeCellId="1" sqref="A1:A5 N12"/>
    </sheetView>
  </sheetViews>
  <sheetFormatPr defaultColWidth="11.4296875" defaultRowHeight="12.75" zeroHeight="false" outlineLevelRow="0" outlineLevelCol="0"/>
  <cols>
    <col collapsed="false" customWidth="true" hidden="false" outlineLevel="0" max="1" min="1" style="79" width="11.14"/>
    <col collapsed="false" customWidth="true" hidden="false" outlineLevel="0" max="2" min="2" style="79" width="20.71"/>
    <col collapsed="false" customWidth="true" hidden="false" outlineLevel="0" max="3" min="3" style="79" width="21.42"/>
    <col collapsed="false" customWidth="true" hidden="false" outlineLevel="0" max="4" min="4" style="79" width="11.14"/>
    <col collapsed="false" customWidth="true" hidden="false" outlineLevel="0" max="5" min="5" style="79" width="10.85"/>
    <col collapsed="false" customWidth="true" hidden="false" outlineLevel="0" max="6" min="6" style="79" width="10.43"/>
    <col collapsed="false" customWidth="true" hidden="false" outlineLevel="0" max="7" min="7" style="79" width="9.28"/>
    <col collapsed="false" customWidth="true" hidden="false" outlineLevel="0" max="8" min="8" style="79" width="6.85"/>
    <col collapsed="false" customWidth="true" hidden="false" outlineLevel="0" max="11" min="9" style="79" width="10.57"/>
    <col collapsed="false" customWidth="true" hidden="false" outlineLevel="0" max="12" min="12" style="79" width="11.85"/>
    <col collapsed="false" customWidth="true" hidden="false" outlineLevel="0" max="13" min="13" style="79" width="9.71"/>
    <col collapsed="false" customWidth="true" hidden="false" outlineLevel="0" max="14" min="14" style="79" width="7.28"/>
    <col collapsed="false" customWidth="true" hidden="false" outlineLevel="0" max="15" min="15" style="79" width="8.43"/>
    <col collapsed="false" customWidth="true" hidden="false" outlineLevel="0" max="18" min="16" style="79" width="38"/>
    <col collapsed="false" customWidth="false" hidden="false" outlineLevel="0" max="16384" min="19" style="79" width="11.43"/>
  </cols>
  <sheetData>
    <row r="1" customFormat="false" ht="14.25" hidden="false" customHeight="false" outlineLevel="0" collapsed="false">
      <c r="A1" s="741" t="n">
        <f aca="false">Überschuss!A1</f>
        <v>0</v>
      </c>
      <c r="B1" s="741"/>
      <c r="G1" s="742"/>
      <c r="H1" s="742"/>
      <c r="K1" s="742"/>
      <c r="L1" s="743" t="n">
        <f aca="false">Überschuss!C1</f>
        <v>45521</v>
      </c>
      <c r="M1" s="743"/>
      <c r="P1" s="50" t="s">
        <v>140</v>
      </c>
    </row>
    <row r="3" customFormat="false" ht="12.75" hidden="false" customHeight="false" outlineLevel="0" collapsed="false">
      <c r="P3" s="658" t="s">
        <v>681</v>
      </c>
    </row>
    <row r="4" customFormat="false" ht="18" hidden="false" customHeight="false" outlineLevel="0" collapsed="false">
      <c r="A4" s="744" t="str">
        <f aca="false">"Liste der Wirtschaftsgüter (250,01 € bis 5.000,00 €), gekauft " &amp; A5-4 &amp; " bis " &amp; A5 &amp; ","</f>
        <v>Liste der Wirtschaftsgüter (250,01 € bis 5.000,00 €), gekauft 2020 bis 2024,</v>
      </c>
      <c r="B4" s="744"/>
      <c r="C4" s="744"/>
      <c r="D4" s="744"/>
      <c r="E4" s="744"/>
      <c r="F4" s="744"/>
      <c r="G4" s="744"/>
      <c r="H4" s="744"/>
      <c r="I4" s="744"/>
      <c r="J4" s="744"/>
      <c r="K4" s="745"/>
      <c r="L4" s="745"/>
      <c r="P4" s="658" t="s">
        <v>682</v>
      </c>
    </row>
    <row r="5" s="747" customFormat="true" ht="18" hidden="false" customHeight="false" outlineLevel="0" collapsed="false">
      <c r="A5" s="746" t="n">
        <f aca="false">Überschuss!A7</f>
        <v>2024</v>
      </c>
      <c r="B5" s="746"/>
      <c r="C5" s="746"/>
      <c r="D5" s="746"/>
      <c r="E5" s="746"/>
      <c r="F5" s="746"/>
      <c r="G5" s="79"/>
      <c r="H5" s="79"/>
      <c r="I5" s="79"/>
      <c r="J5" s="79"/>
      <c r="K5" s="79"/>
      <c r="L5" s="79"/>
      <c r="P5" s="658" t="s">
        <v>683</v>
      </c>
    </row>
    <row r="6" customFormat="false" ht="15" hidden="false" customHeight="false" outlineLevel="0" collapsed="false">
      <c r="P6" s="50" t="s">
        <v>643</v>
      </c>
    </row>
    <row r="7" customFormat="false" ht="12.75" hidden="false" customHeight="true" outlineLevel="0" collapsed="false">
      <c r="D7" s="748"/>
      <c r="E7" s="748"/>
      <c r="I7" s="749" t="s">
        <v>684</v>
      </c>
      <c r="J7" s="749"/>
      <c r="K7" s="749"/>
      <c r="L7" s="750" t="n">
        <f aca="false">Überschuss!A7</f>
        <v>2024</v>
      </c>
      <c r="M7" s="750"/>
      <c r="P7" s="751" t="s">
        <v>685</v>
      </c>
      <c r="Q7" s="751"/>
      <c r="R7" s="751"/>
      <c r="S7" s="751"/>
      <c r="T7" s="751"/>
      <c r="U7" s="751"/>
      <c r="V7" s="751"/>
      <c r="W7" s="751"/>
    </row>
    <row r="8" customFormat="false" ht="14.25" hidden="false" customHeight="true" outlineLevel="0" collapsed="false">
      <c r="A8" s="745" t="str">
        <f aca="false" t="array" ref="A8:A8">IF( SUM( IF( ISNUMBER(A10:A36), (YEAR(A10:A36)&gt;L7) + (YEAR(A10:A36)&lt;2008), 0 ) ) &gt;=1, "Mindestens ein Datum in Spalte B ist größer als " &amp; L7 &amp; " oder kleiner als 2008!","")</f>
        <v/>
      </c>
      <c r="I8" s="749"/>
      <c r="J8" s="749"/>
      <c r="K8" s="749"/>
      <c r="L8" s="750"/>
      <c r="M8" s="750"/>
      <c r="P8" s="751" t="s">
        <v>686</v>
      </c>
      <c r="Q8" s="751"/>
      <c r="R8" s="751"/>
      <c r="S8" s="751"/>
      <c r="T8" s="751"/>
      <c r="U8" s="751"/>
      <c r="V8" s="751"/>
      <c r="W8" s="751"/>
    </row>
    <row r="9" s="82" customFormat="true" ht="18.75" hidden="false" customHeight="true" outlineLevel="0" collapsed="false">
      <c r="C9" s="79"/>
      <c r="D9" s="79"/>
      <c r="E9" s="79"/>
      <c r="F9" s="79"/>
      <c r="G9" s="79"/>
      <c r="H9" s="216" t="s">
        <v>653</v>
      </c>
      <c r="I9" s="674" t="s">
        <v>687</v>
      </c>
      <c r="J9" s="675" t="s">
        <v>219</v>
      </c>
      <c r="K9" s="213" t="s">
        <v>654</v>
      </c>
      <c r="L9" s="674" t="s">
        <v>655</v>
      </c>
      <c r="M9" s="677" t="s">
        <v>656</v>
      </c>
      <c r="N9" s="539" t="s">
        <v>358</v>
      </c>
      <c r="P9" s="751"/>
      <c r="Q9" s="79"/>
      <c r="R9" s="79"/>
      <c r="S9" s="79"/>
      <c r="T9" s="79"/>
      <c r="U9" s="79"/>
      <c r="V9" s="79"/>
      <c r="W9" s="79"/>
    </row>
    <row r="10" s="757" customFormat="true" ht="13.5" hidden="false" customHeight="true" outlineLevel="0" collapsed="false">
      <c r="A10" s="752" t="s">
        <v>266</v>
      </c>
      <c r="B10" s="753" t="s">
        <v>650</v>
      </c>
      <c r="C10" s="754" t="s">
        <v>688</v>
      </c>
      <c r="D10" s="755" t="s">
        <v>181</v>
      </c>
      <c r="E10" s="755" t="s">
        <v>364</v>
      </c>
      <c r="F10" s="754" t="s">
        <v>193</v>
      </c>
      <c r="G10" s="756" t="s">
        <v>267</v>
      </c>
      <c r="H10" s="216"/>
      <c r="I10" s="674"/>
      <c r="J10" s="675"/>
      <c r="K10" s="213"/>
      <c r="L10" s="674" t="s">
        <v>658</v>
      </c>
      <c r="M10" s="677"/>
      <c r="N10" s="546" t="s">
        <v>360</v>
      </c>
      <c r="P10" s="751" t="s">
        <v>689</v>
      </c>
      <c r="Q10" s="751"/>
      <c r="R10" s="751"/>
      <c r="S10" s="751"/>
      <c r="T10" s="751"/>
      <c r="U10" s="751"/>
      <c r="V10" s="751"/>
      <c r="W10" s="751"/>
    </row>
    <row r="11" customFormat="false" ht="12.8" hidden="false" customHeight="false" outlineLevel="0" collapsed="false">
      <c r="A11" s="758" t="n">
        <v>44676</v>
      </c>
      <c r="B11" s="759" t="s">
        <v>690</v>
      </c>
      <c r="C11" s="760" t="s">
        <v>691</v>
      </c>
      <c r="D11" s="761" t="n">
        <v>873</v>
      </c>
      <c r="E11" s="762" t="n">
        <v>0.19</v>
      </c>
      <c r="F11" s="763" t="n">
        <f aca="false">ROUND(D11/(1+E11),2)</f>
        <v>733.61</v>
      </c>
      <c r="G11" s="764" t="n">
        <f aca="false">D11-F11</f>
        <v>139.39</v>
      </c>
      <c r="H11" s="765" t="n">
        <f aca="false">IF(A11&lt;&gt;"",YEAR(A11),"")</f>
        <v>2022</v>
      </c>
      <c r="I11" s="766" t="n">
        <f aca="false">IF(H11&lt;&gt;"",MIN( 5, $L$7-YEAR(A11) ), "")</f>
        <v>2</v>
      </c>
      <c r="J11" s="767" t="n">
        <f aca="false">IF(I11&lt;&gt;"", IF(I11&lt;=4,ROUND(F11/5,2)*I11,F11), 0)</f>
        <v>293.44</v>
      </c>
      <c r="K11" s="768" t="n">
        <f aca="false">IF( I11&lt;&gt;"",F11-J11, 0)</f>
        <v>440.17</v>
      </c>
      <c r="L11" s="769" t="n">
        <f aca="false">IF(I11&lt;&gt;"", IF(I11&lt;=3,ROUND(F11/5,2),IF(I11=4,F11-J11,0)),     0     )</f>
        <v>146.72</v>
      </c>
      <c r="M11" s="770" t="n">
        <f aca="false">K11-L11</f>
        <v>293.45</v>
      </c>
      <c r="N11" s="476" t="s">
        <v>692</v>
      </c>
      <c r="P11" s="751" t="s">
        <v>693</v>
      </c>
      <c r="Q11" s="751"/>
      <c r="R11" s="751"/>
      <c r="S11" s="751"/>
      <c r="T11" s="751"/>
      <c r="U11" s="751"/>
      <c r="V11" s="751"/>
      <c r="W11" s="751"/>
    </row>
    <row r="12" customFormat="false" ht="12.8" hidden="false" customHeight="false" outlineLevel="0" collapsed="false">
      <c r="A12" s="771" t="n">
        <v>45389</v>
      </c>
      <c r="B12" s="772" t="s">
        <v>694</v>
      </c>
      <c r="C12" s="773" t="s">
        <v>695</v>
      </c>
      <c r="D12" s="774" t="n">
        <v>287.98</v>
      </c>
      <c r="E12" s="775" t="n">
        <v>0.19</v>
      </c>
      <c r="F12" s="776" t="n">
        <f aca="false">ROUND(D12/(1+E12),2)</f>
        <v>242</v>
      </c>
      <c r="G12" s="777" t="n">
        <f aca="false">D12-F12</f>
        <v>45.98</v>
      </c>
      <c r="H12" s="765" t="n">
        <f aca="false">IF(A12&lt;&gt;"",YEAR(A12),"")</f>
        <v>2024</v>
      </c>
      <c r="I12" s="766" t="n">
        <f aca="false">IF(H12&lt;&gt;"",MIN( 5, $L$7-YEAR(A12) ), "")</f>
        <v>0</v>
      </c>
      <c r="J12" s="767" t="n">
        <f aca="false">IF(I12&lt;&gt;"", IF(I12&lt;=4,ROUND(F12/5,2)*I12,F12), 0)</f>
        <v>0</v>
      </c>
      <c r="K12" s="768" t="n">
        <f aca="false">IF( I12&lt;&gt;"",F12-J12, 0)</f>
        <v>242</v>
      </c>
      <c r="L12" s="769" t="n">
        <f aca="false">IF(I12&lt;&gt;"", IF(I12&lt;=3,ROUND(F12/5,2),IF(I12=4,F12-J12,0)),     0     )</f>
        <v>48.4</v>
      </c>
      <c r="M12" s="770" t="n">
        <f aca="false">K12-L12</f>
        <v>193.6</v>
      </c>
      <c r="N12" s="697" t="s">
        <v>696</v>
      </c>
      <c r="P12" s="751" t="s">
        <v>697</v>
      </c>
      <c r="Q12" s="751"/>
      <c r="R12" s="751"/>
      <c r="S12" s="751"/>
      <c r="T12" s="751"/>
      <c r="U12" s="751"/>
      <c r="V12" s="751"/>
      <c r="W12" s="751"/>
    </row>
    <row r="13" customFormat="false" ht="12.8" hidden="false" customHeight="false" outlineLevel="0" collapsed="false">
      <c r="A13" s="771"/>
      <c r="B13" s="772"/>
      <c r="C13" s="773"/>
      <c r="D13" s="774"/>
      <c r="E13" s="775" t="n">
        <v>0.19</v>
      </c>
      <c r="F13" s="776" t="n">
        <f aca="false">ROUND(D13/(1+E13),2)</f>
        <v>0</v>
      </c>
      <c r="G13" s="777" t="n">
        <f aca="false">D13-F13</f>
        <v>0</v>
      </c>
      <c r="H13" s="765" t="str">
        <f aca="false">IF(A13&lt;&gt;"",YEAR(A13),"")</f>
        <v/>
      </c>
      <c r="I13" s="766" t="str">
        <f aca="false">IF(H13&lt;&gt;"",MIN( 5, $L$7-YEAR(A13) ), "")</f>
        <v/>
      </c>
      <c r="J13" s="767" t="n">
        <f aca="false">IF(I13&lt;&gt;"", IF(I13&lt;=4,ROUND(F13/5,2)*I13,F13), 0)</f>
        <v>0</v>
      </c>
      <c r="K13" s="768" t="n">
        <f aca="false">IF( I13&lt;&gt;"",F13-J13, 0)</f>
        <v>0</v>
      </c>
      <c r="L13" s="769" t="n">
        <f aca="false">IF(I13&lt;&gt;"", IF(I13&lt;=3,ROUND(F13/5,2),IF(I13=4,F13-J13,0)),     0     )</f>
        <v>0</v>
      </c>
      <c r="M13" s="770" t="n">
        <f aca="false">K13-L13</f>
        <v>0</v>
      </c>
      <c r="N13" s="476"/>
      <c r="P13" s="751"/>
      <c r="Q13" s="751"/>
      <c r="R13" s="751"/>
      <c r="S13" s="751"/>
      <c r="T13" s="751"/>
      <c r="U13" s="751"/>
      <c r="V13" s="751"/>
      <c r="W13" s="751"/>
    </row>
    <row r="14" customFormat="false" ht="12.8" hidden="false" customHeight="false" outlineLevel="0" collapsed="false">
      <c r="A14" s="771"/>
      <c r="B14" s="772"/>
      <c r="C14" s="773"/>
      <c r="D14" s="774"/>
      <c r="E14" s="775" t="n">
        <v>0.19</v>
      </c>
      <c r="F14" s="776" t="n">
        <f aca="false">ROUND(D14/(1+E14),2)</f>
        <v>0</v>
      </c>
      <c r="G14" s="777" t="n">
        <f aca="false">D14-F14</f>
        <v>0</v>
      </c>
      <c r="H14" s="765" t="str">
        <f aca="false">IF(A14&lt;&gt;"",YEAR(A14),"")</f>
        <v/>
      </c>
      <c r="I14" s="766" t="str">
        <f aca="false">IF(H14&lt;&gt;"",MIN( 5, $L$7-YEAR(A14) ), "")</f>
        <v/>
      </c>
      <c r="J14" s="767" t="n">
        <f aca="false">IF(I14&lt;&gt;"", IF(I14&lt;=4,ROUND(F14/5,2)*I14,F14), 0)</f>
        <v>0</v>
      </c>
      <c r="K14" s="768" t="n">
        <f aca="false">IF( I14&lt;&gt;"",F14-J14, 0)</f>
        <v>0</v>
      </c>
      <c r="L14" s="769" t="n">
        <f aca="false">IF(I14&lt;&gt;"", IF(I14&lt;=3,ROUND(F14/5,2),IF(I14=4,F14-J14,0)),     0     )</f>
        <v>0</v>
      </c>
      <c r="M14" s="770" t="n">
        <f aca="false">K14-L14</f>
        <v>0</v>
      </c>
      <c r="N14" s="476"/>
      <c r="P14" s="751" t="s">
        <v>698</v>
      </c>
      <c r="Q14" s="751"/>
      <c r="R14" s="751"/>
      <c r="S14" s="751"/>
      <c r="T14" s="751"/>
      <c r="U14" s="751"/>
      <c r="V14" s="751"/>
      <c r="W14" s="751"/>
    </row>
    <row r="15" customFormat="false" ht="12.8" hidden="false" customHeight="false" outlineLevel="0" collapsed="false">
      <c r="A15" s="771"/>
      <c r="B15" s="772"/>
      <c r="C15" s="773"/>
      <c r="D15" s="774"/>
      <c r="E15" s="775" t="n">
        <v>0.19</v>
      </c>
      <c r="F15" s="776" t="n">
        <f aca="false">ROUND(D15/(1+E15),2)</f>
        <v>0</v>
      </c>
      <c r="G15" s="777" t="n">
        <f aca="false">D15-F15</f>
        <v>0</v>
      </c>
      <c r="H15" s="765" t="str">
        <f aca="false">IF(A15&lt;&gt;"",YEAR(A15),"")</f>
        <v/>
      </c>
      <c r="I15" s="766" t="str">
        <f aca="false">IF(H15&lt;&gt;"",MIN( 5, $L$7-YEAR(A15) ), "")</f>
        <v/>
      </c>
      <c r="J15" s="767" t="n">
        <f aca="false">IF(I15&lt;&gt;"", IF(I15&lt;=4,ROUND(F15/5,2)*I15,F15), 0)</f>
        <v>0</v>
      </c>
      <c r="K15" s="768" t="n">
        <f aca="false">IF( I15&lt;&gt;"",F15-J15, 0)</f>
        <v>0</v>
      </c>
      <c r="L15" s="769" t="n">
        <f aca="false">IF(I15&lt;&gt;"", IF(I15&lt;=3,ROUND(F15/5,2),IF(I15=4,F15-J15,0)),     0     )</f>
        <v>0</v>
      </c>
      <c r="M15" s="770" t="n">
        <f aca="false">K15-L15</f>
        <v>0</v>
      </c>
      <c r="N15" s="476"/>
      <c r="P15" s="751" t="s">
        <v>699</v>
      </c>
      <c r="Q15" s="751"/>
      <c r="R15" s="751"/>
      <c r="S15" s="751"/>
      <c r="T15" s="751"/>
      <c r="U15" s="751"/>
      <c r="V15" s="751"/>
      <c r="W15" s="751"/>
    </row>
    <row r="16" customFormat="false" ht="12.8" hidden="false" customHeight="false" outlineLevel="0" collapsed="false">
      <c r="A16" s="771"/>
      <c r="B16" s="772"/>
      <c r="C16" s="248"/>
      <c r="D16" s="774"/>
      <c r="E16" s="775" t="n">
        <v>0.19</v>
      </c>
      <c r="F16" s="776" t="n">
        <f aca="false">ROUND(D16/(1+E16),2)</f>
        <v>0</v>
      </c>
      <c r="G16" s="777" t="n">
        <f aca="false">D16-F16</f>
        <v>0</v>
      </c>
      <c r="H16" s="765" t="str">
        <f aca="false">IF(A16&lt;&gt;"",YEAR(A16),"")</f>
        <v/>
      </c>
      <c r="I16" s="766" t="str">
        <f aca="false">IF(H16&lt;&gt;"",MIN( 5, $L$7-YEAR(A16) ), "")</f>
        <v/>
      </c>
      <c r="J16" s="767" t="n">
        <f aca="false">IF(I16&lt;&gt;"", IF(I16&lt;=4,ROUND(F16/5,2)*I16,F16), 0)</f>
        <v>0</v>
      </c>
      <c r="K16" s="768" t="n">
        <f aca="false">IF( I16&lt;&gt;"",F16-J16, 0)</f>
        <v>0</v>
      </c>
      <c r="L16" s="769" t="n">
        <f aca="false">IF(I16&lt;&gt;"", IF(I16&lt;=3,ROUND(F16/5,2),IF(I16=4,F16-J16,0)),     0     )</f>
        <v>0</v>
      </c>
      <c r="M16" s="770" t="n">
        <f aca="false">K16-L16</f>
        <v>0</v>
      </c>
      <c r="N16" s="476"/>
      <c r="P16" s="751"/>
      <c r="Q16" s="751"/>
      <c r="R16" s="751"/>
      <c r="S16" s="751"/>
      <c r="T16" s="751"/>
      <c r="U16" s="751"/>
      <c r="V16" s="751"/>
      <c r="W16" s="751"/>
    </row>
    <row r="17" customFormat="false" ht="12.8" hidden="false" customHeight="false" outlineLevel="0" collapsed="false">
      <c r="A17" s="771"/>
      <c r="B17" s="772"/>
      <c r="C17" s="262"/>
      <c r="D17" s="774"/>
      <c r="E17" s="775" t="n">
        <v>0.19</v>
      </c>
      <c r="F17" s="776" t="n">
        <f aca="false">ROUND(D17/(1+E17),2)</f>
        <v>0</v>
      </c>
      <c r="G17" s="777" t="n">
        <f aca="false">D17-F17</f>
        <v>0</v>
      </c>
      <c r="H17" s="765" t="str">
        <f aca="false">IF(A17&lt;&gt;"",YEAR(A17),"")</f>
        <v/>
      </c>
      <c r="I17" s="766" t="str">
        <f aca="false">IF(H17&lt;&gt;"",MIN( 5, $L$7-YEAR(A17) ), "")</f>
        <v/>
      </c>
      <c r="J17" s="767" t="n">
        <f aca="false">IF(I17&lt;&gt;"", IF(I17&lt;=4,ROUND(F17/5,2)*I17,F17), 0)</f>
        <v>0</v>
      </c>
      <c r="K17" s="768" t="n">
        <f aca="false">IF( I17&lt;&gt;"",F17-J17, 0)</f>
        <v>0</v>
      </c>
      <c r="L17" s="769" t="n">
        <f aca="false">IF(I17&lt;&gt;"", IF(I17&lt;=3,ROUND(F17/5,2),IF(I17=4,F17-J17,0)),     0     )</f>
        <v>0</v>
      </c>
      <c r="M17" s="770" t="n">
        <f aca="false">K17-L17</f>
        <v>0</v>
      </c>
      <c r="N17" s="476"/>
      <c r="P17" s="751" t="s">
        <v>700</v>
      </c>
      <c r="Q17" s="751"/>
      <c r="R17" s="751"/>
      <c r="S17" s="751"/>
      <c r="T17" s="751"/>
      <c r="U17" s="751"/>
      <c r="V17" s="751"/>
      <c r="W17" s="751"/>
    </row>
    <row r="18" customFormat="false" ht="12.8" hidden="false" customHeight="false" outlineLevel="0" collapsed="false">
      <c r="A18" s="771"/>
      <c r="B18" s="772"/>
      <c r="C18" s="262"/>
      <c r="D18" s="774"/>
      <c r="E18" s="775" t="n">
        <v>0.19</v>
      </c>
      <c r="F18" s="776" t="n">
        <f aca="false">ROUND(D18/(1+E18),2)</f>
        <v>0</v>
      </c>
      <c r="G18" s="777" t="n">
        <f aca="false">D18-F18</f>
        <v>0</v>
      </c>
      <c r="H18" s="765" t="str">
        <f aca="false">IF(A18&lt;&gt;"",YEAR(A18),"")</f>
        <v/>
      </c>
      <c r="I18" s="766" t="str">
        <f aca="false">IF(H18&lt;&gt;"",MIN( 5, $L$7-YEAR(A18) ), "")</f>
        <v/>
      </c>
      <c r="J18" s="767" t="n">
        <f aca="false">IF(I18&lt;&gt;"", IF(I18&lt;=4,ROUND(F18/5,2)*I18,F18), 0)</f>
        <v>0</v>
      </c>
      <c r="K18" s="768" t="n">
        <f aca="false">IF( I18&lt;&gt;"",F18-J18, 0)</f>
        <v>0</v>
      </c>
      <c r="L18" s="769" t="n">
        <f aca="false">IF(I18&lt;&gt;"", IF(I18&lt;=3,ROUND(F18/5,2),IF(I18=4,F18-J18,0)),     0     )</f>
        <v>0</v>
      </c>
      <c r="M18" s="770" t="n">
        <f aca="false">K18-L18</f>
        <v>0</v>
      </c>
      <c r="N18" s="476"/>
      <c r="P18" s="751"/>
      <c r="Q18" s="751"/>
    </row>
    <row r="19" customFormat="false" ht="12.75" hidden="false" customHeight="false" outlineLevel="0" collapsed="false">
      <c r="A19" s="771"/>
      <c r="B19" s="772"/>
      <c r="C19" s="773"/>
      <c r="D19" s="774"/>
      <c r="E19" s="775" t="n">
        <v>0.19</v>
      </c>
      <c r="F19" s="776" t="n">
        <f aca="false">ROUND(D19/(1+E19),2)</f>
        <v>0</v>
      </c>
      <c r="G19" s="777" t="n">
        <f aca="false">D19-F19</f>
        <v>0</v>
      </c>
      <c r="H19" s="765" t="str">
        <f aca="false">IF(A19&lt;&gt;"",YEAR(A19),"")</f>
        <v/>
      </c>
      <c r="I19" s="766" t="str">
        <f aca="false">IF(H19&lt;&gt;"",MIN( 5, $L$7-YEAR(A19) ), "")</f>
        <v/>
      </c>
      <c r="J19" s="767" t="n">
        <f aca="false">IF(I19&lt;&gt;"", IF(I19&lt;=4,ROUND(F19/5,2)*I19,F19), 0)</f>
        <v>0</v>
      </c>
      <c r="K19" s="768" t="n">
        <f aca="false">IF( I19&lt;&gt;"",F19-J19, 0)</f>
        <v>0</v>
      </c>
      <c r="L19" s="769" t="n">
        <f aca="false">IF(I19&lt;&gt;"", IF(I19&lt;=3,ROUND(F19/5,2),IF(I19=4,F19-J19,0)),     0     )</f>
        <v>0</v>
      </c>
      <c r="M19" s="770" t="n">
        <f aca="false">K19-L19</f>
        <v>0</v>
      </c>
      <c r="N19" s="476"/>
      <c r="P19" s="751"/>
      <c r="Q19" s="751"/>
      <c r="R19" s="751"/>
      <c r="S19" s="751"/>
      <c r="T19" s="751"/>
      <c r="U19" s="751"/>
      <c r="V19" s="751"/>
      <c r="W19" s="751"/>
    </row>
    <row r="20" customFormat="false" ht="12.75" hidden="false" customHeight="false" outlineLevel="0" collapsed="false">
      <c r="A20" s="771"/>
      <c r="B20" s="772"/>
      <c r="C20" s="773"/>
      <c r="D20" s="774"/>
      <c r="E20" s="775" t="n">
        <v>0.19</v>
      </c>
      <c r="F20" s="776" t="n">
        <f aca="false">ROUND(D20/(1+E20),2)</f>
        <v>0</v>
      </c>
      <c r="G20" s="777" t="n">
        <f aca="false">D20-F20</f>
        <v>0</v>
      </c>
      <c r="H20" s="765" t="str">
        <f aca="false">IF(A20&lt;&gt;"",YEAR(A20),"")</f>
        <v/>
      </c>
      <c r="I20" s="766" t="str">
        <f aca="false">IF(H20&lt;&gt;"",MIN( 5, $L$7-YEAR(A20) ), "")</f>
        <v/>
      </c>
      <c r="J20" s="767" t="n">
        <f aca="false">IF(I20&lt;&gt;"", IF(I20&lt;=4,ROUND(F20/5,2)*I20,F20), 0)</f>
        <v>0</v>
      </c>
      <c r="K20" s="768" t="n">
        <f aca="false">IF( I20&lt;&gt;"",F20-J20, 0)</f>
        <v>0</v>
      </c>
      <c r="L20" s="769" t="n">
        <f aca="false">IF(I20&lt;&gt;"", IF(I20&lt;=3,ROUND(F20/5,2),IF(I20=4,F20-J20,0)),     0     )</f>
        <v>0</v>
      </c>
      <c r="M20" s="770" t="n">
        <f aca="false">K20-L20</f>
        <v>0</v>
      </c>
      <c r="N20" s="476"/>
      <c r="P20" s="751" t="s">
        <v>701</v>
      </c>
      <c r="Q20" s="751"/>
      <c r="R20" s="751"/>
      <c r="S20" s="751"/>
      <c r="T20" s="751"/>
      <c r="U20" s="751"/>
      <c r="V20" s="751"/>
      <c r="W20" s="751"/>
    </row>
    <row r="21" customFormat="false" ht="12.75" hidden="false" customHeight="false" outlineLevel="0" collapsed="false">
      <c r="A21" s="771"/>
      <c r="B21" s="772"/>
      <c r="C21" s="773"/>
      <c r="D21" s="774"/>
      <c r="E21" s="775" t="n">
        <v>0.19</v>
      </c>
      <c r="F21" s="776" t="n">
        <f aca="false">ROUND(D21/(1+E21),2)</f>
        <v>0</v>
      </c>
      <c r="G21" s="777" t="n">
        <f aca="false">D21-F21</f>
        <v>0</v>
      </c>
      <c r="H21" s="765" t="str">
        <f aca="false">IF(A21&lt;&gt;"",YEAR(A21),"")</f>
        <v/>
      </c>
      <c r="I21" s="766" t="str">
        <f aca="false">IF(H21&lt;&gt;"",MIN( 5, $L$7-YEAR(A21) ), "")</f>
        <v/>
      </c>
      <c r="J21" s="767" t="n">
        <f aca="false">IF(I21&lt;&gt;"", IF(I21&lt;=4,ROUND(F21/5,2)*I21,F21), 0)</f>
        <v>0</v>
      </c>
      <c r="K21" s="768" t="n">
        <f aca="false">IF( I21&lt;&gt;"",F21-J21, 0)</f>
        <v>0</v>
      </c>
      <c r="L21" s="769" t="n">
        <f aca="false">IF(I21&lt;&gt;"", IF(I21&lt;=3,ROUND(F21/5,2),IF(I21=4,F21-J21,0)),     0     )</f>
        <v>0</v>
      </c>
      <c r="M21" s="770" t="n">
        <f aca="false">K21-L21</f>
        <v>0</v>
      </c>
      <c r="N21" s="476"/>
      <c r="P21" s="751" t="s">
        <v>663</v>
      </c>
      <c r="Q21" s="751"/>
    </row>
    <row r="22" customFormat="false" ht="12.75" hidden="false" customHeight="false" outlineLevel="0" collapsed="false">
      <c r="A22" s="771"/>
      <c r="B22" s="772"/>
      <c r="C22" s="773"/>
      <c r="D22" s="774"/>
      <c r="E22" s="775" t="n">
        <v>0.19</v>
      </c>
      <c r="F22" s="776" t="n">
        <f aca="false">ROUND(D22/(1+E22),2)</f>
        <v>0</v>
      </c>
      <c r="G22" s="777" t="n">
        <f aca="false">D22-F22</f>
        <v>0</v>
      </c>
      <c r="H22" s="765" t="str">
        <f aca="false">IF(A22&lt;&gt;"",YEAR(A22),"")</f>
        <v/>
      </c>
      <c r="I22" s="766" t="str">
        <f aca="false">IF(H22&lt;&gt;"",MIN( 5, $L$7-YEAR(A22) ), "")</f>
        <v/>
      </c>
      <c r="J22" s="767" t="n">
        <f aca="false">IF(I22&lt;&gt;"", IF(I22&lt;=4,ROUND(F22/5,2)*I22,F22), 0)</f>
        <v>0</v>
      </c>
      <c r="K22" s="768" t="n">
        <f aca="false">IF( I22&lt;&gt;"",F22-J22, 0)</f>
        <v>0</v>
      </c>
      <c r="L22" s="769" t="n">
        <f aca="false">IF(I22&lt;&gt;"", IF(I22&lt;=3,ROUND(F22/5,2),IF(I22=4,F22-J22,0)),     0     )</f>
        <v>0</v>
      </c>
      <c r="M22" s="770" t="n">
        <f aca="false">K22-L22</f>
        <v>0</v>
      </c>
      <c r="N22" s="476"/>
      <c r="Q22" s="751"/>
    </row>
    <row r="23" customFormat="false" ht="12.75" hidden="false" customHeight="false" outlineLevel="0" collapsed="false">
      <c r="A23" s="771"/>
      <c r="B23" s="772"/>
      <c r="C23" s="773"/>
      <c r="D23" s="774"/>
      <c r="E23" s="775" t="n">
        <v>0.19</v>
      </c>
      <c r="F23" s="776" t="n">
        <f aca="false">ROUND(D23/(1+E23),2)</f>
        <v>0</v>
      </c>
      <c r="G23" s="777" t="n">
        <f aca="false">D23-F23</f>
        <v>0</v>
      </c>
      <c r="H23" s="765" t="str">
        <f aca="false">IF(A23&lt;&gt;"",YEAR(A23),"")</f>
        <v/>
      </c>
      <c r="I23" s="766" t="str">
        <f aca="false">IF(H23&lt;&gt;"",MIN( 5, $L$7-YEAR(A23) ), "")</f>
        <v/>
      </c>
      <c r="J23" s="767" t="n">
        <f aca="false">IF(I23&lt;&gt;"", IF(I23&lt;=4,ROUND(F23/5,2)*I23,F23), 0)</f>
        <v>0</v>
      </c>
      <c r="K23" s="768" t="n">
        <f aca="false">IF( I23&lt;&gt;"",F23-J23, 0)</f>
        <v>0</v>
      </c>
      <c r="L23" s="769" t="n">
        <f aca="false">IF(I23&lt;&gt;"", IF(I23&lt;=3,ROUND(F23/5,2),IF(I23=4,F23-J23,0)),     0     )</f>
        <v>0</v>
      </c>
      <c r="M23" s="770" t="n">
        <f aca="false">K23-L23</f>
        <v>0</v>
      </c>
      <c r="N23" s="476"/>
      <c r="P23" s="751" t="s">
        <v>702</v>
      </c>
      <c r="Q23" s="751"/>
    </row>
    <row r="24" customFormat="false" ht="12.75" hidden="false" customHeight="false" outlineLevel="0" collapsed="false">
      <c r="A24" s="771"/>
      <c r="B24" s="772"/>
      <c r="C24" s="248"/>
      <c r="D24" s="774"/>
      <c r="E24" s="775" t="n">
        <v>0.19</v>
      </c>
      <c r="F24" s="776" t="n">
        <f aca="false">ROUND(D24/(1+E24),2)</f>
        <v>0</v>
      </c>
      <c r="G24" s="777" t="n">
        <f aca="false">D24-F24</f>
        <v>0</v>
      </c>
      <c r="H24" s="765" t="str">
        <f aca="false">IF(A24&lt;&gt;"",YEAR(A24),"")</f>
        <v/>
      </c>
      <c r="I24" s="766" t="str">
        <f aca="false">IF(H24&lt;&gt;"",MIN( 5, $L$7-YEAR(A24) ), "")</f>
        <v/>
      </c>
      <c r="J24" s="767" t="n">
        <f aca="false">IF(I24&lt;&gt;"", IF(I24&lt;=4,ROUND(F24/5,2)*I24,F24), 0)</f>
        <v>0</v>
      </c>
      <c r="K24" s="768" t="n">
        <f aca="false">IF( I24&lt;&gt;"",F24-J24, 0)</f>
        <v>0</v>
      </c>
      <c r="L24" s="769" t="n">
        <f aca="false">IF(I24&lt;&gt;"", IF(I24&lt;=3,ROUND(F24/5,2),IF(I24=4,F24-J24,0)),     0     )</f>
        <v>0</v>
      </c>
      <c r="M24" s="770" t="n">
        <f aca="false">K24-L24</f>
        <v>0</v>
      </c>
      <c r="N24" s="476"/>
      <c r="P24" s="751"/>
      <c r="Q24" s="751"/>
    </row>
    <row r="25" customFormat="false" ht="12.75" hidden="false" customHeight="false" outlineLevel="0" collapsed="false">
      <c r="A25" s="771"/>
      <c r="B25" s="772"/>
      <c r="C25" s="262"/>
      <c r="D25" s="774"/>
      <c r="E25" s="775" t="n">
        <v>0.19</v>
      </c>
      <c r="F25" s="776" t="n">
        <f aca="false">ROUND(D25/(1+E25),2)</f>
        <v>0</v>
      </c>
      <c r="G25" s="777" t="n">
        <f aca="false">D25-F25</f>
        <v>0</v>
      </c>
      <c r="H25" s="765" t="str">
        <f aca="false">IF(A25&lt;&gt;"",YEAR(A25),"")</f>
        <v/>
      </c>
      <c r="I25" s="766" t="str">
        <f aca="false">IF(H25&lt;&gt;"",MIN( 5, $L$7-YEAR(A25) ), "")</f>
        <v/>
      </c>
      <c r="J25" s="767" t="n">
        <f aca="false">IF(I25&lt;&gt;"", IF(I25&lt;=4,ROUND(F25/5,2)*I25,F25), 0)</f>
        <v>0</v>
      </c>
      <c r="K25" s="768" t="n">
        <f aca="false">IF( I25&lt;&gt;"",F25-J25, 0)</f>
        <v>0</v>
      </c>
      <c r="L25" s="769" t="n">
        <f aca="false">IF(I25&lt;&gt;"", IF(I25&lt;=3,ROUND(F25/5,2),IF(I25=4,F25-J25,0)),     0     )</f>
        <v>0</v>
      </c>
      <c r="M25" s="770" t="n">
        <f aca="false">K25-L25</f>
        <v>0</v>
      </c>
      <c r="N25" s="476"/>
      <c r="P25" s="751" t="s">
        <v>703</v>
      </c>
      <c r="Q25" s="751"/>
    </row>
    <row r="26" customFormat="false" ht="12.75" hidden="false" customHeight="false" outlineLevel="0" collapsed="false">
      <c r="A26" s="771"/>
      <c r="B26" s="772"/>
      <c r="C26" s="262"/>
      <c r="D26" s="774"/>
      <c r="E26" s="775" t="n">
        <v>0.19</v>
      </c>
      <c r="F26" s="776" t="n">
        <f aca="false">ROUND(D26/(1+E26),2)</f>
        <v>0</v>
      </c>
      <c r="G26" s="777" t="n">
        <f aca="false">D26-F26</f>
        <v>0</v>
      </c>
      <c r="H26" s="765" t="str">
        <f aca="false">IF(A26&lt;&gt;"",YEAR(A26),"")</f>
        <v/>
      </c>
      <c r="I26" s="766" t="str">
        <f aca="false">IF(H26&lt;&gt;"",MIN( 5, $L$7-YEAR(A26) ), "")</f>
        <v/>
      </c>
      <c r="J26" s="767" t="n">
        <f aca="false">IF(I26&lt;&gt;"", IF(I26&lt;=4,ROUND(F26/5,2)*I26,F26), 0)</f>
        <v>0</v>
      </c>
      <c r="K26" s="768" t="n">
        <f aca="false">IF( I26&lt;&gt;"",F26-J26, 0)</f>
        <v>0</v>
      </c>
      <c r="L26" s="769" t="n">
        <f aca="false">IF(I26&lt;&gt;"", IF(I26&lt;=3,ROUND(F26/5,2),IF(I26=4,F26-J26,0)),     0     )</f>
        <v>0</v>
      </c>
      <c r="M26" s="770" t="n">
        <f aca="false">K26-L26</f>
        <v>0</v>
      </c>
      <c r="N26" s="476"/>
      <c r="P26" s="751"/>
      <c r="Q26" s="751"/>
    </row>
    <row r="27" customFormat="false" ht="12.75" hidden="false" customHeight="false" outlineLevel="0" collapsed="false">
      <c r="A27" s="771"/>
      <c r="B27" s="772"/>
      <c r="C27" s="773"/>
      <c r="D27" s="774"/>
      <c r="E27" s="775" t="n">
        <v>0.19</v>
      </c>
      <c r="F27" s="776" t="n">
        <f aca="false">ROUND(D27/(1+E27),2)</f>
        <v>0</v>
      </c>
      <c r="G27" s="777" t="n">
        <f aca="false">D27-F27</f>
        <v>0</v>
      </c>
      <c r="H27" s="765" t="str">
        <f aca="false">IF(A27&lt;&gt;"",YEAR(A27),"")</f>
        <v/>
      </c>
      <c r="I27" s="766" t="str">
        <f aca="false">IF(H27&lt;&gt;"",MIN( 5, $L$7-YEAR(A27) ), "")</f>
        <v/>
      </c>
      <c r="J27" s="767" t="n">
        <f aca="false">IF(I27&lt;&gt;"", IF(I27&lt;=4,ROUND(F27/5,2)*I27,F27), 0)</f>
        <v>0</v>
      </c>
      <c r="K27" s="768" t="n">
        <f aca="false">IF( I27&lt;&gt;"",F27-J27, 0)</f>
        <v>0</v>
      </c>
      <c r="L27" s="769" t="n">
        <f aca="false">IF(I27&lt;&gt;"", IF(I27&lt;=3,ROUND(F27/5,2),IF(I27=4,F27-J27,0)),     0     )</f>
        <v>0</v>
      </c>
      <c r="M27" s="770" t="n">
        <f aca="false">K27-L27</f>
        <v>0</v>
      </c>
      <c r="N27" s="476"/>
      <c r="Q27" s="751"/>
    </row>
    <row r="28" customFormat="false" ht="12.75" hidden="false" customHeight="false" outlineLevel="0" collapsed="false">
      <c r="A28" s="771"/>
      <c r="B28" s="772"/>
      <c r="C28" s="773"/>
      <c r="D28" s="774"/>
      <c r="E28" s="775" t="n">
        <v>0.19</v>
      </c>
      <c r="F28" s="776" t="n">
        <f aca="false">ROUND(D28/(1+E28),2)</f>
        <v>0</v>
      </c>
      <c r="G28" s="777" t="n">
        <f aca="false">D28-F28</f>
        <v>0</v>
      </c>
      <c r="H28" s="765" t="str">
        <f aca="false">IF(A28&lt;&gt;"",YEAR(A28),"")</f>
        <v/>
      </c>
      <c r="I28" s="766" t="str">
        <f aca="false">IF(H28&lt;&gt;"",MIN( 5, $L$7-YEAR(A28) ), "")</f>
        <v/>
      </c>
      <c r="J28" s="767" t="n">
        <f aca="false">IF(I28&lt;&gt;"", IF(I28&lt;=4,ROUND(F28/5,2)*I28,F28), 0)</f>
        <v>0</v>
      </c>
      <c r="K28" s="768" t="n">
        <f aca="false">IF( I28&lt;&gt;"",F28-J28, 0)</f>
        <v>0</v>
      </c>
      <c r="L28" s="769" t="n">
        <f aca="false">IF(I28&lt;&gt;"", IF(I28&lt;=3,ROUND(F28/5,2),IF(I28=4,F28-J28,0)),     0     )</f>
        <v>0</v>
      </c>
      <c r="M28" s="770" t="n">
        <f aca="false">K28-L28</f>
        <v>0</v>
      </c>
      <c r="N28" s="476"/>
      <c r="P28" s="751" t="s">
        <v>704</v>
      </c>
      <c r="Q28" s="751"/>
    </row>
    <row r="29" customFormat="false" ht="12.75" hidden="false" customHeight="false" outlineLevel="0" collapsed="false">
      <c r="A29" s="771"/>
      <c r="B29" s="772"/>
      <c r="C29" s="773"/>
      <c r="D29" s="774"/>
      <c r="E29" s="775" t="n">
        <v>0.19</v>
      </c>
      <c r="F29" s="776" t="n">
        <f aca="false">ROUND(D29/(1+E29),2)</f>
        <v>0</v>
      </c>
      <c r="G29" s="777" t="n">
        <f aca="false">D29-F29</f>
        <v>0</v>
      </c>
      <c r="H29" s="765" t="str">
        <f aca="false">IF(A29&lt;&gt;"",YEAR(A29),"")</f>
        <v/>
      </c>
      <c r="I29" s="766" t="str">
        <f aca="false">IF(H29&lt;&gt;"",MIN( 5, $L$7-YEAR(A29) ), "")</f>
        <v/>
      </c>
      <c r="J29" s="767" t="n">
        <f aca="false">IF(I29&lt;&gt;"", IF(I29&lt;=4,ROUND(F29/5,2)*I29,F29), 0)</f>
        <v>0</v>
      </c>
      <c r="K29" s="768" t="n">
        <f aca="false">IF( I29&lt;&gt;"",F29-J29, 0)</f>
        <v>0</v>
      </c>
      <c r="L29" s="769" t="n">
        <f aca="false">IF(I29&lt;&gt;"", IF(I29&lt;=3,ROUND(F29/5,2),IF(I29=4,F29-J29,0)),     0     )</f>
        <v>0</v>
      </c>
      <c r="M29" s="770" t="n">
        <f aca="false">K29-L29</f>
        <v>0</v>
      </c>
      <c r="N29" s="476"/>
      <c r="P29" s="751" t="s">
        <v>705</v>
      </c>
      <c r="Q29" s="751"/>
    </row>
    <row r="30" customFormat="false" ht="12.75" hidden="false" customHeight="false" outlineLevel="0" collapsed="false">
      <c r="A30" s="771"/>
      <c r="B30" s="772"/>
      <c r="C30" s="773"/>
      <c r="D30" s="774"/>
      <c r="E30" s="775" t="n">
        <v>0.19</v>
      </c>
      <c r="F30" s="776" t="n">
        <f aca="false">ROUND(D30/(1+E30),2)</f>
        <v>0</v>
      </c>
      <c r="G30" s="777" t="n">
        <f aca="false">D30-F30</f>
        <v>0</v>
      </c>
      <c r="H30" s="765" t="str">
        <f aca="false">IF(A30&lt;&gt;"",YEAR(A30),"")</f>
        <v/>
      </c>
      <c r="I30" s="766" t="str">
        <f aca="false">IF(H30&lt;&gt;"",MIN( 5, $L$7-YEAR(A30) ), "")</f>
        <v/>
      </c>
      <c r="J30" s="767" t="n">
        <f aca="false">IF(I30&lt;&gt;"", IF(I30&lt;=4,ROUND(F30/5,2)*I30,F30), 0)</f>
        <v>0</v>
      </c>
      <c r="K30" s="768" t="n">
        <f aca="false">IF( I30&lt;&gt;"",F30-J30, 0)</f>
        <v>0</v>
      </c>
      <c r="L30" s="769" t="n">
        <f aca="false">IF(I30&lt;&gt;"", IF(I30&lt;=3,ROUND(F30/5,2),IF(I30=4,F30-J30,0)),     0     )</f>
        <v>0</v>
      </c>
      <c r="M30" s="770" t="n">
        <f aca="false">K30-L30</f>
        <v>0</v>
      </c>
      <c r="N30" s="476"/>
      <c r="P30" s="751"/>
      <c r="Q30" s="751"/>
    </row>
    <row r="31" customFormat="false" ht="12.75" hidden="false" customHeight="false" outlineLevel="0" collapsed="false">
      <c r="A31" s="771"/>
      <c r="B31" s="772"/>
      <c r="C31" s="773"/>
      <c r="D31" s="774"/>
      <c r="E31" s="775" t="n">
        <v>0.19</v>
      </c>
      <c r="F31" s="776" t="n">
        <f aca="false">ROUND(D31/(1+E31),2)</f>
        <v>0</v>
      </c>
      <c r="G31" s="777" t="n">
        <f aca="false">D31-F31</f>
        <v>0</v>
      </c>
      <c r="H31" s="765" t="str">
        <f aca="false">IF(A31&lt;&gt;"",YEAR(A31),"")</f>
        <v/>
      </c>
      <c r="I31" s="766" t="str">
        <f aca="false">IF(H31&lt;&gt;"",MIN( 5, $L$7-YEAR(A31) ), "")</f>
        <v/>
      </c>
      <c r="J31" s="767" t="n">
        <f aca="false">IF(I31&lt;&gt;"", IF(I31&lt;=4,ROUND(F31/5,2)*I31,F31), 0)</f>
        <v>0</v>
      </c>
      <c r="K31" s="768" t="n">
        <f aca="false">IF( I31&lt;&gt;"",F31-J31, 0)</f>
        <v>0</v>
      </c>
      <c r="L31" s="769" t="n">
        <f aca="false">IF(I31&lt;&gt;"", IF(I31&lt;=3,ROUND(F31/5,2),IF(I31=4,F31-J31,0)),     0     )</f>
        <v>0</v>
      </c>
      <c r="M31" s="770" t="n">
        <f aca="false">K31-L31</f>
        <v>0</v>
      </c>
      <c r="N31" s="476"/>
      <c r="P31" s="751" t="s">
        <v>706</v>
      </c>
    </row>
    <row r="32" customFormat="false" ht="12.75" hidden="false" customHeight="false" outlineLevel="0" collapsed="false">
      <c r="A32" s="771"/>
      <c r="B32" s="772"/>
      <c r="C32" s="773"/>
      <c r="D32" s="774"/>
      <c r="E32" s="775" t="n">
        <v>0.19</v>
      </c>
      <c r="F32" s="776" t="n">
        <f aca="false">ROUND(D32/(1+E32),2)</f>
        <v>0</v>
      </c>
      <c r="G32" s="777" t="n">
        <f aca="false">D32-F32</f>
        <v>0</v>
      </c>
      <c r="H32" s="765" t="str">
        <f aca="false">IF(A32&lt;&gt;"",YEAR(A32),"")</f>
        <v/>
      </c>
      <c r="I32" s="766" t="str">
        <f aca="false">IF(H32&lt;&gt;"",MIN( 5, $L$7-YEAR(A32) ), "")</f>
        <v/>
      </c>
      <c r="J32" s="767" t="n">
        <f aca="false">IF(I32&lt;&gt;"", IF(I32&lt;=4,ROUND(F32/5,2)*I32,F32), 0)</f>
        <v>0</v>
      </c>
      <c r="K32" s="768" t="n">
        <f aca="false">IF( I32&lt;&gt;"",F32-J32, 0)</f>
        <v>0</v>
      </c>
      <c r="L32" s="769" t="n">
        <f aca="false">IF(I32&lt;&gt;"", IF(I32&lt;=3,ROUND(F32/5,2),IF(I32=4,F32-J32,0)),     0     )</f>
        <v>0</v>
      </c>
      <c r="M32" s="770" t="n">
        <f aca="false">K32-L32</f>
        <v>0</v>
      </c>
      <c r="N32" s="476"/>
      <c r="P32" s="751"/>
    </row>
    <row r="33" customFormat="false" ht="12.75" hidden="false" customHeight="false" outlineLevel="0" collapsed="false">
      <c r="A33" s="771"/>
      <c r="B33" s="772"/>
      <c r="C33" s="773"/>
      <c r="D33" s="774"/>
      <c r="E33" s="775" t="n">
        <v>0.19</v>
      </c>
      <c r="F33" s="776" t="n">
        <f aca="false">ROUND(D33/(1+E33),2)</f>
        <v>0</v>
      </c>
      <c r="G33" s="777" t="n">
        <f aca="false">D33-F33</f>
        <v>0</v>
      </c>
      <c r="H33" s="765" t="str">
        <f aca="false">IF(A33&lt;&gt;"",YEAR(A33),"")</f>
        <v/>
      </c>
      <c r="I33" s="766" t="str">
        <f aca="false">IF(H33&lt;&gt;"",MIN( 5, $L$7-YEAR(A33) ), "")</f>
        <v/>
      </c>
      <c r="J33" s="767" t="n">
        <f aca="false">IF(I33&lt;&gt;"", IF(I33&lt;=4,ROUND(F33/5,2)*I33,F33), 0)</f>
        <v>0</v>
      </c>
      <c r="K33" s="768" t="n">
        <f aca="false">IF( I33&lt;&gt;"",F33-J33, 0)</f>
        <v>0</v>
      </c>
      <c r="L33" s="769" t="n">
        <f aca="false">IF(I33&lt;&gt;"", IF(I33&lt;=3,ROUND(F33/5,2),IF(I33=4,F33-J33,0)),     0     )</f>
        <v>0</v>
      </c>
      <c r="M33" s="770" t="n">
        <f aca="false">K33-L33</f>
        <v>0</v>
      </c>
      <c r="N33" s="476"/>
      <c r="Q33" s="751"/>
    </row>
    <row r="34" s="82" customFormat="true" ht="12.75" hidden="false" customHeight="false" outlineLevel="0" collapsed="false">
      <c r="A34" s="771"/>
      <c r="B34" s="772"/>
      <c r="C34" s="773"/>
      <c r="D34" s="774"/>
      <c r="E34" s="775" t="n">
        <v>0.19</v>
      </c>
      <c r="F34" s="776" t="n">
        <f aca="false">ROUND(D34/(1+E34),2)</f>
        <v>0</v>
      </c>
      <c r="G34" s="777" t="n">
        <f aca="false">D34-F34</f>
        <v>0</v>
      </c>
      <c r="H34" s="765" t="str">
        <f aca="false">IF(A34&lt;&gt;"",YEAR(A34),"")</f>
        <v/>
      </c>
      <c r="I34" s="766" t="str">
        <f aca="false">IF(H34&lt;&gt;"",MIN( 5, $L$7-YEAR(A34) ), "")</f>
        <v/>
      </c>
      <c r="J34" s="767" t="n">
        <f aca="false">IF(I34&lt;&gt;"", IF(I34&lt;=4,ROUND(F34/5,2)*I34,F34), 0)</f>
        <v>0</v>
      </c>
      <c r="K34" s="768" t="n">
        <f aca="false">IF( I34&lt;&gt;"",F34-J34, 0)</f>
        <v>0</v>
      </c>
      <c r="L34" s="769" t="n">
        <f aca="false">IF(I34&lt;&gt;"", IF(I34&lt;=3,ROUND(F34/5,2),IF(I34=4,F34-J34,0)),     0     )</f>
        <v>0</v>
      </c>
      <c r="M34" s="770" t="n">
        <f aca="false">K34-L34</f>
        <v>0</v>
      </c>
      <c r="N34" s="476"/>
      <c r="O34" s="79"/>
      <c r="P34" s="79"/>
      <c r="Q34" s="79"/>
      <c r="R34" s="79"/>
      <c r="S34" s="79"/>
      <c r="T34" s="79"/>
      <c r="U34" s="79"/>
      <c r="V34" s="79"/>
      <c r="W34" s="79"/>
    </row>
    <row r="35" customFormat="false" ht="13.5" hidden="false" customHeight="false" outlineLevel="0" collapsed="false">
      <c r="A35" s="778"/>
      <c r="B35" s="779"/>
      <c r="C35" s="780"/>
      <c r="D35" s="781"/>
      <c r="E35" s="782" t="n">
        <v>0.19</v>
      </c>
      <c r="F35" s="783" t="n">
        <f aca="false">ROUND(D35/(1+E35),2)</f>
        <v>0</v>
      </c>
      <c r="G35" s="784" t="n">
        <f aca="false">D35-F35</f>
        <v>0</v>
      </c>
      <c r="H35" s="785" t="str">
        <f aca="false">IF(A35&lt;&gt;"",YEAR(A35),"")</f>
        <v/>
      </c>
      <c r="I35" s="786" t="str">
        <f aca="false">IF(H35&lt;&gt;"",MIN( 5, $L$7-YEAR(A35) ), "")</f>
        <v/>
      </c>
      <c r="J35" s="787" t="n">
        <f aca="false">IF(I35&lt;&gt;"", IF(I35&lt;=4,ROUND(F35/5,2)*I35,F35), 0)</f>
        <v>0</v>
      </c>
      <c r="K35" s="788" t="n">
        <f aca="false">IF( I35&lt;&gt;"",F35-J35, 0)</f>
        <v>0</v>
      </c>
      <c r="L35" s="789" t="n">
        <f aca="false">IF(I35&lt;&gt;"", IF(I35&lt;=3,ROUND(F35/5,2),IF(I35=4,F35-J35,0)),     0     )</f>
        <v>0</v>
      </c>
      <c r="M35" s="790" t="n">
        <f aca="false">K35-L35</f>
        <v>0</v>
      </c>
      <c r="N35" s="481"/>
    </row>
    <row r="36" customFormat="false" ht="15.75" hidden="false" customHeight="true" outlineLevel="0" collapsed="false">
      <c r="A36" s="791"/>
      <c r="B36" s="791" t="s">
        <v>707</v>
      </c>
      <c r="C36" s="791"/>
      <c r="D36" s="792"/>
      <c r="E36" s="792"/>
      <c r="F36" s="793" t="str">
        <f aca="false">"MwSt. aus " &amp; A5 &amp; ":   "</f>
        <v>MwSt. aus 2024:   </v>
      </c>
      <c r="G36" s="794" t="n">
        <f aca="false">SUMIF(H11:H35,L7,G11:G35)</f>
        <v>45.98</v>
      </c>
      <c r="H36" s="792"/>
      <c r="I36" s="792"/>
      <c r="J36" s="792"/>
      <c r="K36" s="792"/>
      <c r="L36" s="794" t="n">
        <f aca="false">SUM(L10:L35)</f>
        <v>195.12</v>
      </c>
      <c r="M36" s="792"/>
      <c r="N36" s="81"/>
      <c r="O36" s="82"/>
    </row>
    <row r="37" customFormat="false" ht="15.75" hidden="false" customHeight="true" outlineLevel="0" collapsed="false">
      <c r="E37" s="795"/>
      <c r="F37" s="795"/>
      <c r="G37" s="795"/>
      <c r="H37" s="795"/>
      <c r="I37" s="795"/>
      <c r="J37" s="795"/>
      <c r="K37" s="795"/>
      <c r="L37" s="795"/>
      <c r="P37" s="82"/>
      <c r="Q37" s="82"/>
      <c r="R37" s="82"/>
      <c r="S37" s="82"/>
      <c r="T37" s="82"/>
      <c r="U37" s="82"/>
      <c r="V37" s="82"/>
    </row>
    <row r="38" customFormat="false" ht="12.75" hidden="false" customHeight="false" outlineLevel="0" collapsed="false">
      <c r="C38" s="796"/>
      <c r="D38" s="796"/>
      <c r="E38" s="797"/>
    </row>
    <row r="39" customFormat="false" ht="12.75" hidden="false" customHeight="false" outlineLevel="0" collapsed="false">
      <c r="C39" s="796"/>
      <c r="D39" s="796"/>
      <c r="E39" s="797"/>
    </row>
    <row r="40" customFormat="false" ht="15" hidden="false" customHeight="false" outlineLevel="0" collapsed="false">
      <c r="A40" s="798" t="n">
        <f aca="false">A5</f>
        <v>2024</v>
      </c>
      <c r="B40" s="158" t="s">
        <v>708</v>
      </c>
    </row>
    <row r="41" customFormat="false" ht="15" hidden="false" customHeight="false" outlineLevel="0" collapsed="false">
      <c r="A41" s="734"/>
      <c r="B41" s="145" t="s">
        <v>344</v>
      </c>
    </row>
    <row r="42" customFormat="false" ht="15" hidden="false" customHeight="false" outlineLevel="0" collapsed="false">
      <c r="B42" s="77"/>
      <c r="C42" s="77"/>
      <c r="D42" s="799" t="str">
        <f aca="false">D10</f>
        <v>Brutto</v>
      </c>
      <c r="E42" s="799" t="str">
        <f aca="false">F10</f>
        <v>Netto</v>
      </c>
      <c r="F42" s="799" t="str">
        <f aca="false">G10</f>
        <v>MwSt</v>
      </c>
      <c r="G42" s="734"/>
      <c r="H42" s="734"/>
      <c r="I42" s="734"/>
      <c r="J42" s="734"/>
      <c r="K42" s="734"/>
      <c r="L42" s="734"/>
    </row>
    <row r="43" customFormat="false" ht="14.25" hidden="false" customHeight="false" outlineLevel="0" collapsed="false">
      <c r="B43" s="731" t="n">
        <v>1</v>
      </c>
      <c r="D43" s="185" t="n">
        <f aca="false" t="array" ref="D43:D43">SUM(IF((ISNUMBER($A$10:$A$35))*($A$10:$A$35&gt;=DATE($A$40,$B43,1))*($A$10:$A$35&lt;=DATE($A$40,$B43+1,0))*ISNUMBER(D$10:D$35),D$10:D$35))</f>
        <v>0</v>
      </c>
      <c r="E43" s="185" t="n">
        <f aca="false" t="array" ref="E43:E43">SUM(IF((ISNUMBER($A$10:$A$35))*($A$10:$A$35&gt;=DATE($A$40,$B43,1))*($A$10:$A$35&lt;=DATE($A$40,$B43+1,0))*ISNUMBER(F$10:F$35),F$10:F$35))</f>
        <v>0</v>
      </c>
      <c r="F43" s="185" t="n">
        <f aca="false" t="array" ref="F43:F43">SUM(IF((ISNUMBER($A$10:$A$35))*($A$10:$A$35&gt;=DATE($A$40,$B43,1))*($A$10:$A$35&lt;=DATE($A$40,$B43+1,0))*ISNUMBER(G$10:G$35),G$10:G$35))</f>
        <v>0</v>
      </c>
      <c r="G43" s="185"/>
      <c r="H43" s="185"/>
      <c r="I43" s="185"/>
      <c r="J43" s="185"/>
      <c r="K43" s="185"/>
      <c r="L43" s="185"/>
    </row>
    <row r="44" customFormat="false" ht="14.25" hidden="false" customHeight="false" outlineLevel="0" collapsed="false">
      <c r="B44" s="731" t="n">
        <v>2</v>
      </c>
      <c r="D44" s="185" t="n">
        <f aca="false" t="array" ref="D44:D44">SUM(IF((ISNUMBER($A$10:$A$35))*($A$10:$A$35&gt;=DATE($A$40,$B44,1))*($A$10:$A$35&lt;=DATE($A$40,$B44+1,0))*ISNUMBER(D$10:D$35),D$10:D$35))</f>
        <v>0</v>
      </c>
      <c r="E44" s="185" t="n">
        <f aca="false" t="array" ref="E44:E44">SUM(IF((ISNUMBER($A$10:$A$35))*($A$10:$A$35&gt;=DATE($A$40,$B44,1))*($A$10:$A$35&lt;=DATE($A$40,$B44+1,0))*ISNUMBER(F$10:F$35),F$10:F$35))</f>
        <v>0</v>
      </c>
      <c r="F44" s="185" t="n">
        <f aca="false" t="array" ref="F44:F44">SUM(IF((ISNUMBER($A$10:$A$35))*($A$10:$A$35&gt;=DATE($A$40,$B44,1))*($A$10:$A$35&lt;=DATE($A$40,$B44+1,0))*ISNUMBER(G$10:G$35),G$10:G$35))</f>
        <v>0</v>
      </c>
      <c r="G44" s="185"/>
      <c r="H44" s="185"/>
      <c r="I44" s="185"/>
      <c r="J44" s="185"/>
      <c r="K44" s="185"/>
      <c r="L44" s="185"/>
    </row>
    <row r="45" customFormat="false" ht="14.25" hidden="false" customHeight="false" outlineLevel="0" collapsed="false">
      <c r="B45" s="731" t="n">
        <v>3</v>
      </c>
      <c r="D45" s="185" t="n">
        <f aca="false" t="array" ref="D45:D45">SUM(IF((ISNUMBER($A$10:$A$35))*($A$10:$A$35&gt;=DATE($A$40,$B45,1))*($A$10:$A$35&lt;=DATE($A$40,$B45+1,0))*ISNUMBER(D$10:D$35),D$10:D$35))</f>
        <v>0</v>
      </c>
      <c r="E45" s="185" t="n">
        <f aca="false" t="array" ref="E45:E45">SUM(IF((ISNUMBER($A$10:$A$35))*($A$10:$A$35&gt;=DATE($A$40,$B45,1))*($A$10:$A$35&lt;=DATE($A$40,$B45+1,0))*ISNUMBER(F$10:F$35),F$10:F$35))</f>
        <v>0</v>
      </c>
      <c r="F45" s="185" t="n">
        <f aca="false" t="array" ref="F45:F45">SUM(IF((ISNUMBER($A$10:$A$35))*($A$10:$A$35&gt;=DATE($A$40,$B45,1))*($A$10:$A$35&lt;=DATE($A$40,$B45+1,0))*ISNUMBER(G$10:G$35),G$10:G$35))</f>
        <v>0</v>
      </c>
      <c r="G45" s="185"/>
      <c r="H45" s="185"/>
      <c r="I45" s="185"/>
      <c r="J45" s="185"/>
      <c r="K45" s="185"/>
      <c r="L45" s="185"/>
    </row>
    <row r="46" customFormat="false" ht="15" hidden="false" customHeight="false" outlineLevel="0" collapsed="false">
      <c r="B46" s="732" t="n">
        <v>1</v>
      </c>
      <c r="C46" s="732"/>
      <c r="D46" s="733" t="n">
        <f aca="false">SUM(D43:D45)</f>
        <v>0</v>
      </c>
      <c r="E46" s="733" t="n">
        <f aca="false">SUM(E43:E45)</f>
        <v>0</v>
      </c>
      <c r="F46" s="733" t="n">
        <f aca="false">SUM(F43:F45)</f>
        <v>0</v>
      </c>
      <c r="G46" s="800"/>
      <c r="H46" s="800"/>
      <c r="I46" s="800"/>
      <c r="J46" s="800"/>
      <c r="K46" s="800"/>
      <c r="L46" s="800"/>
    </row>
    <row r="47" customFormat="false" ht="14.25" hidden="false" customHeight="false" outlineLevel="0" collapsed="false">
      <c r="B47" s="47"/>
      <c r="D47" s="47"/>
      <c r="E47" s="47"/>
      <c r="F47" s="47"/>
      <c r="G47" s="47"/>
      <c r="H47" s="47"/>
      <c r="I47" s="47"/>
      <c r="J47" s="47"/>
      <c r="K47" s="47"/>
      <c r="L47" s="47"/>
    </row>
    <row r="48" customFormat="false" ht="14.25" hidden="false" customHeight="false" outlineLevel="0" collapsed="false">
      <c r="B48" s="731" t="n">
        <v>4</v>
      </c>
      <c r="D48" s="185" t="n">
        <f aca="false" t="array" ref="D48:D48">SUM(IF((ISNUMBER($A$10:$A$35))*($A$10:$A$35&gt;=DATE($A$40,$B48,1))*($A$10:$A$35&lt;=DATE($A$40,$B48+1,0))*ISNUMBER(D$10:D$35),D$10:D$35))</f>
        <v>287.98</v>
      </c>
      <c r="E48" s="185" t="n">
        <f aca="false" t="array" ref="E48:E48">SUM(IF((ISNUMBER($A$10:$A$35))*($A$10:$A$35&gt;=DATE($A$40,$B48,1))*($A$10:$A$35&lt;=DATE($A$40,$B48+1,0))*ISNUMBER(F$10:F$35),F$10:F$35))</f>
        <v>242</v>
      </c>
      <c r="F48" s="185" t="n">
        <f aca="false" t="array" ref="F48:F48">SUM(IF((ISNUMBER($A$10:$A$35))*($A$10:$A$35&gt;=DATE($A$40,$B48,1))*($A$10:$A$35&lt;=DATE($A$40,$B48+1,0))*ISNUMBER(G$10:G$35),G$10:G$35))</f>
        <v>45.98</v>
      </c>
      <c r="G48" s="185"/>
      <c r="H48" s="185"/>
      <c r="I48" s="185"/>
      <c r="J48" s="185"/>
      <c r="K48" s="185"/>
      <c r="L48" s="185"/>
    </row>
    <row r="49" customFormat="false" ht="14.25" hidden="false" customHeight="false" outlineLevel="0" collapsed="false">
      <c r="B49" s="731" t="n">
        <v>5</v>
      </c>
      <c r="D49" s="185" t="n">
        <f aca="false" t="array" ref="D49:D49">SUM(IF((ISNUMBER($A$10:$A$35))*($A$10:$A$35&gt;=DATE($A$40,$B49,1))*($A$10:$A$35&lt;=DATE($A$40,$B49+1,0))*ISNUMBER(D$10:D$35),D$10:D$35))</f>
        <v>0</v>
      </c>
      <c r="E49" s="185" t="n">
        <f aca="false" t="array" ref="E49:E49">SUM(IF((ISNUMBER($A$10:$A$35))*($A$10:$A$35&gt;=DATE($A$40,$B49,1))*($A$10:$A$35&lt;=DATE($A$40,$B49+1,0))*ISNUMBER(F$10:F$35),F$10:F$35))</f>
        <v>0</v>
      </c>
      <c r="F49" s="185" t="n">
        <f aca="false" t="array" ref="F49:F49">SUM(IF((ISNUMBER($A$10:$A$35))*($A$10:$A$35&gt;=DATE($A$40,$B49,1))*($A$10:$A$35&lt;=DATE($A$40,$B49+1,0))*ISNUMBER(G$10:G$35),G$10:G$35))</f>
        <v>0</v>
      </c>
      <c r="G49" s="185"/>
      <c r="H49" s="185"/>
      <c r="I49" s="185"/>
      <c r="J49" s="185"/>
      <c r="K49" s="185"/>
      <c r="L49" s="185"/>
    </row>
    <row r="50" customFormat="false" ht="14.25" hidden="false" customHeight="false" outlineLevel="0" collapsed="false">
      <c r="B50" s="731" t="n">
        <v>6</v>
      </c>
      <c r="D50" s="185" t="n">
        <f aca="false" t="array" ref="D50:D50">SUM(IF((ISNUMBER($A$10:$A$35))*($A$10:$A$35&gt;=DATE($A$40,$B50,1))*($A$10:$A$35&lt;=DATE($A$40,$B50+1,0))*ISNUMBER(D$10:D$35),D$10:D$35))</f>
        <v>0</v>
      </c>
      <c r="E50" s="185" t="n">
        <f aca="false" t="array" ref="E50:E50">SUM(IF((ISNUMBER($A$10:$A$35))*($A$10:$A$35&gt;=DATE($A$40,$B50,1))*($A$10:$A$35&lt;=DATE($A$40,$B50+1,0))*ISNUMBER(F$10:F$35),F$10:F$35))</f>
        <v>0</v>
      </c>
      <c r="F50" s="185" t="n">
        <f aca="false" t="array" ref="F50:F50">SUM(IF((ISNUMBER($A$10:$A$35))*($A$10:$A$35&gt;=DATE($A$40,$B50,1))*($A$10:$A$35&lt;=DATE($A$40,$B50+1,0))*ISNUMBER(G$10:G$35),G$10:G$35))</f>
        <v>0</v>
      </c>
      <c r="G50" s="185"/>
      <c r="H50" s="185"/>
      <c r="I50" s="185"/>
      <c r="J50" s="185"/>
      <c r="K50" s="185"/>
      <c r="L50" s="185"/>
    </row>
    <row r="51" customFormat="false" ht="15" hidden="false" customHeight="false" outlineLevel="0" collapsed="false">
      <c r="B51" s="732" t="n">
        <v>2</v>
      </c>
      <c r="C51" s="732"/>
      <c r="D51" s="733" t="n">
        <f aca="false">SUM(D48:D50)</f>
        <v>287.98</v>
      </c>
      <c r="E51" s="733" t="n">
        <f aca="false">SUM(E48:E50)</f>
        <v>242</v>
      </c>
      <c r="F51" s="733" t="n">
        <f aca="false">SUM(F48:F50)</f>
        <v>45.98</v>
      </c>
      <c r="G51" s="800"/>
      <c r="H51" s="800"/>
      <c r="I51" s="800"/>
      <c r="J51" s="800"/>
      <c r="K51" s="800"/>
      <c r="L51" s="800"/>
    </row>
    <row r="52" customFormat="false" ht="14.25" hidden="false" customHeight="false" outlineLevel="0" collapsed="false">
      <c r="B52" s="47"/>
      <c r="D52" s="47"/>
      <c r="E52" s="47"/>
      <c r="F52" s="47"/>
      <c r="G52" s="47"/>
      <c r="H52" s="47"/>
      <c r="I52" s="47"/>
      <c r="J52" s="47"/>
      <c r="K52" s="47"/>
      <c r="L52" s="47"/>
    </row>
    <row r="53" customFormat="false" ht="14.25" hidden="false" customHeight="false" outlineLevel="0" collapsed="false">
      <c r="B53" s="731" t="n">
        <v>7</v>
      </c>
      <c r="D53" s="185" t="n">
        <f aca="false" t="array" ref="D53:D53">SUM(IF((ISNUMBER($A$10:$A$35))*($A$10:$A$35&gt;=DATE($A$40,$B53,1))*($A$10:$A$35&lt;=DATE($A$40,$B53+1,0))*ISNUMBER(D$10:D$35),D$10:D$35))</f>
        <v>0</v>
      </c>
      <c r="E53" s="185" t="n">
        <f aca="false" t="array" ref="E53:E53">SUM(IF((ISNUMBER($A$10:$A$35))*($A$10:$A$35&gt;=DATE($A$40,$B53,1))*($A$10:$A$35&lt;=DATE($A$40,$B53+1,0))*ISNUMBER(F$10:F$35),F$10:F$35))</f>
        <v>0</v>
      </c>
      <c r="F53" s="185" t="n">
        <f aca="false" t="array" ref="F53:F53">SUM(IF((ISNUMBER($A$10:$A$35))*($A$10:$A$35&gt;=DATE($A$40,$B53,1))*($A$10:$A$35&lt;=DATE($A$40,$B53+1,0))*ISNUMBER(G$10:G$35),G$10:G$35))</f>
        <v>0</v>
      </c>
      <c r="G53" s="185"/>
      <c r="H53" s="185"/>
      <c r="I53" s="185"/>
      <c r="J53" s="185"/>
      <c r="K53" s="185"/>
      <c r="L53" s="185"/>
    </row>
    <row r="54" customFormat="false" ht="14.25" hidden="false" customHeight="false" outlineLevel="0" collapsed="false">
      <c r="B54" s="731" t="n">
        <v>8</v>
      </c>
      <c r="D54" s="185" t="n">
        <f aca="false" t="array" ref="D54:D54">SUM(IF((ISNUMBER($A$10:$A$35))*($A$10:$A$35&gt;=DATE($A$40,$B54,1))*($A$10:$A$35&lt;=DATE($A$40,$B54+1,0))*ISNUMBER(D$10:D$35),D$10:D$35))</f>
        <v>0</v>
      </c>
      <c r="E54" s="185" t="n">
        <f aca="false" t="array" ref="E54:E54">SUM(IF((ISNUMBER($A$10:$A$35))*($A$10:$A$35&gt;=DATE($A$40,$B54,1))*($A$10:$A$35&lt;=DATE($A$40,$B54+1,0))*ISNUMBER(F$10:F$35),F$10:F$35))</f>
        <v>0</v>
      </c>
      <c r="F54" s="185" t="n">
        <f aca="false" t="array" ref="F54:F54">SUM(IF((ISNUMBER($A$10:$A$35))*($A$10:$A$35&gt;=DATE($A$40,$B54,1))*($A$10:$A$35&lt;=DATE($A$40,$B54+1,0))*ISNUMBER(G$10:G$35),G$10:G$35))</f>
        <v>0</v>
      </c>
      <c r="G54" s="185"/>
      <c r="H54" s="185"/>
      <c r="I54" s="185"/>
      <c r="J54" s="185"/>
      <c r="K54" s="185"/>
      <c r="L54" s="185"/>
    </row>
    <row r="55" customFormat="false" ht="14.25" hidden="false" customHeight="false" outlineLevel="0" collapsed="false">
      <c r="B55" s="731" t="n">
        <v>9</v>
      </c>
      <c r="D55" s="185" t="n">
        <f aca="false" t="array" ref="D55:D55">SUM(IF((ISNUMBER($A$10:$A$35))*($A$10:$A$35&gt;=DATE($A$40,$B55,1))*($A$10:$A$35&lt;=DATE($A$40,$B55+1,0))*ISNUMBER(D$10:D$35),D$10:D$35))</f>
        <v>0</v>
      </c>
      <c r="E55" s="185" t="n">
        <f aca="false" t="array" ref="E55:E55">SUM(IF((ISNUMBER($A$10:$A$35))*($A$10:$A$35&gt;=DATE($A$40,$B55,1))*($A$10:$A$35&lt;=DATE($A$40,$B55+1,0))*ISNUMBER(F$10:F$35),F$10:F$35))</f>
        <v>0</v>
      </c>
      <c r="F55" s="185" t="n">
        <f aca="false" t="array" ref="F55:F55">SUM(IF((ISNUMBER($A$10:$A$35))*($A$10:$A$35&gt;=DATE($A$40,$B55,1))*($A$10:$A$35&lt;=DATE($A$40,$B55+1,0))*ISNUMBER(G$10:G$35),G$10:G$35))</f>
        <v>0</v>
      </c>
      <c r="G55" s="185"/>
      <c r="H55" s="185"/>
      <c r="I55" s="185"/>
      <c r="J55" s="185"/>
      <c r="K55" s="185"/>
      <c r="L55" s="185"/>
    </row>
    <row r="56" customFormat="false" ht="15" hidden="false" customHeight="false" outlineLevel="0" collapsed="false">
      <c r="B56" s="732" t="n">
        <v>3</v>
      </c>
      <c r="C56" s="732"/>
      <c r="D56" s="733" t="n">
        <f aca="false">SUM(D53:D55)</f>
        <v>0</v>
      </c>
      <c r="E56" s="733" t="n">
        <f aca="false">SUM(E53:E55)</f>
        <v>0</v>
      </c>
      <c r="F56" s="733" t="n">
        <f aca="false">SUM(F53:F55)</f>
        <v>0</v>
      </c>
      <c r="G56" s="800"/>
      <c r="H56" s="800"/>
      <c r="I56" s="800"/>
      <c r="J56" s="800"/>
      <c r="K56" s="800"/>
      <c r="L56" s="800"/>
    </row>
    <row r="57" customFormat="false" ht="14.25" hidden="false" customHeight="false" outlineLevel="0" collapsed="false">
      <c r="B57" s="47"/>
      <c r="D57" s="47"/>
      <c r="E57" s="47"/>
      <c r="F57" s="47"/>
      <c r="G57" s="47"/>
      <c r="H57" s="47"/>
      <c r="I57" s="47"/>
      <c r="J57" s="47"/>
      <c r="K57" s="47"/>
      <c r="L57" s="47"/>
    </row>
    <row r="58" customFormat="false" ht="14.25" hidden="false" customHeight="false" outlineLevel="0" collapsed="false">
      <c r="B58" s="731" t="n">
        <v>10</v>
      </c>
      <c r="D58" s="185" t="n">
        <f aca="false" t="array" ref="D58:D58">SUM(IF((ISNUMBER($A$10:$A$35))*($A$10:$A$35&gt;=DATE($A$40,$B58,1))*($A$10:$A$35&lt;=DATE($A$40,$B58+1,0))*ISNUMBER(D$10:D$35),D$10:D$35))</f>
        <v>0</v>
      </c>
      <c r="E58" s="185" t="n">
        <f aca="false" t="array" ref="E58:E58">SUM(IF((ISNUMBER($A$10:$A$35))*($A$10:$A$35&gt;=DATE($A$40,$B58,1))*($A$10:$A$35&lt;=DATE($A$40,$B58+1,0))*ISNUMBER(F$10:F$35),F$10:F$35))</f>
        <v>0</v>
      </c>
      <c r="F58" s="185" t="n">
        <f aca="false" t="array" ref="F58:F58">SUM(IF((ISNUMBER($A$10:$A$35))*($A$10:$A$35&gt;=DATE($A$40,$B58,1))*($A$10:$A$35&lt;=DATE($A$40,$B58+1,0))*ISNUMBER(G$10:G$35),G$10:G$35))</f>
        <v>0</v>
      </c>
      <c r="G58" s="185"/>
      <c r="H58" s="185"/>
      <c r="I58" s="185"/>
      <c r="J58" s="185"/>
      <c r="K58" s="185"/>
      <c r="L58" s="185"/>
    </row>
    <row r="59" customFormat="false" ht="14.25" hidden="false" customHeight="false" outlineLevel="0" collapsed="false">
      <c r="B59" s="731" t="n">
        <v>11</v>
      </c>
      <c r="D59" s="185" t="n">
        <f aca="false" t="array" ref="D59:D59">SUM(IF((ISNUMBER($A$10:$A$35))*($A$10:$A$35&gt;=DATE($A$40,$B59,1))*($A$10:$A$35&lt;=DATE($A$40,$B59+1,0))*ISNUMBER(D$10:D$35),D$10:D$35))</f>
        <v>0</v>
      </c>
      <c r="E59" s="185" t="n">
        <f aca="false" t="array" ref="E59:E59">SUM(IF((ISNUMBER($A$10:$A$35))*($A$10:$A$35&gt;=DATE($A$40,$B59,1))*($A$10:$A$35&lt;=DATE($A$40,$B59+1,0))*ISNUMBER(F$10:F$35),F$10:F$35))</f>
        <v>0</v>
      </c>
      <c r="F59" s="185" t="n">
        <f aca="false" t="array" ref="F59:F59">SUM(IF((ISNUMBER($A$10:$A$35))*($A$10:$A$35&gt;=DATE($A$40,$B59,1))*($A$10:$A$35&lt;=DATE($A$40,$B59+1,0))*ISNUMBER(G$10:G$35),G$10:G$35))</f>
        <v>0</v>
      </c>
      <c r="G59" s="185"/>
      <c r="H59" s="185"/>
      <c r="I59" s="185"/>
      <c r="J59" s="185"/>
      <c r="K59" s="185"/>
      <c r="L59" s="185"/>
    </row>
    <row r="60" customFormat="false" ht="14.25" hidden="false" customHeight="false" outlineLevel="0" collapsed="false">
      <c r="B60" s="731" t="n">
        <v>12</v>
      </c>
      <c r="D60" s="185" t="n">
        <f aca="false" t="array" ref="D60:D60">SUM(IF((ISNUMBER($A$10:$A$35))*($A$10:$A$35&gt;=DATE($A$40,$B60,1))*($A$10:$A$35&lt;=DATE($A$40,$B60+1,0))*ISNUMBER(D$10:D$35),D$10:D$35))</f>
        <v>0</v>
      </c>
      <c r="E60" s="185" t="n">
        <f aca="false" t="array" ref="E60:E60">SUM(IF((ISNUMBER($A$10:$A$35))*($A$10:$A$35&gt;=DATE($A$40,$B60,1))*($A$10:$A$35&lt;=DATE($A$40,$B60+1,0))*ISNUMBER(F$10:F$35),F$10:F$35))</f>
        <v>0</v>
      </c>
      <c r="F60" s="185" t="n">
        <f aca="false" t="array" ref="F60:F60">SUM(IF((ISNUMBER($A$10:$A$35))*($A$10:$A$35&gt;=DATE($A$40,$B60,1))*($A$10:$A$35&lt;=DATE($A$40,$B60+1,0))*ISNUMBER(G$10:G$35),G$10:G$35))</f>
        <v>0</v>
      </c>
      <c r="G60" s="185"/>
      <c r="H60" s="185"/>
      <c r="I60" s="185"/>
      <c r="J60" s="185"/>
      <c r="K60" s="185"/>
      <c r="L60" s="185"/>
    </row>
    <row r="61" customFormat="false" ht="15" hidden="false" customHeight="false" outlineLevel="0" collapsed="false">
      <c r="B61" s="732" t="n">
        <v>4</v>
      </c>
      <c r="C61" s="732"/>
      <c r="D61" s="733" t="n">
        <f aca="false">SUM(D58:D60)</f>
        <v>0</v>
      </c>
      <c r="E61" s="733" t="n">
        <f aca="false">SUM(E58:E60)</f>
        <v>0</v>
      </c>
      <c r="F61" s="733" t="n">
        <f aca="false">SUM(F58:F60)</f>
        <v>0</v>
      </c>
      <c r="G61" s="800"/>
      <c r="H61" s="800"/>
      <c r="I61" s="800"/>
      <c r="J61" s="800"/>
      <c r="K61" s="800"/>
      <c r="L61" s="800"/>
    </row>
    <row r="62" customFormat="false" ht="14.25" hidden="false" customHeight="false" outlineLevel="0" collapsed="false">
      <c r="B62" s="47"/>
      <c r="D62" s="47"/>
    </row>
    <row r="63" customFormat="false" ht="12" hidden="false" customHeight="true" outlineLevel="0" collapsed="false">
      <c r="B63" s="145" t="s">
        <v>709</v>
      </c>
      <c r="D63" s="738" t="n">
        <f aca="false" t="array" ref="D63:D63">SUM(IF(NOT(ISNUMBER($A$10:$A$35)) * (TRIM($A$10:$A$35)&lt;&gt;"Summe")*ISNUMBER(D$10:D$35),D$10:D$35))</f>
        <v>0</v>
      </c>
      <c r="E63" s="738" t="n">
        <f aca="false" t="array" ref="E63:E63">SUM(IF(NOT(ISNUMBER($A$10:$A$35)) * (TRIM($A$10:$A$35)&lt;&gt;"Summe")*ISNUMBER(F$10:F$35),F$10:F$35))</f>
        <v>0</v>
      </c>
      <c r="F63" s="738" t="n">
        <f aca="false" t="array" ref="F63:F63">SUM(IF(NOT(ISNUMBER($A$10:$A$35)) * (TRIM($A$10:$A$35)&lt;&gt;"Summe")*ISNUMBER(G$10:G$35),G$10:G$35))</f>
        <v>0</v>
      </c>
      <c r="G63" s="738"/>
      <c r="H63" s="738"/>
      <c r="I63" s="738"/>
      <c r="J63" s="738"/>
      <c r="K63" s="738"/>
      <c r="L63" s="738"/>
    </row>
    <row r="64" customFormat="false" ht="15.75" hidden="false" customHeight="false" outlineLevel="0" collapsed="false">
      <c r="B64" s="158" t="s">
        <v>710</v>
      </c>
      <c r="D64" s="740" t="n">
        <f aca="false">D46+D51+D56+D61+D63</f>
        <v>287.98</v>
      </c>
      <c r="E64" s="740" t="n">
        <f aca="false">E46+E51+E56+E61+E63</f>
        <v>242</v>
      </c>
      <c r="F64" s="740" t="n">
        <f aca="false">F46+F51+F56+F61+F63</f>
        <v>45.98</v>
      </c>
      <c r="G64" s="800"/>
      <c r="H64" s="800"/>
      <c r="I64" s="800"/>
      <c r="J64" s="800"/>
      <c r="K64" s="800"/>
      <c r="L64" s="800"/>
    </row>
    <row r="65" customFormat="false" ht="13.5" hidden="false" customHeight="false" outlineLevel="0" collapsed="false">
      <c r="B65" s="77"/>
      <c r="C65" s="77"/>
      <c r="D65" s="77"/>
      <c r="E65" s="77"/>
      <c r="F65" s="77"/>
    </row>
  </sheetData>
  <mergeCells count="14">
    <mergeCell ref="A1:B1"/>
    <mergeCell ref="L1:M1"/>
    <mergeCell ref="A4:J4"/>
    <mergeCell ref="A5:F5"/>
    <mergeCell ref="I7:K8"/>
    <mergeCell ref="L7:M8"/>
    <mergeCell ref="H9:H10"/>
    <mergeCell ref="I9:I10"/>
    <mergeCell ref="J9:J10"/>
    <mergeCell ref="K9:K10"/>
    <mergeCell ref="L9:L10"/>
    <mergeCell ref="M9:M10"/>
    <mergeCell ref="C38:D38"/>
    <mergeCell ref="C39:D39"/>
  </mergeCells>
  <hyperlinks>
    <hyperlink ref="P1" location="Erläuterung!A1" display="Hilfe"/>
    <hyperlink ref="P6" r:id="rId1" display="http://www.klicktipps.de/gewerbe-abschreibung.php"/>
  </hyperlinks>
  <printOptions headings="false" gridLines="false" gridLinesSet="true" horizontalCentered="false" verticalCentered="false"/>
  <pageMargins left="0.609722222222222" right="0.609722222222222" top="0.984027777777778" bottom="0.984027777777778" header="0.511811023622047" footer="0.511811023622047"/>
  <pageSetup paperSize="9" scale="100" fitToWidth="1" fitToHeight="4" pageOrder="downThenOver" orientation="landscape" blackAndWhite="false" draft="false" cellComments="none" horizontalDpi="300" verticalDpi="300" copies="1"/>
  <headerFooter differentFirst="false" differentOddEven="false">
    <oddHeader/>
    <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O29"/>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 activeCellId="0" sqref="A1:A5"/>
    </sheetView>
  </sheetViews>
  <sheetFormatPr defaultColWidth="11.4296875" defaultRowHeight="12.75" zeroHeight="false" outlineLevelRow="0" outlineLevelCol="0"/>
  <cols>
    <col collapsed="false" customWidth="true" hidden="false" outlineLevel="0" max="1" min="1" style="79" width="18.14"/>
    <col collapsed="false" customWidth="true" hidden="false" outlineLevel="0" max="2" min="2" style="79" width="19.14"/>
    <col collapsed="false" customWidth="true" hidden="false" outlineLevel="0" max="3" min="3" style="79" width="8.43"/>
    <col collapsed="false" customWidth="true" hidden="false" outlineLevel="0" max="4" min="4" style="79" width="9.28"/>
    <col collapsed="false" customWidth="true" hidden="false" outlineLevel="0" max="5" min="5" style="79" width="6.14"/>
    <col collapsed="false" customWidth="true" hidden="false" outlineLevel="0" max="6" min="6" style="79" width="9.57"/>
    <col collapsed="false" customWidth="true" hidden="false" outlineLevel="0" max="7" min="7" style="79" width="8.57"/>
    <col collapsed="false" customWidth="true" hidden="false" outlineLevel="0" max="8" min="8" style="79" width="8.28"/>
    <col collapsed="false" customWidth="true" hidden="false" outlineLevel="0" max="9" min="9" style="79" width="25"/>
    <col collapsed="false" customWidth="true" hidden="false" outlineLevel="0" max="10" min="10" style="79" width="9"/>
    <col collapsed="false" customWidth="true" hidden="false" outlineLevel="0" max="11" min="11" style="79" width="4.71"/>
    <col collapsed="false" customWidth="true" hidden="false" outlineLevel="0" max="13" min="12" style="79" width="8.28"/>
    <col collapsed="false" customWidth="true" hidden="false" outlineLevel="0" max="14" min="14" style="79" width="7.71"/>
    <col collapsed="false" customWidth="true" hidden="false" outlineLevel="0" max="16" min="15" style="79" width="16.71"/>
    <col collapsed="false" customWidth="false" hidden="false" outlineLevel="0" max="16384" min="17" style="79" width="11.43"/>
  </cols>
  <sheetData>
    <row r="1" customFormat="false" ht="14.25" hidden="false" customHeight="false" outlineLevel="0" collapsed="false">
      <c r="A1" s="75" t="n">
        <f aca="false">Überschuss!A1</f>
        <v>0</v>
      </c>
      <c r="K1" s="801" t="n">
        <f aca="false">Überschuss!C1</f>
        <v>45521</v>
      </c>
      <c r="L1" s="801"/>
      <c r="M1" s="801"/>
      <c r="O1" s="50" t="s">
        <v>140</v>
      </c>
    </row>
    <row r="2" customFormat="false" ht="12.75" hidden="false" customHeight="false" outlineLevel="0" collapsed="false">
      <c r="A2" s="75" t="n">
        <f aca="false">Überschuss!A2</f>
        <v>0</v>
      </c>
    </row>
    <row r="3" customFormat="false" ht="12.75" hidden="false" customHeight="false" outlineLevel="0" collapsed="false">
      <c r="O3" s="658" t="s">
        <v>681</v>
      </c>
    </row>
    <row r="4" customFormat="false" ht="12.75" hidden="false" customHeight="false" outlineLevel="0" collapsed="false">
      <c r="O4" s="658" t="s">
        <v>682</v>
      </c>
    </row>
    <row r="5" customFormat="false" ht="12.75" hidden="false" customHeight="false" outlineLevel="0" collapsed="false">
      <c r="A5" s="802"/>
      <c r="B5" s="802"/>
      <c r="C5" s="802"/>
      <c r="D5" s="802"/>
      <c r="E5" s="802"/>
      <c r="F5" s="802"/>
      <c r="G5" s="802"/>
      <c r="H5" s="802"/>
      <c r="I5" s="802"/>
      <c r="J5" s="802"/>
      <c r="K5" s="802"/>
      <c r="L5" s="802"/>
      <c r="M5" s="802"/>
      <c r="O5" s="658" t="s">
        <v>683</v>
      </c>
    </row>
    <row r="6" s="747" customFormat="true" ht="18" hidden="false" customHeight="false" outlineLevel="0" collapsed="false">
      <c r="A6" s="803" t="s">
        <v>711</v>
      </c>
      <c r="B6" s="803"/>
      <c r="C6" s="803"/>
      <c r="D6" s="803"/>
      <c r="E6" s="803"/>
      <c r="F6" s="803"/>
      <c r="G6" s="803"/>
      <c r="H6" s="803"/>
      <c r="I6" s="803"/>
      <c r="J6" s="804"/>
      <c r="K6" s="804"/>
      <c r="L6" s="804"/>
      <c r="M6" s="805"/>
      <c r="O6" s="50" t="s">
        <v>643</v>
      </c>
    </row>
    <row r="7" customFormat="false" ht="12.75" hidden="false" customHeight="false" outlineLevel="0" collapsed="false">
      <c r="A7" s="802"/>
      <c r="B7" s="802"/>
      <c r="C7" s="802"/>
      <c r="D7" s="802"/>
      <c r="E7" s="802"/>
      <c r="F7" s="802"/>
      <c r="G7" s="802"/>
      <c r="H7" s="802"/>
      <c r="I7" s="802"/>
      <c r="J7" s="802"/>
      <c r="K7" s="802"/>
      <c r="L7" s="802"/>
      <c r="M7" s="802"/>
    </row>
    <row r="8" customFormat="false" ht="11.25" hidden="false" customHeight="true" outlineLevel="0" collapsed="false">
      <c r="A8" s="802"/>
      <c r="B8" s="802"/>
      <c r="C8" s="802"/>
      <c r="D8" s="802"/>
      <c r="E8" s="802"/>
      <c r="F8" s="802"/>
      <c r="G8" s="802"/>
      <c r="H8" s="802"/>
      <c r="I8" s="802"/>
      <c r="J8" s="802"/>
      <c r="K8" s="802"/>
      <c r="L8" s="802"/>
      <c r="M8" s="802"/>
      <c r="O8" s="65" t="s">
        <v>664</v>
      </c>
    </row>
    <row r="9" s="82" customFormat="true" ht="18.75" hidden="false" customHeight="true" outlineLevel="0" collapsed="false">
      <c r="A9" s="806"/>
      <c r="B9" s="806"/>
      <c r="C9" s="807" t="s">
        <v>712</v>
      </c>
      <c r="D9" s="807"/>
      <c r="E9" s="807"/>
      <c r="F9" s="807"/>
      <c r="G9" s="807"/>
      <c r="H9" s="807" t="s">
        <v>713</v>
      </c>
      <c r="I9" s="807"/>
      <c r="J9" s="807"/>
      <c r="K9" s="807"/>
      <c r="L9" s="807"/>
      <c r="M9" s="807"/>
    </row>
    <row r="10" s="757" customFormat="true" ht="13.5" hidden="false" customHeight="false" outlineLevel="0" collapsed="false">
      <c r="A10" s="808" t="s">
        <v>650</v>
      </c>
      <c r="B10" s="809" t="s">
        <v>688</v>
      </c>
      <c r="C10" s="810" t="s">
        <v>266</v>
      </c>
      <c r="D10" s="811" t="s">
        <v>181</v>
      </c>
      <c r="E10" s="811" t="s">
        <v>364</v>
      </c>
      <c r="F10" s="812" t="s">
        <v>193</v>
      </c>
      <c r="G10" s="813" t="s">
        <v>267</v>
      </c>
      <c r="H10" s="814" t="s">
        <v>266</v>
      </c>
      <c r="I10" s="815" t="s">
        <v>714</v>
      </c>
      <c r="J10" s="816" t="s">
        <v>181</v>
      </c>
      <c r="K10" s="816" t="s">
        <v>364</v>
      </c>
      <c r="L10" s="817" t="s">
        <v>193</v>
      </c>
      <c r="M10" s="818" t="s">
        <v>267</v>
      </c>
      <c r="O10" s="751" t="s">
        <v>715</v>
      </c>
    </row>
    <row r="11" customFormat="false" ht="12.75" hidden="false" customHeight="false" outlineLevel="0" collapsed="false">
      <c r="A11" s="819" t="s">
        <v>716</v>
      </c>
      <c r="B11" s="820" t="s">
        <v>717</v>
      </c>
      <c r="C11" s="821" t="n">
        <v>44201</v>
      </c>
      <c r="D11" s="822" t="n">
        <v>79.99</v>
      </c>
      <c r="E11" s="823" t="n">
        <v>0.19</v>
      </c>
      <c r="F11" s="824" t="n">
        <f aca="false">ROUND(D11/(1+E11),2)</f>
        <v>67.22</v>
      </c>
      <c r="G11" s="764" t="n">
        <f aca="false">D11-F11</f>
        <v>12.77</v>
      </c>
      <c r="H11" s="825" t="n">
        <v>45051</v>
      </c>
      <c r="I11" s="759" t="s">
        <v>718</v>
      </c>
      <c r="J11" s="822" t="n">
        <v>0</v>
      </c>
      <c r="K11" s="823" t="n">
        <v>0.19</v>
      </c>
      <c r="L11" s="824" t="n">
        <f aca="false">ROUND(J11/(1+K11),2)</f>
        <v>0</v>
      </c>
      <c r="M11" s="764" t="n">
        <f aca="false">J11-L11</f>
        <v>0</v>
      </c>
      <c r="O11" s="826" t="s">
        <v>719</v>
      </c>
    </row>
    <row r="12" customFormat="false" ht="12.75" hidden="false" customHeight="false" outlineLevel="0" collapsed="false">
      <c r="A12" s="827" t="s">
        <v>720</v>
      </c>
      <c r="B12" s="820" t="s">
        <v>721</v>
      </c>
      <c r="C12" s="828" t="n">
        <v>44206</v>
      </c>
      <c r="D12" s="774" t="n">
        <v>299</v>
      </c>
      <c r="E12" s="775" t="n">
        <v>0.19</v>
      </c>
      <c r="F12" s="829" t="n">
        <f aca="false">ROUND(D12/(1+E12),2)</f>
        <v>251.26</v>
      </c>
      <c r="G12" s="777" t="n">
        <f aca="false">D12-F12</f>
        <v>47.74</v>
      </c>
      <c r="H12" s="830" t="n">
        <v>45219</v>
      </c>
      <c r="I12" s="772" t="s">
        <v>722</v>
      </c>
      <c r="J12" s="774" t="n">
        <v>90</v>
      </c>
      <c r="K12" s="775" t="n">
        <v>0.19</v>
      </c>
      <c r="L12" s="829" t="n">
        <f aca="false">ROUND(J12/(1+K12),2)</f>
        <v>75.63</v>
      </c>
      <c r="M12" s="777" t="n">
        <f aca="false">J12-L12</f>
        <v>14.37</v>
      </c>
      <c r="O12" s="826" t="s">
        <v>723</v>
      </c>
    </row>
    <row r="13" customFormat="false" ht="12.75" hidden="false" customHeight="false" outlineLevel="0" collapsed="false">
      <c r="A13" s="827"/>
      <c r="B13" s="773"/>
      <c r="C13" s="828"/>
      <c r="D13" s="774"/>
      <c r="E13" s="775" t="n">
        <v>0.19</v>
      </c>
      <c r="F13" s="829" t="n">
        <f aca="false">ROUND(D13/(1+E13),2)</f>
        <v>0</v>
      </c>
      <c r="G13" s="777" t="n">
        <f aca="false">D13-F13</f>
        <v>0</v>
      </c>
      <c r="H13" s="830"/>
      <c r="I13" s="772"/>
      <c r="J13" s="831"/>
      <c r="K13" s="775" t="n">
        <v>0.19</v>
      </c>
      <c r="L13" s="829" t="n">
        <f aca="false">ROUND(J13/(1+K13),2)</f>
        <v>0</v>
      </c>
      <c r="M13" s="777" t="n">
        <f aca="false">J13-L13</f>
        <v>0</v>
      </c>
      <c r="O13" s="826" t="s">
        <v>724</v>
      </c>
    </row>
    <row r="14" customFormat="false" ht="12.75" hidden="false" customHeight="false" outlineLevel="0" collapsed="false">
      <c r="A14" s="819"/>
      <c r="B14" s="820"/>
      <c r="C14" s="828"/>
      <c r="D14" s="774"/>
      <c r="E14" s="775" t="n">
        <v>0.19</v>
      </c>
      <c r="F14" s="829" t="n">
        <f aca="false">ROUND(D14/(1+E14),2)</f>
        <v>0</v>
      </c>
      <c r="G14" s="777" t="n">
        <f aca="false">D14-F14</f>
        <v>0</v>
      </c>
      <c r="H14" s="830"/>
      <c r="I14" s="248" t="s">
        <v>725</v>
      </c>
      <c r="J14" s="774"/>
      <c r="K14" s="775" t="n">
        <v>0.19</v>
      </c>
      <c r="L14" s="829" t="n">
        <f aca="false">ROUND(J14/(1+K14),2)</f>
        <v>0</v>
      </c>
      <c r="M14" s="777" t="n">
        <f aca="false">J14-L14</f>
        <v>0</v>
      </c>
      <c r="O14" s="751"/>
    </row>
    <row r="15" customFormat="false" ht="12.75" hidden="false" customHeight="false" outlineLevel="0" collapsed="false">
      <c r="A15" s="827"/>
      <c r="B15" s="820"/>
      <c r="C15" s="828"/>
      <c r="D15" s="774"/>
      <c r="E15" s="775" t="n">
        <v>0.19</v>
      </c>
      <c r="F15" s="829" t="n">
        <f aca="false">ROUND(D15/(1+E15),2)</f>
        <v>0</v>
      </c>
      <c r="G15" s="777" t="n">
        <f aca="false">D15-F15</f>
        <v>0</v>
      </c>
      <c r="H15" s="830"/>
      <c r="I15" s="262" t="s">
        <v>726</v>
      </c>
      <c r="J15" s="774"/>
      <c r="K15" s="775" t="n">
        <v>0.19</v>
      </c>
      <c r="L15" s="829" t="n">
        <f aca="false">ROUND(J15/(1+K15),2)</f>
        <v>0</v>
      </c>
      <c r="M15" s="777" t="n">
        <f aca="false">J15-L15</f>
        <v>0</v>
      </c>
      <c r="O15" s="751"/>
    </row>
    <row r="16" customFormat="false" ht="25.5" hidden="false" customHeight="false" outlineLevel="0" collapsed="false">
      <c r="A16" s="827"/>
      <c r="B16" s="773"/>
      <c r="C16" s="828"/>
      <c r="D16" s="774"/>
      <c r="E16" s="775" t="n">
        <v>0.19</v>
      </c>
      <c r="F16" s="829" t="n">
        <f aca="false">ROUND(D16/(1+E16),2)</f>
        <v>0</v>
      </c>
      <c r="G16" s="777" t="n">
        <f aca="false">D16-F16</f>
        <v>0</v>
      </c>
      <c r="H16" s="830"/>
      <c r="I16" s="262" t="s">
        <v>727</v>
      </c>
      <c r="J16" s="831"/>
      <c r="K16" s="775" t="n">
        <v>0.19</v>
      </c>
      <c r="L16" s="829" t="n">
        <f aca="false">ROUND(J16/(1+K16),2)</f>
        <v>0</v>
      </c>
      <c r="M16" s="777" t="n">
        <f aca="false">J16-L16</f>
        <v>0</v>
      </c>
      <c r="O16" s="751" t="s">
        <v>728</v>
      </c>
    </row>
    <row r="17" customFormat="false" ht="12.75" hidden="false" customHeight="false" outlineLevel="0" collapsed="false">
      <c r="A17" s="827"/>
      <c r="B17" s="773"/>
      <c r="C17" s="828"/>
      <c r="D17" s="774"/>
      <c r="E17" s="775" t="n">
        <v>0.19</v>
      </c>
      <c r="F17" s="829" t="n">
        <f aca="false">ROUND(D17/(1+E17),2)</f>
        <v>0</v>
      </c>
      <c r="G17" s="777" t="n">
        <f aca="false">D17-F17</f>
        <v>0</v>
      </c>
      <c r="H17" s="830"/>
      <c r="I17" s="772"/>
      <c r="J17" s="831"/>
      <c r="K17" s="775" t="n">
        <v>0.19</v>
      </c>
      <c r="L17" s="829" t="n">
        <f aca="false">ROUND(J17/(1+K17),2)</f>
        <v>0</v>
      </c>
      <c r="M17" s="777" t="n">
        <f aca="false">J17-L17</f>
        <v>0</v>
      </c>
    </row>
    <row r="18" customFormat="false" ht="12.75" hidden="false" customHeight="false" outlineLevel="0" collapsed="false">
      <c r="A18" s="827"/>
      <c r="B18" s="773"/>
      <c r="C18" s="828"/>
      <c r="D18" s="774"/>
      <c r="E18" s="775" t="n">
        <v>0.19</v>
      </c>
      <c r="F18" s="829" t="n">
        <f aca="false">ROUND(D18/(1+E18),2)</f>
        <v>0</v>
      </c>
      <c r="G18" s="777" t="n">
        <f aca="false">D18-F18</f>
        <v>0</v>
      </c>
      <c r="H18" s="830"/>
      <c r="I18" s="772"/>
      <c r="J18" s="831"/>
      <c r="K18" s="775" t="n">
        <v>0.19</v>
      </c>
      <c r="L18" s="829" t="n">
        <f aca="false">ROUND(J18/(1+K18),2)</f>
        <v>0</v>
      </c>
      <c r="M18" s="777" t="n">
        <f aca="false">J18-L18</f>
        <v>0</v>
      </c>
    </row>
    <row r="19" customFormat="false" ht="12.75" hidden="false" customHeight="false" outlineLevel="0" collapsed="false">
      <c r="A19" s="827"/>
      <c r="B19" s="773"/>
      <c r="C19" s="828"/>
      <c r="D19" s="774"/>
      <c r="E19" s="775" t="n">
        <v>0.19</v>
      </c>
      <c r="F19" s="829" t="n">
        <f aca="false">ROUND(D19/(1+E19),2)</f>
        <v>0</v>
      </c>
      <c r="G19" s="777" t="n">
        <f aca="false">D19-F19</f>
        <v>0</v>
      </c>
      <c r="H19" s="830"/>
      <c r="I19" s="772"/>
      <c r="J19" s="831"/>
      <c r="K19" s="775" t="n">
        <v>0.19</v>
      </c>
      <c r="L19" s="829" t="n">
        <f aca="false">ROUND(J19/(1+K19),2)</f>
        <v>0</v>
      </c>
      <c r="M19" s="777" t="n">
        <f aca="false">J19-L19</f>
        <v>0</v>
      </c>
    </row>
    <row r="20" customFormat="false" ht="12.75" hidden="false" customHeight="false" outlineLevel="0" collapsed="false">
      <c r="A20" s="827"/>
      <c r="B20" s="773"/>
      <c r="C20" s="828"/>
      <c r="D20" s="774"/>
      <c r="E20" s="775" t="n">
        <v>0.19</v>
      </c>
      <c r="F20" s="829" t="n">
        <f aca="false">ROUND(D20/(1+E20),2)</f>
        <v>0</v>
      </c>
      <c r="G20" s="777" t="n">
        <f aca="false">D20-F20</f>
        <v>0</v>
      </c>
      <c r="H20" s="830"/>
      <c r="I20" s="248"/>
      <c r="J20" s="831"/>
      <c r="K20" s="775" t="n">
        <v>0.19</v>
      </c>
      <c r="L20" s="829" t="n">
        <f aca="false">ROUND(J20/(1+K20),2)</f>
        <v>0</v>
      </c>
      <c r="M20" s="777" t="n">
        <f aca="false">J20-L20</f>
        <v>0</v>
      </c>
    </row>
    <row r="21" customFormat="false" ht="12.75" hidden="false" customHeight="false" outlineLevel="0" collapsed="false">
      <c r="A21" s="827"/>
      <c r="B21" s="773"/>
      <c r="C21" s="828"/>
      <c r="D21" s="774"/>
      <c r="E21" s="775" t="n">
        <v>0.19</v>
      </c>
      <c r="F21" s="829" t="n">
        <f aca="false">ROUND(D21/(1+E21),2)</f>
        <v>0</v>
      </c>
      <c r="G21" s="777" t="n">
        <f aca="false">D21-F21</f>
        <v>0</v>
      </c>
      <c r="H21" s="830"/>
      <c r="I21" s="262"/>
      <c r="J21" s="831"/>
      <c r="K21" s="775" t="n">
        <v>0.19</v>
      </c>
      <c r="L21" s="829" t="n">
        <f aca="false">ROUND(J21/(1+K21),2)</f>
        <v>0</v>
      </c>
      <c r="M21" s="777" t="n">
        <f aca="false">J21-L21</f>
        <v>0</v>
      </c>
    </row>
    <row r="22" customFormat="false" ht="12.75" hidden="false" customHeight="false" outlineLevel="0" collapsed="false">
      <c r="A22" s="827"/>
      <c r="B22" s="773"/>
      <c r="C22" s="828"/>
      <c r="D22" s="774"/>
      <c r="E22" s="775" t="n">
        <v>0.19</v>
      </c>
      <c r="F22" s="829" t="n">
        <f aca="false">ROUND(D22/(1+E22),2)</f>
        <v>0</v>
      </c>
      <c r="G22" s="777" t="n">
        <f aca="false">D22-F22</f>
        <v>0</v>
      </c>
      <c r="H22" s="830"/>
      <c r="I22" s="262"/>
      <c r="J22" s="831"/>
      <c r="K22" s="775" t="n">
        <v>0.19</v>
      </c>
      <c r="L22" s="829" t="n">
        <f aca="false">ROUND(J22/(1+K22),2)</f>
        <v>0</v>
      </c>
      <c r="M22" s="777" t="n">
        <f aca="false">J22-L22</f>
        <v>0</v>
      </c>
    </row>
    <row r="23" customFormat="false" ht="12.75" hidden="false" customHeight="false" outlineLevel="0" collapsed="false">
      <c r="A23" s="827"/>
      <c r="B23" s="773"/>
      <c r="C23" s="828"/>
      <c r="D23" s="774"/>
      <c r="E23" s="775" t="n">
        <v>0.19</v>
      </c>
      <c r="F23" s="829" t="n">
        <f aca="false">ROUND(D23/(1+E23),2)</f>
        <v>0</v>
      </c>
      <c r="G23" s="777" t="n">
        <f aca="false">D23-F23</f>
        <v>0</v>
      </c>
      <c r="H23" s="830"/>
      <c r="I23" s="772"/>
      <c r="J23" s="831"/>
      <c r="K23" s="775" t="n">
        <v>0.19</v>
      </c>
      <c r="L23" s="829" t="n">
        <f aca="false">ROUND(J23/(1+K23),2)</f>
        <v>0</v>
      </c>
      <c r="M23" s="777" t="n">
        <f aca="false">J23-L23</f>
        <v>0</v>
      </c>
    </row>
    <row r="24" customFormat="false" ht="12.75" hidden="false" customHeight="false" outlineLevel="0" collapsed="false">
      <c r="A24" s="819"/>
      <c r="B24" s="773"/>
      <c r="C24" s="828"/>
      <c r="D24" s="774"/>
      <c r="E24" s="775" t="n">
        <v>0.19</v>
      </c>
      <c r="F24" s="829" t="n">
        <f aca="false">ROUND(D24/(1+E24),2)</f>
        <v>0</v>
      </c>
      <c r="G24" s="777" t="n">
        <f aca="false">D24-F24</f>
        <v>0</v>
      </c>
      <c r="H24" s="830"/>
      <c r="I24" s="772"/>
      <c r="J24" s="774"/>
      <c r="K24" s="775" t="n">
        <v>0.19</v>
      </c>
      <c r="L24" s="829" t="n">
        <f aca="false">ROUND(J24/(1+K24),2)</f>
        <v>0</v>
      </c>
      <c r="M24" s="777" t="n">
        <f aca="false">J24-L24</f>
        <v>0</v>
      </c>
    </row>
    <row r="25" customFormat="false" ht="12.75" hidden="false" customHeight="false" outlineLevel="0" collapsed="false">
      <c r="A25" s="827"/>
      <c r="B25" s="773"/>
      <c r="C25" s="828"/>
      <c r="D25" s="774"/>
      <c r="E25" s="775" t="n">
        <v>0.19</v>
      </c>
      <c r="F25" s="829" t="n">
        <f aca="false">ROUND(D25/(1+E25),2)</f>
        <v>0</v>
      </c>
      <c r="G25" s="777" t="n">
        <f aca="false">D25-F25</f>
        <v>0</v>
      </c>
      <c r="H25" s="830"/>
      <c r="I25" s="772"/>
      <c r="J25" s="831"/>
      <c r="K25" s="775" t="n">
        <v>0.19</v>
      </c>
      <c r="L25" s="829" t="n">
        <f aca="false">ROUND(J25/(1+K25),2)</f>
        <v>0</v>
      </c>
      <c r="M25" s="777" t="n">
        <f aca="false">J25-L25</f>
        <v>0</v>
      </c>
    </row>
    <row r="26" customFormat="false" ht="13.5" hidden="false" customHeight="false" outlineLevel="0" collapsed="false">
      <c r="A26" s="832"/>
      <c r="B26" s="780"/>
      <c r="C26" s="833"/>
      <c r="D26" s="781"/>
      <c r="E26" s="782" t="n">
        <v>0.19</v>
      </c>
      <c r="F26" s="834" t="n">
        <f aca="false">ROUND(D26/(1+E26),2)</f>
        <v>0</v>
      </c>
      <c r="G26" s="784" t="n">
        <f aca="false">D26-F26</f>
        <v>0</v>
      </c>
      <c r="H26" s="835"/>
      <c r="I26" s="779"/>
      <c r="J26" s="836"/>
      <c r="K26" s="782" t="n">
        <v>0.19</v>
      </c>
      <c r="L26" s="834" t="n">
        <f aca="false">ROUND(J26/(1+K26),2)</f>
        <v>0</v>
      </c>
      <c r="M26" s="784" t="n">
        <f aca="false">J26-L26</f>
        <v>0</v>
      </c>
    </row>
    <row r="27" customFormat="false" ht="12.75" hidden="false" customHeight="false" outlineLevel="0" collapsed="false">
      <c r="E27" s="795"/>
      <c r="F27" s="795"/>
    </row>
    <row r="28" customFormat="false" ht="12.75" hidden="false" customHeight="false" outlineLevel="0" collapsed="false">
      <c r="C28" s="796" t="s">
        <v>729</v>
      </c>
      <c r="D28" s="796"/>
      <c r="E28" s="837" t="n">
        <v>0.19</v>
      </c>
      <c r="F28" s="795"/>
    </row>
    <row r="29" customFormat="false" ht="12.75" hidden="false" customHeight="false" outlineLevel="0" collapsed="false">
      <c r="D29" s="279"/>
      <c r="E29" s="795"/>
      <c r="F29" s="795"/>
    </row>
  </sheetData>
  <mergeCells count="5">
    <mergeCell ref="K1:M1"/>
    <mergeCell ref="A6:I6"/>
    <mergeCell ref="C9:G9"/>
    <mergeCell ref="H9:M9"/>
    <mergeCell ref="C28:D28"/>
  </mergeCells>
  <hyperlinks>
    <hyperlink ref="O1" location="Erläuterung!A1" display="Hilfe"/>
    <hyperlink ref="O6" r:id="rId1" display="http://www.klicktipps.de/gewerbe-abschreibung.php"/>
  </hyperlinks>
  <printOptions headings="false" gridLines="false" gridLinesSet="true" horizontalCentered="false" verticalCentered="false"/>
  <pageMargins left="0.640277777777778" right="0.620138888888889" top="0.984027777777778" bottom="0.984027777777778" header="0.511811023622047" footer="0.511811023622047"/>
  <pageSetup paperSize="9" scale="100" fitToWidth="1" fitToHeight="4" pageOrder="downThenOver" orientation="landscape" blackAndWhite="false" draft="false" cellComments="none" horizontalDpi="300" verticalDpi="300" copies="1"/>
  <headerFooter differentFirst="false" differentOddEven="false">
    <oddHeader/>
    <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25"/>
  <sheetViews>
    <sheetView showFormulas="false" showGridLines="true" showRowColHeaders="true" showZeros="true" rightToLeft="false" tabSelected="false" showOutlineSymbols="true" defaultGridColor="true" view="normal" topLeftCell="A1" colorId="64" zoomScale="75" zoomScaleNormal="75" zoomScalePageLayoutView="100" workbookViewId="0">
      <selection pane="topLeft" activeCell="A1" activeCellId="0" sqref="A1:A5"/>
    </sheetView>
  </sheetViews>
  <sheetFormatPr defaultColWidth="11.4296875" defaultRowHeight="12.75" zeroHeight="false" outlineLevelRow="0" outlineLevelCol="0"/>
  <cols>
    <col collapsed="false" customWidth="true" hidden="false" outlineLevel="0" max="1" min="1" style="75" width="11.28"/>
    <col collapsed="false" customWidth="true" hidden="false" outlineLevel="0" max="2" min="2" style="75" width="15.43"/>
    <col collapsed="false" customWidth="true" hidden="false" outlineLevel="0" max="3" min="3" style="75" width="13.43"/>
    <col collapsed="false" customWidth="true" hidden="false" outlineLevel="0" max="4" min="4" style="75" width="13"/>
    <col collapsed="false" customWidth="true" hidden="false" outlineLevel="0" max="5" min="5" style="75" width="10.71"/>
    <col collapsed="false" customWidth="true" hidden="false" outlineLevel="0" max="7" min="6" style="75" width="13.43"/>
    <col collapsed="false" customWidth="true" hidden="false" outlineLevel="0" max="8" min="8" style="75" width="43.14"/>
    <col collapsed="false" customWidth="true" hidden="false" outlineLevel="0" max="9" min="9" style="75" width="3.57"/>
    <col collapsed="false" customWidth="true" hidden="false" outlineLevel="0" max="11" min="10" style="75" width="18.85"/>
    <col collapsed="false" customWidth="false" hidden="false" outlineLevel="0" max="16384" min="12" style="75" width="11.43"/>
  </cols>
  <sheetData>
    <row r="1" customFormat="false" ht="12.75" hidden="false" customHeight="false" outlineLevel="0" collapsed="false">
      <c r="A1" s="75" t="n">
        <f aca="false">Überschuss!A1</f>
        <v>0</v>
      </c>
      <c r="H1" s="838" t="n">
        <f aca="false">Überschuss!C1</f>
        <v>45521</v>
      </c>
      <c r="J1" s="291" t="s">
        <v>140</v>
      </c>
    </row>
    <row r="2" customFormat="false" ht="12.75" hidden="false" customHeight="false" outlineLevel="0" collapsed="false">
      <c r="A2" s="75" t="n">
        <f aca="false">Überschuss!A2</f>
        <v>0</v>
      </c>
      <c r="H2" s="838"/>
      <c r="J2" s="291"/>
    </row>
    <row r="3" customFormat="false" ht="12.75" hidden="false" customHeight="false" outlineLevel="0" collapsed="false">
      <c r="H3" s="838"/>
      <c r="J3" s="291"/>
    </row>
    <row r="4" s="93" customFormat="true" ht="15.75" hidden="false" customHeight="false" outlineLevel="0" collapsed="false">
      <c r="A4" s="839" t="s">
        <v>730</v>
      </c>
      <c r="B4" s="464"/>
      <c r="C4" s="209"/>
    </row>
    <row r="5" customFormat="false" ht="13.5" hidden="false" customHeight="false" outlineLevel="0" collapsed="false">
      <c r="J5" s="54" t="s">
        <v>731</v>
      </c>
    </row>
    <row r="6" s="93" customFormat="true" ht="15.75" hidden="false" customHeight="true" outlineLevel="0" collapsed="false">
      <c r="A6" s="303" t="s">
        <v>732</v>
      </c>
      <c r="B6" s="529" t="s">
        <v>733</v>
      </c>
      <c r="C6" s="529"/>
      <c r="D6" s="529" t="s">
        <v>734</v>
      </c>
      <c r="E6" s="529"/>
      <c r="F6" s="529"/>
      <c r="G6" s="529" t="s">
        <v>212</v>
      </c>
      <c r="H6" s="840" t="s">
        <v>735</v>
      </c>
      <c r="J6" s="54" t="s">
        <v>736</v>
      </c>
    </row>
    <row r="7" s="93" customFormat="true" ht="13.5" hidden="false" customHeight="false" outlineLevel="0" collapsed="false">
      <c r="A7" s="309"/>
      <c r="B7" s="309" t="s">
        <v>737</v>
      </c>
      <c r="C7" s="841" t="s">
        <v>738</v>
      </c>
      <c r="D7" s="311" t="s">
        <v>739</v>
      </c>
      <c r="E7" s="842" t="s">
        <v>740</v>
      </c>
      <c r="F7" s="843" t="s">
        <v>738</v>
      </c>
      <c r="G7" s="844" t="s">
        <v>741</v>
      </c>
      <c r="H7" s="845"/>
      <c r="J7" s="54" t="s">
        <v>742</v>
      </c>
    </row>
    <row r="8" customFormat="false" ht="12.75" hidden="false" customHeight="false" outlineLevel="0" collapsed="false">
      <c r="A8" s="472" t="n">
        <v>2022</v>
      </c>
      <c r="B8" s="846" t="n">
        <v>-2000</v>
      </c>
      <c r="C8" s="847" t="n">
        <f aca="false">B8</f>
        <v>-2000</v>
      </c>
      <c r="D8" s="848" t="n">
        <f aca="false">B8*$C$25</f>
        <v>-600</v>
      </c>
      <c r="E8" s="849" t="n">
        <v>-50</v>
      </c>
      <c r="F8" s="847" t="n">
        <f aca="false">D8+E8</f>
        <v>-650</v>
      </c>
      <c r="G8" s="850" t="n">
        <f aca="false">B8/12</f>
        <v>-166.666666666667</v>
      </c>
      <c r="H8" s="851"/>
      <c r="J8" s="54" t="s">
        <v>743</v>
      </c>
    </row>
    <row r="9" customFormat="false" ht="12.75" hidden="false" customHeight="false" outlineLevel="0" collapsed="false">
      <c r="A9" s="852" t="n">
        <f aca="false">A8+1</f>
        <v>2023</v>
      </c>
      <c r="B9" s="232" t="n">
        <v>500</v>
      </c>
      <c r="C9" s="222" t="n">
        <f aca="false">C8+B9</f>
        <v>-1500</v>
      </c>
      <c r="D9" s="853" t="n">
        <f aca="false">B9*$C$25</f>
        <v>150</v>
      </c>
      <c r="E9" s="854" t="n">
        <v>80</v>
      </c>
      <c r="F9" s="222" t="n">
        <f aca="false">F8+D9+E9</f>
        <v>-420</v>
      </c>
      <c r="G9" s="855" t="n">
        <f aca="false">B9/12</f>
        <v>41.6666666666667</v>
      </c>
      <c r="H9" s="856" t="s">
        <v>744</v>
      </c>
      <c r="J9" s="54" t="s">
        <v>745</v>
      </c>
    </row>
    <row r="10" customFormat="false" ht="12.75" hidden="false" customHeight="false" outlineLevel="0" collapsed="false">
      <c r="A10" s="852" t="n">
        <f aca="false">A9+1</f>
        <v>2024</v>
      </c>
      <c r="B10" s="232" t="n">
        <v>1000</v>
      </c>
      <c r="C10" s="222" t="n">
        <f aca="false">C9+B10</f>
        <v>-500</v>
      </c>
      <c r="D10" s="853" t="n">
        <f aca="false">B10*$C$25</f>
        <v>300</v>
      </c>
      <c r="E10" s="854" t="n">
        <v>160</v>
      </c>
      <c r="F10" s="222" t="n">
        <f aca="false">F9+D10+E10</f>
        <v>40</v>
      </c>
      <c r="G10" s="855" t="n">
        <f aca="false">B10/12</f>
        <v>83.3333333333333</v>
      </c>
      <c r="H10" s="856"/>
      <c r="J10" s="54" t="s">
        <v>746</v>
      </c>
    </row>
    <row r="11" customFormat="false" ht="12.75" hidden="false" customHeight="false" outlineLevel="0" collapsed="false">
      <c r="A11" s="852" t="n">
        <f aca="false">A10+1</f>
        <v>2025</v>
      </c>
      <c r="B11" s="232" t="n">
        <v>2000</v>
      </c>
      <c r="C11" s="222" t="n">
        <f aca="false">C10+B11</f>
        <v>1500</v>
      </c>
      <c r="D11" s="853" t="n">
        <f aca="false">B11*$C$25</f>
        <v>600</v>
      </c>
      <c r="E11" s="854" t="n">
        <v>320</v>
      </c>
      <c r="F11" s="222" t="n">
        <f aca="false">F10+D11+E11</f>
        <v>960</v>
      </c>
      <c r="G11" s="855" t="n">
        <f aca="false">B11/12</f>
        <v>166.666666666667</v>
      </c>
      <c r="H11" s="856" t="s">
        <v>747</v>
      </c>
      <c r="J11" s="54" t="s">
        <v>748</v>
      </c>
    </row>
    <row r="12" customFormat="false" ht="12.75" hidden="false" customHeight="false" outlineLevel="0" collapsed="false">
      <c r="A12" s="852" t="n">
        <f aca="false">A11+1</f>
        <v>2026</v>
      </c>
      <c r="B12" s="232"/>
      <c r="C12" s="222" t="n">
        <f aca="false">C11+B12</f>
        <v>1500</v>
      </c>
      <c r="D12" s="853" t="n">
        <f aca="false">B12*$C$25</f>
        <v>0</v>
      </c>
      <c r="E12" s="854"/>
      <c r="F12" s="222" t="n">
        <f aca="false">F11+D12+E12</f>
        <v>960</v>
      </c>
      <c r="G12" s="855" t="n">
        <f aca="false">B12/12</f>
        <v>0</v>
      </c>
      <c r="H12" s="856"/>
      <c r="J12" s="54" t="s">
        <v>749</v>
      </c>
    </row>
    <row r="13" customFormat="false" ht="12.75" hidden="false" customHeight="false" outlineLevel="0" collapsed="false">
      <c r="A13" s="852" t="n">
        <f aca="false">A12+1</f>
        <v>2027</v>
      </c>
      <c r="B13" s="232"/>
      <c r="C13" s="222" t="n">
        <f aca="false">C12+B13</f>
        <v>1500</v>
      </c>
      <c r="D13" s="853" t="n">
        <f aca="false">B13*$C$25</f>
        <v>0</v>
      </c>
      <c r="E13" s="854"/>
      <c r="F13" s="222" t="n">
        <f aca="false">F12+D13+E13</f>
        <v>960</v>
      </c>
      <c r="G13" s="855" t="n">
        <f aca="false">B13/12</f>
        <v>0</v>
      </c>
      <c r="H13" s="857" t="s">
        <v>750</v>
      </c>
      <c r="J13" s="54"/>
    </row>
    <row r="14" customFormat="false" ht="12.75" hidden="false" customHeight="false" outlineLevel="0" collapsed="false">
      <c r="A14" s="852" t="n">
        <f aca="false">A13+1</f>
        <v>2028</v>
      </c>
      <c r="B14" s="232"/>
      <c r="C14" s="222" t="n">
        <f aca="false">C13+B14</f>
        <v>1500</v>
      </c>
      <c r="D14" s="853" t="n">
        <f aca="false">B14*$C$25</f>
        <v>0</v>
      </c>
      <c r="E14" s="854"/>
      <c r="F14" s="222" t="n">
        <f aca="false">F13+D14+E14</f>
        <v>960</v>
      </c>
      <c r="G14" s="855" t="n">
        <f aca="false">B14/12</f>
        <v>0</v>
      </c>
      <c r="H14" s="857" t="s">
        <v>751</v>
      </c>
      <c r="J14" s="54"/>
    </row>
    <row r="15" customFormat="false" ht="12.75" hidden="false" customHeight="false" outlineLevel="0" collapsed="false">
      <c r="A15" s="852" t="n">
        <f aca="false">A14+1</f>
        <v>2029</v>
      </c>
      <c r="B15" s="232"/>
      <c r="C15" s="222" t="n">
        <f aca="false">C14+B15</f>
        <v>1500</v>
      </c>
      <c r="D15" s="853" t="n">
        <f aca="false">B15*$C$25</f>
        <v>0</v>
      </c>
      <c r="E15" s="854"/>
      <c r="F15" s="222" t="n">
        <f aca="false">F14+D15+E15</f>
        <v>960</v>
      </c>
      <c r="G15" s="855" t="n">
        <f aca="false">B15/12</f>
        <v>0</v>
      </c>
      <c r="H15" s="857" t="s">
        <v>752</v>
      </c>
    </row>
    <row r="16" customFormat="false" ht="12.75" hidden="false" customHeight="false" outlineLevel="0" collapsed="false">
      <c r="A16" s="852" t="n">
        <f aca="false">A15+1</f>
        <v>2030</v>
      </c>
      <c r="B16" s="232"/>
      <c r="C16" s="222" t="n">
        <f aca="false">C15+B16</f>
        <v>1500</v>
      </c>
      <c r="D16" s="853" t="n">
        <f aca="false">B16*$C$25</f>
        <v>0</v>
      </c>
      <c r="E16" s="854"/>
      <c r="F16" s="222" t="n">
        <f aca="false">F15+D16+E16</f>
        <v>960</v>
      </c>
      <c r="G16" s="855" t="n">
        <f aca="false">B16/12</f>
        <v>0</v>
      </c>
      <c r="H16" s="857" t="s">
        <v>753</v>
      </c>
    </row>
    <row r="17" customFormat="false" ht="12.75" hidden="false" customHeight="false" outlineLevel="0" collapsed="false">
      <c r="A17" s="852" t="n">
        <f aca="false">A16+1</f>
        <v>2031</v>
      </c>
      <c r="B17" s="232"/>
      <c r="C17" s="222" t="n">
        <f aca="false">C16+B17</f>
        <v>1500</v>
      </c>
      <c r="D17" s="853" t="n">
        <f aca="false">B17*$C$25</f>
        <v>0</v>
      </c>
      <c r="E17" s="858"/>
      <c r="F17" s="222" t="n">
        <f aca="false">F16+D17+E17</f>
        <v>960</v>
      </c>
      <c r="G17" s="855" t="n">
        <f aca="false">B17/12</f>
        <v>0</v>
      </c>
      <c r="H17" s="857"/>
    </row>
    <row r="18" customFormat="false" ht="12.75" hidden="false" customHeight="false" outlineLevel="0" collapsed="false">
      <c r="A18" s="852" t="n">
        <f aca="false">A17+1</f>
        <v>2032</v>
      </c>
      <c r="B18" s="353"/>
      <c r="C18" s="222" t="n">
        <f aca="false">C17+B18</f>
        <v>1500</v>
      </c>
      <c r="D18" s="853" t="n">
        <f aca="false">B18*$C$25</f>
        <v>0</v>
      </c>
      <c r="E18" s="858"/>
      <c r="F18" s="222" t="n">
        <f aca="false">F17+D18+E18</f>
        <v>960</v>
      </c>
      <c r="G18" s="855" t="n">
        <f aca="false">B18/12</f>
        <v>0</v>
      </c>
      <c r="H18" s="857"/>
    </row>
    <row r="19" customFormat="false" ht="12.75" hidden="false" customHeight="false" outlineLevel="0" collapsed="false">
      <c r="A19" s="852" t="n">
        <f aca="false">A18+1</f>
        <v>2033</v>
      </c>
      <c r="B19" s="353"/>
      <c r="C19" s="222" t="n">
        <f aca="false">C18+B19</f>
        <v>1500</v>
      </c>
      <c r="D19" s="853" t="n">
        <f aca="false">B19*$C$25</f>
        <v>0</v>
      </c>
      <c r="E19" s="858"/>
      <c r="F19" s="222" t="n">
        <f aca="false">F18+D19+E19</f>
        <v>960</v>
      </c>
      <c r="G19" s="855" t="n">
        <f aca="false">B19/12</f>
        <v>0</v>
      </c>
      <c r="H19" s="857"/>
    </row>
    <row r="20" customFormat="false" ht="12.75" hidden="false" customHeight="false" outlineLevel="0" collapsed="false">
      <c r="A20" s="852" t="n">
        <f aca="false">A19+1</f>
        <v>2034</v>
      </c>
      <c r="B20" s="353"/>
      <c r="C20" s="222" t="n">
        <f aca="false">C19+B20</f>
        <v>1500</v>
      </c>
      <c r="D20" s="853" t="n">
        <f aca="false">B20*$C$25</f>
        <v>0</v>
      </c>
      <c r="E20" s="858"/>
      <c r="F20" s="222" t="n">
        <f aca="false">F19+D20+E20</f>
        <v>960</v>
      </c>
      <c r="G20" s="855" t="n">
        <f aca="false">B20/12</f>
        <v>0</v>
      </c>
      <c r="H20" s="857"/>
    </row>
    <row r="21" customFormat="false" ht="12.75" hidden="false" customHeight="false" outlineLevel="0" collapsed="false">
      <c r="A21" s="852" t="n">
        <f aca="false">A20+1</f>
        <v>2035</v>
      </c>
      <c r="B21" s="353"/>
      <c r="C21" s="222" t="n">
        <f aca="false">C20+B21</f>
        <v>1500</v>
      </c>
      <c r="D21" s="853" t="n">
        <f aca="false">B21*$C$25</f>
        <v>0</v>
      </c>
      <c r="E21" s="858"/>
      <c r="F21" s="222" t="n">
        <f aca="false">F20+D21+E21</f>
        <v>960</v>
      </c>
      <c r="G21" s="855" t="n">
        <f aca="false">B21/12</f>
        <v>0</v>
      </c>
      <c r="H21" s="857"/>
    </row>
    <row r="22" customFormat="false" ht="12.75" hidden="false" customHeight="false" outlineLevel="0" collapsed="false">
      <c r="A22" s="852" t="n">
        <f aca="false">A21+1</f>
        <v>2036</v>
      </c>
      <c r="B22" s="353"/>
      <c r="C22" s="222" t="n">
        <f aca="false">C21+B22</f>
        <v>1500</v>
      </c>
      <c r="D22" s="853" t="n">
        <f aca="false">B22*$C$25</f>
        <v>0</v>
      </c>
      <c r="E22" s="859"/>
      <c r="F22" s="222" t="n">
        <f aca="false">F21+D22+E22</f>
        <v>960</v>
      </c>
      <c r="G22" s="855" t="n">
        <f aca="false">B22/12</f>
        <v>0</v>
      </c>
      <c r="H22" s="860"/>
    </row>
    <row r="23" customFormat="false" ht="13.5" hidden="false" customHeight="false" outlineLevel="0" collapsed="false">
      <c r="A23" s="861" t="n">
        <f aca="false">A22+1</f>
        <v>2037</v>
      </c>
      <c r="B23" s="862"/>
      <c r="C23" s="863" t="n">
        <f aca="false">C22+B23</f>
        <v>1500</v>
      </c>
      <c r="D23" s="864" t="n">
        <f aca="false">B23*$C$25</f>
        <v>0</v>
      </c>
      <c r="E23" s="865"/>
      <c r="F23" s="863" t="n">
        <f aca="false">F22+D23+E23</f>
        <v>960</v>
      </c>
      <c r="G23" s="866" t="n">
        <f aca="false">B23/12</f>
        <v>0</v>
      </c>
      <c r="H23" s="867"/>
    </row>
    <row r="25" customFormat="false" ht="12.75" hidden="false" customHeight="false" outlineLevel="0" collapsed="false">
      <c r="A25" s="75" t="s">
        <v>754</v>
      </c>
      <c r="C25" s="868" t="n">
        <v>0.3</v>
      </c>
      <c r="J25" s="291" t="s">
        <v>755</v>
      </c>
    </row>
  </sheetData>
  <mergeCells count="2">
    <mergeCell ref="B6:C6"/>
    <mergeCell ref="D6:F6"/>
  </mergeCells>
  <hyperlinks>
    <hyperlink ref="J1" location="Erläuterung!A1" display="Hilfe"/>
    <hyperlink ref="J25" r:id="rId1" display="https://de.wikipedia.org/wiki/Grenzsteuersatz"/>
  </hyperlinks>
  <printOptions headings="false" gridLines="false" gridLinesSet="true" horizontalCentered="false" verticalCentered="false"/>
  <pageMargins left="0.590277777777778" right="0.609722222222222" top="0.984027777777778" bottom="0.984027777777778" header="0.511811023622047" footer="0.511805555555556"/>
  <pageSetup paperSize="9" scale="100" fitToWidth="1" fitToHeight="1" pageOrder="downThenOver" orientation="landscape" blackAndWhite="false" draft="false" cellComments="none" horizontalDpi="300" verticalDpi="300" copies="1"/>
  <headerFooter differentFirst="false" differentOddEven="false">
    <oddHeader/>
    <oddFooter>&amp;CSeite &amp;P von &amp;N</oddFooter>
  </headerFooter>
  <drawing r:id="rId2"/>
</worksheet>
</file>

<file path=docProps/app.xml><?xml version="1.0" encoding="utf-8"?>
<Properties xmlns="http://schemas.openxmlformats.org/officeDocument/2006/extended-properties" xmlns:vt="http://schemas.openxmlformats.org/officeDocument/2006/docPropsVTypes">
  <Template/>
  <TotalTime>1020</TotalTime>
  <Application>LibreOffice/7.6.6.3$MacOSX_X86_64 LibreOffice_project/d97b2716a9a4a2ce1391dee1765565ea469b0ae7</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1999-12-27T13:22:59Z</dcterms:created>
  <dc:creator>Jochen Kuhn</dc:creator>
  <dc:description/>
  <dc:language>de-DE</dc:language>
  <cp:lastModifiedBy/>
  <cp:lastPrinted>2024-01-31T21:05:11Z</cp:lastPrinted>
  <dcterms:modified xsi:type="dcterms:W3CDTF">2024-08-17T11:38:20Z</dcterms:modified>
  <cp:revision>4</cp:revision>
  <dc:subject/>
  <dc:title/>
</cp:coreProperties>
</file>

<file path=docProps/custom.xml><?xml version="1.0" encoding="utf-8"?>
<Properties xmlns="http://schemas.openxmlformats.org/officeDocument/2006/custom-properties" xmlns:vt="http://schemas.openxmlformats.org/officeDocument/2006/docPropsVTypes"/>
</file>