
<file path=[Content_Types].xml><?xml version="1.0" encoding="utf-8"?>
<Types xmlns="http://schemas.openxmlformats.org/package/2006/content-types">
  <Override PartName="/xl/worksheets/sheet24.xml" ContentType="application/vnd.openxmlformats-officedocument.spreadsheetml.worksheet+xml"/>
  <Override PartName="/xl/worksheets/sheet35.xml" ContentType="application/vnd.openxmlformats-officedocument.spreadsheetml.worksheet+xml"/>
  <Override PartName="/xl/worksheets/sheet53.xml" ContentType="application/vnd.openxmlformats-officedocument.spreadsheetml.worksheet+xml"/>
  <Override PartName="/xl/worksheets/sheet71.xml" ContentType="application/vnd.openxmlformats-officedocument.spreadsheetml.worksheet+xml"/>
  <Override PartName="/xl/worksheets/sheet13.xml" ContentType="application/vnd.openxmlformats-officedocument.spreadsheetml.worksheet+xml"/>
  <Override PartName="/xl/worksheets/sheet42.xml" ContentType="application/vnd.openxmlformats-officedocument.spreadsheetml.worksheet+xml"/>
  <Override PartName="/xl/worksheets/sheet60.xml" ContentType="application/vnd.openxmlformats-officedocument.spreadsheetml.worksheet+xml"/>
  <Override PartName="/xl/styles.xml" ContentType="application/vnd.openxmlformats-officedocument.spreadsheetml.styles+xml"/>
  <Override PartName="/xl/comments8.xml" ContentType="application/vnd.openxmlformats-officedocument.spreadsheetml.comments+xml"/>
  <Override PartName="/xl/drawings/drawing6.xml" ContentType="application/vnd.openxmlformats-officedocument.drawing+xml"/>
  <Override PartName="/xl/worksheets/sheet7.xml" ContentType="application/vnd.openxmlformats-officedocument.spreadsheetml.worksheet+xml"/>
  <Override PartName="/xl/worksheets/sheet20.xml" ContentType="application/vnd.openxmlformats-officedocument.spreadsheetml.worksheet+xml"/>
  <Override PartName="/xl/worksheets/sheet31.xml" ContentType="application/vnd.openxmlformats-officedocument.spreadsheetml.worksheet+xml"/>
  <Override PartName="/xl/comments29.xml" ContentType="application/vnd.openxmlformats-officedocument.spreadsheetml.comments+xml"/>
  <Override PartName="/xl/vbaProject.bin" ContentType="application/vnd.ms-office.vbaProject"/>
  <Default Extension="xml" ContentType="application/xml"/>
  <Override PartName="/xl/drawings/drawing2.xml" ContentType="application/vnd.openxmlformats-officedocument.drawing+xml"/>
  <Override PartName="/xl/comments4.xml" ContentType="application/vnd.openxmlformats-officedocument.spreadsheetml.comments+xml"/>
  <Override PartName="/xl/comments18.xml" ContentType="application/vnd.openxmlformats-officedocument.spreadsheetml.comments+xml"/>
  <Override PartName="/xl/worksheets/sheet3.xml" ContentType="application/vnd.openxmlformats-officedocument.spreadsheetml.worksheet+xml"/>
  <Override PartName="/xl/comments25.xml" ContentType="application/vnd.openxmlformats-officedocument.spreadsheetml.comments+xml"/>
  <Override PartName="/xl/comments36.xml" ContentType="application/vnd.openxmlformats-officedocument.spreadsheetml.comments+xml"/>
  <Override PartName="/xl/worksheets/sheet69.xml" ContentType="application/vnd.openxmlformats-officedocument.spreadsheetml.worksheet+xml"/>
  <Override PartName="/xl/externalLinks/externalLink1.xml" ContentType="application/vnd.openxmlformats-officedocument.spreadsheetml.externalLink+xml"/>
  <Override PartName="/xl/comments14.xml" ContentType="application/vnd.openxmlformats-officedocument.spreadsheetml.comments+xml"/>
  <Override PartName="/xl/worksheets/sheet29.xml" ContentType="application/vnd.openxmlformats-officedocument.spreadsheetml.worksheet+xml"/>
  <Override PartName="/xl/worksheets/sheet47.xml" ContentType="application/vnd.openxmlformats-officedocument.spreadsheetml.worksheet+xml"/>
  <Override PartName="/xl/worksheets/sheet58.xml" ContentType="application/vnd.openxmlformats-officedocument.spreadsheetml.worksheet+xml"/>
  <Override PartName="/xl/worksheets/sheet76.xml" ContentType="application/vnd.openxmlformats-officedocument.spreadsheetml.worksheet+xml"/>
  <Override PartName="/xl/sharedStrings.xml" ContentType="application/vnd.openxmlformats-officedocument.spreadsheetml.sharedStrings+xml"/>
  <Override PartName="/xl/comments21.xml" ContentType="application/vnd.openxmlformats-officedocument.spreadsheetml.comments+xml"/>
  <Override PartName="/xl/comments32.xml" ContentType="application/vnd.openxmlformats-officedocument.spreadsheetml.comments+xml"/>
  <Override PartName="/xl/worksheets/sheet18.xml" ContentType="application/vnd.openxmlformats-officedocument.spreadsheetml.worksheet+xml"/>
  <Override PartName="/xl/worksheets/sheet36.xml" ContentType="application/vnd.openxmlformats-officedocument.spreadsheetml.worksheet+xml"/>
  <Override PartName="/xl/worksheets/sheet54.xml" ContentType="application/vnd.openxmlformats-officedocument.spreadsheetml.worksheet+xml"/>
  <Override PartName="/xl/worksheets/sheet65.xml" ContentType="application/vnd.openxmlformats-officedocument.spreadsheetml.worksheet+xml"/>
  <Override PartName="/xl/comments10.xml" ContentType="application/vnd.openxmlformats-officedocument.spreadsheetml.comments+xml"/>
  <Override PartName="/xl/worksheets/sheet25.xml" ContentType="application/vnd.openxmlformats-officedocument.spreadsheetml.worksheet+xml"/>
  <Override PartName="/xl/worksheets/sheet43.xml" ContentType="application/vnd.openxmlformats-officedocument.spreadsheetml.worksheet+xml"/>
  <Override PartName="/xl/worksheets/sheet72.xml" ContentType="application/vnd.openxmlformats-officedocument.spreadsheetml.worksheet+xml"/>
  <Default Extension="bin" ContentType="application/vnd.openxmlformats-officedocument.spreadsheetml.printerSettings"/>
  <Default Extension="png" ContentType="image/png"/>
  <Override PartName="/xl/worksheets/sheet14.xml" ContentType="application/vnd.openxmlformats-officedocument.spreadsheetml.worksheet+xml"/>
  <Override PartName="/xl/worksheets/sheet23.xml" ContentType="application/vnd.openxmlformats-officedocument.spreadsheetml.worksheet+xml"/>
  <Override PartName="/xl/worksheets/sheet32.xml" ContentType="application/vnd.openxmlformats-officedocument.spreadsheetml.worksheet+xml"/>
  <Override PartName="/xl/worksheets/sheet41.xml" ContentType="application/vnd.openxmlformats-officedocument.spreadsheetml.worksheet+xml"/>
  <Override PartName="/xl/worksheets/sheet50.xml" ContentType="application/vnd.openxmlformats-officedocument.spreadsheetml.worksheet+xml"/>
  <Override PartName="/xl/worksheets/sheet61.xml" ContentType="application/vnd.openxmlformats-officedocument.spreadsheetml.worksheet+xml"/>
  <Override PartName="/xl/worksheets/sheet70.xml" ContentType="application/vnd.openxmlformats-officedocument.spreadsheetml.worksheet+xml"/>
  <Override PartName="/xl/comments9.xml" ContentType="application/vnd.openxmlformats-officedocument.spreadsheetml.comments+xml"/>
  <Override PartName="/xl/drawings/drawing7.xml" ContentType="application/vnd.openxmlformats-officedocument.drawing+xml"/>
  <Override PartName="/xl/worksheets/sheet6.xml" ContentType="application/vnd.openxmlformats-officedocument.spreadsheetml.worksheet+xml"/>
  <Override PartName="/xl/worksheets/sheet8.xml" ContentType="application/vnd.openxmlformats-officedocument.spreadsheetml.worksheet+xml"/>
  <Override PartName="/xl/worksheets/sheet12.xml" ContentType="application/vnd.openxmlformats-officedocument.spreadsheetml.worksheet+xml"/>
  <Override PartName="/xl/worksheets/sheet21.xml" ContentType="application/vnd.openxmlformats-officedocument.spreadsheetml.worksheet+xml"/>
  <Override PartName="/xl/worksheets/sheet30.xml" ContentType="application/vnd.openxmlformats-officedocument.spreadsheetml.worksheet+xml"/>
  <Override PartName="/xl/drawings/drawing5.xml" ContentType="application/vnd.openxmlformats-officedocument.drawing+xml"/>
  <Override PartName="/xl/comments7.xml" ContentType="application/vnd.openxmlformats-officedocument.spreadsheetml.comments+xml"/>
  <Override PartName="/xl/comments39.xml" ContentType="application/vnd.openxmlformats-officedocument.spreadsheetml.comments+xml"/>
  <Override PartName="/xl/workbook.xml" ContentType="application/vnd.ms-excel.sheet.macroEnabled.main+xml"/>
  <Override PartName="/xl/worksheets/sheet4.xml" ContentType="application/vnd.openxmlformats-officedocument.spreadsheetml.worksheet+xml"/>
  <Override PartName="/xl/worksheets/sheet10.xml" ContentType="application/vnd.openxmlformats-officedocument.spreadsheetml.worksheet+xml"/>
  <Override PartName="/xl/drawings/drawing3.xml" ContentType="application/vnd.openxmlformats-officedocument.drawing+xml"/>
  <Override PartName="/xl/comments5.xml" ContentType="application/vnd.openxmlformats-officedocument.spreadsheetml.comments+xml"/>
  <Override PartName="/xl/comments19.xml" ContentType="application/vnd.openxmlformats-officedocument.spreadsheetml.comments+xml"/>
  <Override PartName="/xl/comments28.xml" ContentType="application/vnd.openxmlformats-officedocument.spreadsheetml.comments+xml"/>
  <Override PartName="/xl/comments37.xml" ContentType="application/vnd.openxmlformats-officedocument.spreadsheetml.comments+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comments3.xml" ContentType="application/vnd.openxmlformats-officedocument.spreadsheetml.comments+xml"/>
  <Override PartName="/xl/comments17.xml" ContentType="application/vnd.openxmlformats-officedocument.spreadsheetml.comments+xml"/>
  <Override PartName="/xl/comments26.xml" ContentType="application/vnd.openxmlformats-officedocument.spreadsheetml.comments+xml"/>
  <Override PartName="/xl/comments35.xml" ContentType="application/vnd.openxmlformats-officedocument.spreadsheetml.comments+xml"/>
  <Override PartName="/xl/worksheets/sheet59.xml" ContentType="application/vnd.openxmlformats-officedocument.spreadsheetml.worksheet+xml"/>
  <Override PartName="/xl/worksheets/sheet68.xml" ContentType="application/vnd.openxmlformats-officedocument.spreadsheetml.worksheet+xml"/>
  <Override PartName="/xl/worksheets/sheet77.xml" ContentType="application/vnd.openxmlformats-officedocument.spreadsheetml.worksheet+xml"/>
  <Override PartName="/xl/worksheets/sheet79.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omments15.xml" ContentType="application/vnd.openxmlformats-officedocument.spreadsheetml.comments+xml"/>
  <Override PartName="/xl/drawings/drawing12.xml" ContentType="application/vnd.openxmlformats-officedocument.drawing+xml"/>
  <Override PartName="/xl/comments24.xml" ContentType="application/vnd.openxmlformats-officedocument.spreadsheetml.comments+xml"/>
  <Override PartName="/xl/comments33.xml" ContentType="application/vnd.openxmlformats-officedocument.spreadsheetml.comments+xml"/>
  <Override PartName="/xl/calcChain.xml" ContentType="application/vnd.openxmlformats-officedocument.spreadsheetml.calcChain+xml"/>
  <Override PartName="/xl/worksheets/sheet19.xml" ContentType="application/vnd.openxmlformats-officedocument.spreadsheetml.worksheet+xml"/>
  <Override PartName="/xl/worksheets/sheet28.xml" ContentType="application/vnd.openxmlformats-officedocument.spreadsheetml.worksheet+xml"/>
  <Override PartName="/xl/worksheets/sheet39.xml" ContentType="application/vnd.openxmlformats-officedocument.spreadsheetml.worksheet+xml"/>
  <Override PartName="/xl/worksheets/sheet48.xml" ContentType="application/vnd.openxmlformats-officedocument.spreadsheetml.worksheet+xml"/>
  <Override PartName="/xl/worksheets/sheet57.xml" ContentType="application/vnd.openxmlformats-officedocument.spreadsheetml.worksheet+xml"/>
  <Override PartName="/xl/worksheets/sheet66.xml" ContentType="application/vnd.openxmlformats-officedocument.spreadsheetml.worksheet+xml"/>
  <Override PartName="/xl/worksheets/sheet75.xml" ContentType="application/vnd.openxmlformats-officedocument.spreadsheetml.worksheet+xml"/>
  <Override PartName="/xl/comments13.xml" ContentType="application/vnd.openxmlformats-officedocument.spreadsheetml.comments+xml"/>
  <Override PartName="/xl/drawings/drawing10.xml" ContentType="application/vnd.openxmlformats-officedocument.drawing+xml"/>
  <Override PartName="/xl/comments22.xml" ContentType="application/vnd.openxmlformats-officedocument.spreadsheetml.comments+xml"/>
  <Override PartName="/xl/comments31.xml" ContentType="application/vnd.openxmlformats-officedocument.spreadsheetml.comments+xml"/>
  <Override PartName="/xl/worksheets/sheet17.xml" ContentType="application/vnd.openxmlformats-officedocument.spreadsheetml.worksheet+xml"/>
  <Override PartName="/xl/worksheets/sheet26.xml" ContentType="application/vnd.openxmlformats-officedocument.spreadsheetml.worksheet+xml"/>
  <Override PartName="/xl/worksheets/sheet37.xml" ContentType="application/vnd.openxmlformats-officedocument.spreadsheetml.worksheet+xml"/>
  <Override PartName="/xl/worksheets/sheet46.xml" ContentType="application/vnd.openxmlformats-officedocument.spreadsheetml.worksheet+xml"/>
  <Override PartName="/xl/worksheets/sheet55.xml" ContentType="application/vnd.openxmlformats-officedocument.spreadsheetml.worksheet+xml"/>
  <Override PartName="/xl/worksheets/sheet64.xml" ContentType="application/vnd.openxmlformats-officedocument.spreadsheetml.worksheet+xml"/>
  <Override PartName="/xl/worksheets/sheet73.xml" ContentType="application/vnd.openxmlformats-officedocument.spreadsheetml.worksheet+xml"/>
  <Override PartName="/xl/comments11.xml" ContentType="application/vnd.openxmlformats-officedocument.spreadsheetml.comments+xml"/>
  <Override PartName="/xl/comments20.xml" ContentType="application/vnd.openxmlformats-officedocument.spreadsheetml.comments+xml"/>
  <Override PartName="/docProps/core.xml" ContentType="application/vnd.openxmlformats-package.core-properties+xml"/>
  <Override PartName="/xl/worksheets/sheet15.xml" ContentType="application/vnd.openxmlformats-officedocument.spreadsheetml.worksheet+xml"/>
  <Override PartName="/xl/worksheets/sheet44.xml" ContentType="application/vnd.openxmlformats-officedocument.spreadsheetml.worksheet+xml"/>
  <Override PartName="/xl/worksheets/sheet62.xml" ContentType="application/vnd.openxmlformats-officedocument.spreadsheetml.worksheet+xml"/>
  <Override PartName="/xl/worksheets/sheet9.xml" ContentType="application/vnd.openxmlformats-officedocument.spreadsheetml.worksheet+xml"/>
  <Override PartName="/xl/worksheets/sheet22.xml" ContentType="application/vnd.openxmlformats-officedocument.spreadsheetml.worksheet+xml"/>
  <Override PartName="/xl/worksheets/sheet33.xml" ContentType="application/vnd.openxmlformats-officedocument.spreadsheetml.worksheet+xml"/>
  <Override PartName="/xl/worksheets/sheet51.xml" ContentType="application/vnd.openxmlformats-officedocument.spreadsheetml.worksheet+xml"/>
  <Override PartName="/xl/theme/theme1.xml" ContentType="application/vnd.openxmlformats-officedocument.theme+xml"/>
  <Override PartName="/xl/drawings/drawing8.xml" ContentType="application/vnd.openxmlformats-officedocument.drawing+xml"/>
  <Override PartName="/xl/worksheets/sheet11.xml" ContentType="application/vnd.openxmlformats-officedocument.spreadsheetml.worksheet+xml"/>
  <Override PartName="/xl/worksheets/sheet40.xml" ContentType="application/vnd.openxmlformats-officedocument.spreadsheetml.worksheet+xml"/>
  <Override PartName="/xl/drawings/drawing4.xml" ContentType="application/vnd.openxmlformats-officedocument.drawing+xml"/>
  <Override PartName="/xl/comments6.xml" ContentType="application/vnd.openxmlformats-officedocument.spreadsheetml.comments+xml"/>
  <Default Extension="rels" ContentType="application/vnd.openxmlformats-package.relationships+xml"/>
  <Default Extension="wmf" ContentType="image/x-wmf"/>
  <Override PartName="/xl/worksheets/sheet5.xml" ContentType="application/vnd.openxmlformats-officedocument.spreadsheetml.worksheet+xml"/>
  <Override PartName="/xl/comments27.xml" ContentType="application/vnd.openxmlformats-officedocument.spreadsheetml.comments+xml"/>
  <Override PartName="/xl/comments38.xml" ContentType="application/vnd.openxmlformats-officedocument.spreadsheetml.comments+xml"/>
  <Override PartName="/xl/comments2.xml" ContentType="application/vnd.openxmlformats-officedocument.spreadsheetml.comments+xml"/>
  <Override PartName="/xl/comments16.xml" ContentType="application/vnd.openxmlformats-officedocument.spreadsheetml.comments+xml"/>
  <Override PartName="/xl/worksheets/sheet1.xml" ContentType="application/vnd.openxmlformats-officedocument.spreadsheetml.worksheet+xml"/>
  <Override PartName="/xl/worksheets/sheet49.xml" ContentType="application/vnd.openxmlformats-officedocument.spreadsheetml.worksheet+xml"/>
  <Override PartName="/xl/worksheets/sheet78.xml" ContentType="application/vnd.openxmlformats-officedocument.spreadsheetml.worksheet+xml"/>
  <Override PartName="/xl/drawings/drawing11.xml" ContentType="application/vnd.openxmlformats-officedocument.drawing+xml"/>
  <Override PartName="/xl/comments23.xml" ContentType="application/vnd.openxmlformats-officedocument.spreadsheetml.comments+xml"/>
  <Override PartName="/xl/comments34.xml" ContentType="application/vnd.openxmlformats-officedocument.spreadsheetml.comments+xml"/>
  <Override PartName="/xl/worksheets/sheet38.xml" ContentType="application/vnd.openxmlformats-officedocument.spreadsheetml.worksheet+xml"/>
  <Override PartName="/xl/worksheets/sheet67.xml" ContentType="application/vnd.openxmlformats-officedocument.spreadsheetml.worksheet+xml"/>
  <Override PartName="/xl/comments12.xml" ContentType="application/vnd.openxmlformats-officedocument.spreadsheetml.comments+xml"/>
  <Override PartName="/xl/worksheets/sheet27.xml" ContentType="application/vnd.openxmlformats-officedocument.spreadsheetml.worksheet+xml"/>
  <Override PartName="/xl/worksheets/sheet45.xml" ContentType="application/vnd.openxmlformats-officedocument.spreadsheetml.worksheet+xml"/>
  <Override PartName="/xl/worksheets/sheet56.xml" ContentType="application/vnd.openxmlformats-officedocument.spreadsheetml.worksheet+xml"/>
  <Override PartName="/xl/worksheets/sheet74.xml" ContentType="application/vnd.openxmlformats-officedocument.spreadsheetml.worksheet+xml"/>
  <Override PartName="/xl/comments30.xml" ContentType="application/vnd.openxmlformats-officedocument.spreadsheetml.comments+xml"/>
  <Override PartName="/xl/worksheets/sheet16.xml" ContentType="application/vnd.openxmlformats-officedocument.spreadsheetml.worksheet+xml"/>
  <Override PartName="/xl/worksheets/sheet34.xml" ContentType="application/vnd.openxmlformats-officedocument.spreadsheetml.worksheet+xml"/>
  <Override PartName="/xl/worksheets/sheet52.xml" ContentType="application/vnd.openxmlformats-officedocument.spreadsheetml.worksheet+xml"/>
  <Override PartName="/xl/worksheets/sheet63.xml" ContentType="application/vnd.openxmlformats-officedocument.spreadsheetml.worksheet+xml"/>
  <Override PartName="/xl/drawings/drawing9.xml" ContentType="application/vnd.openxmlformats-officedocument.drawing+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6" codeName="{B7FE6334-C1A2-E50D-BD3D-5F4D41BBC2E3}"/>
  <fileSharing readOnlyRecommended="1"/>
  <workbookPr codeName="DieseArbeitsmappe"/>
  <bookViews>
    <workbookView showSheetTabs="0" xWindow="9600" yWindow="-15" windowWidth="9645" windowHeight="11790" firstSheet="50" activeTab="1"/>
  </bookViews>
  <sheets>
    <sheet name="Startinfo" sheetId="113" r:id="rId1"/>
    <sheet name="Hauptmenü" sheetId="63" r:id="rId2"/>
    <sheet name="H001" sheetId="69" r:id="rId3"/>
    <sheet name="F001" sheetId="62" r:id="rId4"/>
    <sheet name="F002" sheetId="61" r:id="rId5"/>
    <sheet name="F003" sheetId="60" r:id="rId6"/>
    <sheet name="F004" sheetId="59" r:id="rId7"/>
    <sheet name="F006" sheetId="58" r:id="rId8"/>
    <sheet name="F007" sheetId="57" r:id="rId9"/>
    <sheet name="F008" sheetId="66" r:id="rId10"/>
    <sheet name="F009" sheetId="56" r:id="rId11"/>
    <sheet name="F010" sheetId="55" r:id="rId12"/>
    <sheet name="F011" sheetId="54" r:id="rId13"/>
    <sheet name="F012" sheetId="53" r:id="rId14"/>
    <sheet name="F013" sheetId="52" r:id="rId15"/>
    <sheet name="F014" sheetId="51" r:id="rId16"/>
    <sheet name="F015" sheetId="50" r:id="rId17"/>
    <sheet name="F016" sheetId="49" r:id="rId18"/>
    <sheet name="F017" sheetId="48" r:id="rId19"/>
    <sheet name="F018" sheetId="47" r:id="rId20"/>
    <sheet name="F019" sheetId="46" r:id="rId21"/>
    <sheet name="F020" sheetId="45" r:id="rId22"/>
    <sheet name="F001_" sheetId="44" r:id="rId23"/>
    <sheet name="F002_" sheetId="43" r:id="rId24"/>
    <sheet name="F003_" sheetId="42" r:id="rId25"/>
    <sheet name="F004_" sheetId="41" r:id="rId26"/>
    <sheet name="F006_" sheetId="40" r:id="rId27"/>
    <sheet name="F007_" sheetId="39" r:id="rId28"/>
    <sheet name="F008_" sheetId="67" r:id="rId29"/>
    <sheet name="F009_" sheetId="38" r:id="rId30"/>
    <sheet name="F010_" sheetId="37" r:id="rId31"/>
    <sheet name="F011_" sheetId="65" r:id="rId32"/>
    <sheet name="F015_" sheetId="36" r:id="rId33"/>
    <sheet name="F017_" sheetId="35" r:id="rId34"/>
    <sheet name="F019_" sheetId="34" r:id="rId35"/>
    <sheet name="JA" sheetId="33" r:id="rId36"/>
    <sheet name="INV" sheetId="32" r:id="rId37"/>
    <sheet name="INV_V" sheetId="31" r:id="rId38"/>
    <sheet name="Tab1" sheetId="30" r:id="rId39"/>
    <sheet name="USt-Sätze" sheetId="29" r:id="rId40"/>
    <sheet name="Code" sheetId="28" r:id="rId41"/>
    <sheet name="Tabelle1_2" sheetId="16" r:id="rId42"/>
    <sheet name="Tabelle1" sheetId="2" r:id="rId43"/>
    <sheet name="Tabelle4" sheetId="3" r:id="rId44"/>
    <sheet name="Tabelle3" sheetId="4" r:id="rId45"/>
    <sheet name="Tabelle2_2" sheetId="26" r:id="rId46"/>
    <sheet name="Tabelle2" sheetId="5" r:id="rId47"/>
    <sheet name="Plausi" sheetId="6" r:id="rId48"/>
    <sheet name="Warten" sheetId="7" r:id="rId49"/>
    <sheet name="Modul1" sheetId="8" state="veryHidden" r:id=""/>
    <sheet name="LaufwerkA" sheetId="9" r:id="rId50"/>
    <sheet name="Modul2" sheetId="10" state="veryHidden" r:id=""/>
    <sheet name="Modul5" sheetId="13" state="veryHidden" r:id=""/>
    <sheet name="Modul6" sheetId="14" state="veryHidden" r:id=""/>
    <sheet name="Info" sheetId="72" r:id="rId51"/>
    <sheet name="vKFuVo" sheetId="73" r:id="rId52"/>
    <sheet name="DB_MF1" sheetId="74" r:id="rId53"/>
    <sheet name="DB_MF2" sheetId="82" r:id="rId54"/>
    <sheet name="DB_MF3" sheetId="83" r:id="rId55"/>
    <sheet name="DB_MF4" sheetId="84" r:id="rId56"/>
    <sheet name="DB_MF5" sheetId="85" r:id="rId57"/>
    <sheet name="DB_MF6" sheetId="86" r:id="rId58"/>
    <sheet name="DB_MF7" sheetId="87" r:id="rId59"/>
    <sheet name="DB_MF8" sheetId="88" r:id="rId60"/>
    <sheet name="DB_MF9" sheetId="89" r:id="rId61"/>
    <sheet name="DB_MF10" sheetId="90" r:id="rId62"/>
    <sheet name="DB_FB1" sheetId="75" r:id="rId63"/>
    <sheet name="DB_FB2" sheetId="107" r:id="rId64"/>
    <sheet name="DB_FB3" sheetId="108" r:id="rId65"/>
    <sheet name="DB_FB4" sheetId="109" r:id="rId66"/>
    <sheet name="DB_FB5" sheetId="110" r:id="rId67"/>
    <sheet name="DB_FB6" sheetId="111" r:id="rId68"/>
    <sheet name="DB_SM" sheetId="76" r:id="rId69"/>
    <sheet name="DB_MK" sheetId="77" r:id="rId70"/>
    <sheet name="DB_NZ1" sheetId="78" r:id="rId71"/>
    <sheet name="DB_NZ2" sheetId="102" r:id="rId72"/>
    <sheet name="DB_RM1" sheetId="79" r:id="rId73"/>
    <sheet name="DB_RM2" sheetId="103" r:id="rId74"/>
    <sheet name="DB_RM3" sheetId="104" r:id="rId75"/>
    <sheet name="DB_RM4" sheetId="105" r:id="rId76"/>
    <sheet name="DB_SMast" sheetId="80" r:id="rId77"/>
    <sheet name="DB_ZS" sheetId="106" r:id="rId78"/>
    <sheet name="Menü_DB" sheetId="112" r:id="rId79"/>
  </sheets>
  <externalReferences>
    <externalReference r:id="rId80"/>
  </externalReferences>
  <definedNames>
    <definedName name="_xlnm.Print_Area" localSheetId="66">DB_FB1!$A$2:$H$73</definedName>
    <definedName name="_xlnm.Print_Area" localSheetId="67">DB_FB2!$A$2:$H$73</definedName>
    <definedName name="_xlnm.Print_Area" localSheetId="68">DB_FB3!$A$2:$H$73</definedName>
    <definedName name="_xlnm.Print_Area" localSheetId="69">DB_FB4!$A$2:$H$73</definedName>
    <definedName name="_xlnm.Print_Area" localSheetId="70">DB_FB5!$A$2:$H$73</definedName>
    <definedName name="_xlnm.Print_Area" localSheetId="71">DB_FB6!$A$2:$H$73</definedName>
    <definedName name="_xlnm.Print_Area" localSheetId="56">DB_MF1!$A$2:$H$79</definedName>
    <definedName name="_xlnm.Print_Area" localSheetId="65">DB_MF10!$A$2:$H$79</definedName>
    <definedName name="_xlnm.Print_Area" localSheetId="57">DB_MF2!$A$2:$H$79</definedName>
    <definedName name="_xlnm.Print_Area" localSheetId="58">DB_MF3!$A$2:$H$79</definedName>
    <definedName name="_xlnm.Print_Area" localSheetId="59">DB_MF4!$A$2:$H$79</definedName>
    <definedName name="_xlnm.Print_Area" localSheetId="60">DB_MF5!$A$2:$H$79</definedName>
    <definedName name="_xlnm.Print_Area" localSheetId="61">DB_MF6!$A$2:$H$79</definedName>
    <definedName name="_xlnm.Print_Area" localSheetId="62">DB_MF7!$A$2:$H$79</definedName>
    <definedName name="_xlnm.Print_Area" localSheetId="63">DB_MF8!$A$2:$H$79</definedName>
    <definedName name="_xlnm.Print_Area" localSheetId="64">DB_MF9!$A$2:$H$79</definedName>
    <definedName name="_xlnm.Print_Area" localSheetId="73">DB_MK!$A$2:$H$67</definedName>
    <definedName name="_xlnm.Print_Area" localSheetId="76">DB_RM1!$A$2:$H$63</definedName>
    <definedName name="_xlnm.Print_Area" localSheetId="77">DB_RM2!$A$2:$H$63</definedName>
    <definedName name="_xlnm.Print_Area" localSheetId="78">DB_RM3!$A$2:$H$63</definedName>
    <definedName name="_xlnm.Print_Area" localSheetId="79">DB_RM4!$A$2:$H$63</definedName>
    <definedName name="_xlnm.Print_Area" localSheetId="72">DB_SM!$A$2:$H$75</definedName>
    <definedName name="_xlnm.Print_Area" localSheetId="80">DB_SMast!$A$2:$H$60</definedName>
    <definedName name="_xlnm.Print_Area" localSheetId="81">DB_ZS!$A$2:$H$65</definedName>
    <definedName name="_xlnm.Print_Area" localSheetId="3">'F001'!$A$2:$H$45</definedName>
    <definedName name="_xlnm.Print_Area" localSheetId="4">'F002'!$A$2:$H$47</definedName>
    <definedName name="_xlnm.Print_Area" localSheetId="5">'F003'!$A$2:$I$25</definedName>
    <definedName name="_xlnm.Print_Area" localSheetId="6">'F004'!$A$2:$H$48</definedName>
    <definedName name="_xlnm.Print_Area" localSheetId="7">'F006'!$A$2:$M$38</definedName>
    <definedName name="_xlnm.Print_Area" localSheetId="8">'F007'!$A$2:$K$92</definedName>
    <definedName name="_xlnm.Print_Area" localSheetId="9">'F008'!$A$2:$K$37</definedName>
    <definedName name="_xlnm.Print_Area" localSheetId="28">F008_!$A$2:$K$37</definedName>
    <definedName name="_xlnm.Print_Area" localSheetId="10">'F009'!$A$2:$I$42</definedName>
    <definedName name="_xlnm.Print_Area" localSheetId="29">F009_!$A$3:$I$41</definedName>
    <definedName name="_xlnm.Print_Area" localSheetId="11">'F010'!$B$1:$DI$39</definedName>
    <definedName name="_xlnm.Print_Area" localSheetId="30">F010_!$B$1:$DI$39</definedName>
    <definedName name="_xlnm.Print_Area" localSheetId="12">'F011'!$A$2:$G$39</definedName>
    <definedName name="_xlnm.Print_Area" localSheetId="31">F011_!$A$2:$G$39</definedName>
    <definedName name="_xlnm.Print_Area" localSheetId="13">'F012'!$A$2:$I$46</definedName>
    <definedName name="_xlnm.Print_Area" localSheetId="14">'F013'!$A$2:$I$45</definedName>
    <definedName name="_xlnm.Print_Area" localSheetId="15">'F014'!$A$2:$Q$34</definedName>
    <definedName name="_xlnm.Print_Area" localSheetId="16">'F015'!$A$2:$I$50</definedName>
    <definedName name="_xlnm.Print_Area" localSheetId="17">'F016'!$A$2:$K$54</definedName>
    <definedName name="_xlnm.Print_Area" localSheetId="18">'F017'!$A$2:$H$28</definedName>
    <definedName name="_xlnm.Print_Area" localSheetId="19">'F018'!$A$2:$K$50</definedName>
    <definedName name="_xlnm.Print_Area" localSheetId="20">'F019'!$A$2:$H$49</definedName>
    <definedName name="_xlnm.Print_Area" localSheetId="34">F019_!$A$2:$H$49</definedName>
    <definedName name="_xlnm.Print_Area" localSheetId="21">'F020'!$A$2:$H$44</definedName>
    <definedName name="_xlnm.Print_Area" localSheetId="2">'H001'!$A$2:$H$25</definedName>
    <definedName name="_xlnm.Print_Area" localSheetId="55">vKFuVo!$A$2:$H$39</definedName>
    <definedName name="Jahr">[1]Jahr_Var!$C$4</definedName>
    <definedName name="Z_CBD5E945_8E1C_4C0D_BD46_931F01B69816_.wvu.PrintArea" localSheetId="20" hidden="1">'F019'!$B$2:$H$36</definedName>
    <definedName name="Z_CBD5E945_8E1C_4C0D_BD46_931F01B69816_.wvu.PrintArea" localSheetId="34" hidden="1">F019_!$B$2:$H$36</definedName>
    <definedName name="Z_CBD5E945_8E1C_4C0D_BD46_931F01B69816_.wvu.PrintArea" localSheetId="21" hidden="1">'F020'!$A$2:$H$44</definedName>
    <definedName name="Z_CBD5E945_8E1C_4C0D_BD46_931F01B69816_.wvu.Rows" localSheetId="21" hidden="1">'F020'!#REF!</definedName>
  </definedNames>
  <calcPr calcId="125725"/>
</workbook>
</file>

<file path=xl/calcChain.xml><?xml version="1.0" encoding="utf-8"?>
<calcChain xmlns="http://schemas.openxmlformats.org/spreadsheetml/2006/main">
  <c r="D43" i="76"/>
  <c r="E43"/>
  <c r="F43"/>
  <c r="F42" i="111"/>
  <c r="E42"/>
  <c r="D42"/>
  <c r="F42" i="110"/>
  <c r="E42"/>
  <c r="D42"/>
  <c r="F42" i="109"/>
  <c r="E42"/>
  <c r="D42"/>
  <c r="F42" i="108"/>
  <c r="E42"/>
  <c r="D42"/>
  <c r="F42" i="107"/>
  <c r="E42"/>
  <c r="D42"/>
  <c r="F42" i="75"/>
  <c r="E42"/>
  <c r="D42"/>
  <c r="F48" i="90"/>
  <c r="E48"/>
  <c r="D48"/>
  <c r="F48" i="89"/>
  <c r="E48"/>
  <c r="D48"/>
  <c r="F48" i="88"/>
  <c r="E48"/>
  <c r="D48"/>
  <c r="F48" i="87"/>
  <c r="E48"/>
  <c r="D48"/>
  <c r="F48" i="86"/>
  <c r="E48"/>
  <c r="D48"/>
  <c r="F48" i="85"/>
  <c r="E48"/>
  <c r="D48"/>
  <c r="F48" i="84"/>
  <c r="E48"/>
  <c r="D48"/>
  <c r="F48" i="83"/>
  <c r="E48"/>
  <c r="D48"/>
  <c r="F48" i="82"/>
  <c r="E48"/>
  <c r="D48"/>
  <c r="F48" i="74"/>
  <c r="E48"/>
  <c r="D48"/>
  <c r="D42" i="76"/>
  <c r="E42"/>
  <c r="F42"/>
  <c r="F41" i="111"/>
  <c r="E41"/>
  <c r="D41"/>
  <c r="F41" i="110"/>
  <c r="E41"/>
  <c r="D41"/>
  <c r="F41" i="109"/>
  <c r="E41"/>
  <c r="D41"/>
  <c r="F41" i="108"/>
  <c r="E41"/>
  <c r="D41"/>
  <c r="F41" i="107"/>
  <c r="E41"/>
  <c r="D41"/>
  <c r="F41" i="75"/>
  <c r="E41"/>
  <c r="D41"/>
  <c r="F47" i="90"/>
  <c r="E47"/>
  <c r="D47"/>
  <c r="F47" i="89"/>
  <c r="E47"/>
  <c r="D47"/>
  <c r="F47" i="88"/>
  <c r="E47"/>
  <c r="D47"/>
  <c r="F47" i="87"/>
  <c r="E47"/>
  <c r="D47"/>
  <c r="F47" i="86"/>
  <c r="E47"/>
  <c r="D47"/>
  <c r="F47" i="85"/>
  <c r="E47"/>
  <c r="D47"/>
  <c r="F47" i="84"/>
  <c r="E47"/>
  <c r="D47"/>
  <c r="F47" i="83"/>
  <c r="E47"/>
  <c r="D47"/>
  <c r="F47" i="82"/>
  <c r="E47"/>
  <c r="D47"/>
  <c r="F47" i="74"/>
  <c r="E47"/>
  <c r="D47"/>
  <c r="L35" i="58"/>
  <c r="M35" s="1"/>
  <c r="K35"/>
  <c r="J35"/>
  <c r="I35"/>
  <c r="L22"/>
  <c r="M22" s="1"/>
  <c r="K22"/>
  <c r="J22"/>
  <c r="I22"/>
  <c r="L21"/>
  <c r="M21" s="1"/>
  <c r="K21"/>
  <c r="J21"/>
  <c r="I21"/>
  <c r="L20"/>
  <c r="M20" s="1"/>
  <c r="K20"/>
  <c r="J20"/>
  <c r="I20"/>
  <c r="D11" i="112"/>
  <c r="D10"/>
  <c r="D9"/>
  <c r="D18"/>
  <c r="D17"/>
  <c r="D16"/>
  <c r="D15"/>
  <c r="D14"/>
  <c r="D13"/>
  <c r="D12"/>
  <c r="D8"/>
  <c r="D7"/>
  <c r="D6"/>
  <c r="D5"/>
  <c r="B13"/>
  <c r="B12"/>
  <c r="B11"/>
  <c r="B10"/>
  <c r="B9"/>
  <c r="B8"/>
  <c r="B7"/>
  <c r="B6"/>
  <c r="B5"/>
  <c r="B4"/>
  <c r="F70" i="111"/>
  <c r="E67"/>
  <c r="A64"/>
  <c r="G57"/>
  <c r="G56"/>
  <c r="H58" s="1"/>
  <c r="G55"/>
  <c r="H53"/>
  <c r="G36"/>
  <c r="G35"/>
  <c r="G34"/>
  <c r="G33"/>
  <c r="G32"/>
  <c r="H43" s="1"/>
  <c r="G27"/>
  <c r="G26"/>
  <c r="G25"/>
  <c r="H28" s="1"/>
  <c r="G21"/>
  <c r="H22" s="1"/>
  <c r="G16"/>
  <c r="H18" s="1"/>
  <c r="G13"/>
  <c r="E72" s="1"/>
  <c r="G12"/>
  <c r="B72" s="1"/>
  <c r="B10"/>
  <c r="B73" s="1"/>
  <c r="F2"/>
  <c r="D2"/>
  <c r="A2"/>
  <c r="F70" i="110"/>
  <c r="E67"/>
  <c r="A64"/>
  <c r="G57"/>
  <c r="G56"/>
  <c r="H58" s="1"/>
  <c r="G55"/>
  <c r="H53"/>
  <c r="G36"/>
  <c r="G35"/>
  <c r="G34"/>
  <c r="G33"/>
  <c r="G32"/>
  <c r="H43" s="1"/>
  <c r="G27"/>
  <c r="G26"/>
  <c r="G25"/>
  <c r="H28" s="1"/>
  <c r="G21"/>
  <c r="H22" s="1"/>
  <c r="G16"/>
  <c r="H18" s="1"/>
  <c r="G13"/>
  <c r="E72" s="1"/>
  <c r="G12"/>
  <c r="B72" s="1"/>
  <c r="B10"/>
  <c r="B73" s="1"/>
  <c r="F2"/>
  <c r="D2"/>
  <c r="A2"/>
  <c r="F70" i="109"/>
  <c r="E67"/>
  <c r="A64"/>
  <c r="G57"/>
  <c r="G56"/>
  <c r="H58" s="1"/>
  <c r="G55"/>
  <c r="H53"/>
  <c r="G36"/>
  <c r="G35"/>
  <c r="G34"/>
  <c r="G33"/>
  <c r="G32"/>
  <c r="H43" s="1"/>
  <c r="G27"/>
  <c r="G26"/>
  <c r="G25"/>
  <c r="H28" s="1"/>
  <c r="G21"/>
  <c r="H22" s="1"/>
  <c r="G16"/>
  <c r="H18" s="1"/>
  <c r="G13"/>
  <c r="E72" s="1"/>
  <c r="G12"/>
  <c r="B72" s="1"/>
  <c r="B10"/>
  <c r="B73" s="1"/>
  <c r="F2"/>
  <c r="D2"/>
  <c r="A2"/>
  <c r="F70" i="108"/>
  <c r="E67"/>
  <c r="A64"/>
  <c r="G57"/>
  <c r="G56"/>
  <c r="H58" s="1"/>
  <c r="G55"/>
  <c r="H53"/>
  <c r="G36"/>
  <c r="G35"/>
  <c r="G34"/>
  <c r="G33"/>
  <c r="G32"/>
  <c r="H43" s="1"/>
  <c r="G27"/>
  <c r="G26"/>
  <c r="G25"/>
  <c r="H28" s="1"/>
  <c r="G21"/>
  <c r="H22" s="1"/>
  <c r="G16"/>
  <c r="H18" s="1"/>
  <c r="G13"/>
  <c r="E72" s="1"/>
  <c r="G12"/>
  <c r="B72" s="1"/>
  <c r="B10"/>
  <c r="B73" s="1"/>
  <c r="F2"/>
  <c r="D2"/>
  <c r="A2"/>
  <c r="E67" i="107"/>
  <c r="F70" s="1"/>
  <c r="A64"/>
  <c r="G57"/>
  <c r="G56"/>
  <c r="H58" s="1"/>
  <c r="G55"/>
  <c r="H53"/>
  <c r="G36"/>
  <c r="G35"/>
  <c r="G34"/>
  <c r="G33"/>
  <c r="G32"/>
  <c r="H43" s="1"/>
  <c r="G27"/>
  <c r="G26"/>
  <c r="G25"/>
  <c r="H28" s="1"/>
  <c r="G21"/>
  <c r="H22" s="1"/>
  <c r="H62" s="1"/>
  <c r="G16"/>
  <c r="H18" s="1"/>
  <c r="G13"/>
  <c r="E72" s="1"/>
  <c r="G12"/>
  <c r="B72" s="1"/>
  <c r="B10"/>
  <c r="B73" s="1"/>
  <c r="F2"/>
  <c r="D2"/>
  <c r="A2"/>
  <c r="B73" i="75"/>
  <c r="E72"/>
  <c r="B72"/>
  <c r="G25" i="106"/>
  <c r="C27" i="80"/>
  <c r="F64" i="106"/>
  <c r="F63"/>
  <c r="F62"/>
  <c r="F61"/>
  <c r="F65" s="1"/>
  <c r="H56"/>
  <c r="H33"/>
  <c r="D32"/>
  <c r="F30"/>
  <c r="D23"/>
  <c r="G24"/>
  <c r="D17"/>
  <c r="G21" s="1"/>
  <c r="A16"/>
  <c r="B11"/>
  <c r="B13" s="1"/>
  <c r="G44"/>
  <c r="G43"/>
  <c r="G42"/>
  <c r="G41"/>
  <c r="G40"/>
  <c r="G39"/>
  <c r="G38"/>
  <c r="G37"/>
  <c r="G19"/>
  <c r="G18"/>
  <c r="F2"/>
  <c r="D2"/>
  <c r="A2"/>
  <c r="G10" i="80"/>
  <c r="B10"/>
  <c r="F58" i="105"/>
  <c r="H53"/>
  <c r="G40"/>
  <c r="G39"/>
  <c r="E39"/>
  <c r="G38"/>
  <c r="E38"/>
  <c r="G37"/>
  <c r="E37"/>
  <c r="G36"/>
  <c r="E36"/>
  <c r="G35"/>
  <c r="E35"/>
  <c r="G34"/>
  <c r="E34"/>
  <c r="G33"/>
  <c r="H42" s="1"/>
  <c r="E33"/>
  <c r="E41" s="1"/>
  <c r="C26"/>
  <c r="F26" s="1"/>
  <c r="H29" s="1"/>
  <c r="H54" s="1"/>
  <c r="A21"/>
  <c r="G18"/>
  <c r="G17"/>
  <c r="G15"/>
  <c r="G20" s="1"/>
  <c r="C15"/>
  <c r="C16" s="1"/>
  <c r="G16" s="1"/>
  <c r="G10"/>
  <c r="B10"/>
  <c r="B9"/>
  <c r="G8"/>
  <c r="E62" s="1"/>
  <c r="E63" s="1"/>
  <c r="F2"/>
  <c r="D2"/>
  <c r="A2"/>
  <c r="F58" i="104"/>
  <c r="H53"/>
  <c r="E41"/>
  <c r="G40"/>
  <c r="G39"/>
  <c r="E39"/>
  <c r="G38"/>
  <c r="E38"/>
  <c r="G37"/>
  <c r="E37"/>
  <c r="G36"/>
  <c r="E36"/>
  <c r="G35"/>
  <c r="E35"/>
  <c r="G34"/>
  <c r="E34"/>
  <c r="G33"/>
  <c r="H42" s="1"/>
  <c r="E33"/>
  <c r="C26"/>
  <c r="F26" s="1"/>
  <c r="H29" s="1"/>
  <c r="H54" s="1"/>
  <c r="A21"/>
  <c r="G18"/>
  <c r="G17"/>
  <c r="C15"/>
  <c r="G15" s="1"/>
  <c r="B10"/>
  <c r="B9"/>
  <c r="G8"/>
  <c r="G10" s="1"/>
  <c r="F2"/>
  <c r="D2"/>
  <c r="A2"/>
  <c r="F58" i="103"/>
  <c r="H53"/>
  <c r="G40"/>
  <c r="G39"/>
  <c r="E39"/>
  <c r="G38"/>
  <c r="E38"/>
  <c r="G37"/>
  <c r="E37"/>
  <c r="G36"/>
  <c r="E36"/>
  <c r="G35"/>
  <c r="E35"/>
  <c r="G34"/>
  <c r="E34"/>
  <c r="G33"/>
  <c r="H42" s="1"/>
  <c r="E33"/>
  <c r="E41" s="1"/>
  <c r="C26"/>
  <c r="F26" s="1"/>
  <c r="H29" s="1"/>
  <c r="H54" s="1"/>
  <c r="A21"/>
  <c r="G18"/>
  <c r="G17"/>
  <c r="G15"/>
  <c r="G20" s="1"/>
  <c r="C15"/>
  <c r="C16" s="1"/>
  <c r="G16" s="1"/>
  <c r="G10"/>
  <c r="B10"/>
  <c r="B9"/>
  <c r="G8"/>
  <c r="E62" s="1"/>
  <c r="E63" s="1"/>
  <c r="F2"/>
  <c r="D2"/>
  <c r="A2"/>
  <c r="G10" i="79"/>
  <c r="E56" i="102"/>
  <c r="H48"/>
  <c r="G35"/>
  <c r="G34"/>
  <c r="E34"/>
  <c r="G33"/>
  <c r="E33"/>
  <c r="G32"/>
  <c r="E32"/>
  <c r="G31"/>
  <c r="E31"/>
  <c r="G30"/>
  <c r="E30"/>
  <c r="G29"/>
  <c r="E29"/>
  <c r="G28"/>
  <c r="H37" s="1"/>
  <c r="E28"/>
  <c r="E36" s="1"/>
  <c r="H24"/>
  <c r="H49" s="1"/>
  <c r="G17"/>
  <c r="G16"/>
  <c r="G15"/>
  <c r="G14"/>
  <c r="H20" s="1"/>
  <c r="H51" s="1"/>
  <c r="B10"/>
  <c r="B11" s="1"/>
  <c r="B9"/>
  <c r="G8"/>
  <c r="E55" s="1"/>
  <c r="E57" s="1"/>
  <c r="E58" s="1"/>
  <c r="F2"/>
  <c r="D2"/>
  <c r="A2"/>
  <c r="G10" i="78"/>
  <c r="G13" i="77"/>
  <c r="E74" i="76"/>
  <c r="B75"/>
  <c r="B74"/>
  <c r="B11"/>
  <c r="B10" i="75"/>
  <c r="E76" i="90"/>
  <c r="F79" s="1"/>
  <c r="A73"/>
  <c r="G65"/>
  <c r="G64"/>
  <c r="H66" s="1"/>
  <c r="G63"/>
  <c r="H61"/>
  <c r="G42"/>
  <c r="G41"/>
  <c r="G40"/>
  <c r="G39"/>
  <c r="G38"/>
  <c r="H49" s="1"/>
  <c r="G33"/>
  <c r="G32"/>
  <c r="G31"/>
  <c r="G30"/>
  <c r="G29"/>
  <c r="H34" s="1"/>
  <c r="G24"/>
  <c r="G23"/>
  <c r="H26" s="1"/>
  <c r="G16"/>
  <c r="G14"/>
  <c r="H18" s="1"/>
  <c r="G13"/>
  <c r="F2"/>
  <c r="D2"/>
  <c r="A2"/>
  <c r="E76" i="89"/>
  <c r="F79" s="1"/>
  <c r="A73"/>
  <c r="G65"/>
  <c r="G64"/>
  <c r="H66" s="1"/>
  <c r="G63"/>
  <c r="H61"/>
  <c r="G42"/>
  <c r="G41"/>
  <c r="G40"/>
  <c r="G39"/>
  <c r="G38"/>
  <c r="H49" s="1"/>
  <c r="G33"/>
  <c r="G32"/>
  <c r="G31"/>
  <c r="G30"/>
  <c r="G29"/>
  <c r="H34" s="1"/>
  <c r="G24"/>
  <c r="G23"/>
  <c r="H26" s="1"/>
  <c r="H71" s="1"/>
  <c r="G16"/>
  <c r="G14"/>
  <c r="H18" s="1"/>
  <c r="H73" s="1"/>
  <c r="G13"/>
  <c r="F2"/>
  <c r="D2"/>
  <c r="A2"/>
  <c r="E76" i="88"/>
  <c r="F79" s="1"/>
  <c r="A73"/>
  <c r="G65"/>
  <c r="G64"/>
  <c r="H66" s="1"/>
  <c r="G63"/>
  <c r="H61"/>
  <c r="G42"/>
  <c r="G41"/>
  <c r="G40"/>
  <c r="G39"/>
  <c r="G38"/>
  <c r="H49" s="1"/>
  <c r="G33"/>
  <c r="G32"/>
  <c r="G31"/>
  <c r="G30"/>
  <c r="G29"/>
  <c r="H34" s="1"/>
  <c r="G24"/>
  <c r="G23"/>
  <c r="H26" s="1"/>
  <c r="G16"/>
  <c r="G14"/>
  <c r="H18" s="1"/>
  <c r="G13"/>
  <c r="F2"/>
  <c r="D2"/>
  <c r="A2"/>
  <c r="E76" i="87"/>
  <c r="F79" s="1"/>
  <c r="A73"/>
  <c r="G65"/>
  <c r="G64"/>
  <c r="H66" s="1"/>
  <c r="G63"/>
  <c r="H61"/>
  <c r="G42"/>
  <c r="G41"/>
  <c r="G40"/>
  <c r="G39"/>
  <c r="G38"/>
  <c r="H49" s="1"/>
  <c r="G33"/>
  <c r="G32"/>
  <c r="G31"/>
  <c r="G30"/>
  <c r="G29"/>
  <c r="H34" s="1"/>
  <c r="G24"/>
  <c r="G23"/>
  <c r="H26" s="1"/>
  <c r="H71" s="1"/>
  <c r="G16"/>
  <c r="G14"/>
  <c r="H18" s="1"/>
  <c r="H73" s="1"/>
  <c r="G13"/>
  <c r="F2"/>
  <c r="D2"/>
  <c r="A2"/>
  <c r="E76" i="86"/>
  <c r="F79" s="1"/>
  <c r="A73"/>
  <c r="G65"/>
  <c r="G64"/>
  <c r="H66" s="1"/>
  <c r="G63"/>
  <c r="H61"/>
  <c r="G42"/>
  <c r="G41"/>
  <c r="G40"/>
  <c r="G39"/>
  <c r="G38"/>
  <c r="H49" s="1"/>
  <c r="G33"/>
  <c r="G32"/>
  <c r="G31"/>
  <c r="G30"/>
  <c r="G29"/>
  <c r="H34" s="1"/>
  <c r="G24"/>
  <c r="G23"/>
  <c r="H26" s="1"/>
  <c r="G16"/>
  <c r="G14"/>
  <c r="H18" s="1"/>
  <c r="G13"/>
  <c r="F2"/>
  <c r="D2"/>
  <c r="A2"/>
  <c r="E76" i="85"/>
  <c r="F79" s="1"/>
  <c r="A73"/>
  <c r="G65"/>
  <c r="G64"/>
  <c r="H66" s="1"/>
  <c r="G63"/>
  <c r="H61"/>
  <c r="G42"/>
  <c r="G41"/>
  <c r="G40"/>
  <c r="G39"/>
  <c r="G38"/>
  <c r="H49" s="1"/>
  <c r="G33"/>
  <c r="G32"/>
  <c r="G31"/>
  <c r="G30"/>
  <c r="G29"/>
  <c r="H34" s="1"/>
  <c r="G24"/>
  <c r="G23"/>
  <c r="H26" s="1"/>
  <c r="G16"/>
  <c r="G14"/>
  <c r="H18" s="1"/>
  <c r="G13"/>
  <c r="F2"/>
  <c r="D2"/>
  <c r="A2"/>
  <c r="E76" i="84"/>
  <c r="F79" s="1"/>
  <c r="A73"/>
  <c r="G65"/>
  <c r="G64"/>
  <c r="H66" s="1"/>
  <c r="G63"/>
  <c r="H61"/>
  <c r="G42"/>
  <c r="G41"/>
  <c r="G40"/>
  <c r="G39"/>
  <c r="G38"/>
  <c r="H49" s="1"/>
  <c r="G33"/>
  <c r="G32"/>
  <c r="G31"/>
  <c r="G30"/>
  <c r="G29"/>
  <c r="H34" s="1"/>
  <c r="G24"/>
  <c r="G23"/>
  <c r="H26" s="1"/>
  <c r="G16"/>
  <c r="G14"/>
  <c r="H18" s="1"/>
  <c r="G13"/>
  <c r="F2"/>
  <c r="D2"/>
  <c r="A2"/>
  <c r="E76" i="83"/>
  <c r="F79" s="1"/>
  <c r="A73"/>
  <c r="G65"/>
  <c r="G64"/>
  <c r="H66" s="1"/>
  <c r="G63"/>
  <c r="H61"/>
  <c r="G42"/>
  <c r="G41"/>
  <c r="G40"/>
  <c r="G39"/>
  <c r="G38"/>
  <c r="H49" s="1"/>
  <c r="G33"/>
  <c r="G32"/>
  <c r="G31"/>
  <c r="G30"/>
  <c r="G29"/>
  <c r="H34" s="1"/>
  <c r="G24"/>
  <c r="G23"/>
  <c r="H26" s="1"/>
  <c r="G16"/>
  <c r="G14"/>
  <c r="H18" s="1"/>
  <c r="G13"/>
  <c r="F2"/>
  <c r="D2"/>
  <c r="A2"/>
  <c r="E76" i="82"/>
  <c r="F79" s="1"/>
  <c r="A73"/>
  <c r="G65"/>
  <c r="G64"/>
  <c r="H66" s="1"/>
  <c r="G63"/>
  <c r="H61"/>
  <c r="G42"/>
  <c r="G41"/>
  <c r="G40"/>
  <c r="G39"/>
  <c r="G38"/>
  <c r="H49" s="1"/>
  <c r="G33"/>
  <c r="G32"/>
  <c r="G31"/>
  <c r="G30"/>
  <c r="G29"/>
  <c r="H34" s="1"/>
  <c r="G24"/>
  <c r="G23"/>
  <c r="H26" s="1"/>
  <c r="G16"/>
  <c r="G14"/>
  <c r="H18" s="1"/>
  <c r="G13"/>
  <c r="F2"/>
  <c r="D2"/>
  <c r="A2"/>
  <c r="F2" i="80"/>
  <c r="D2"/>
  <c r="A2"/>
  <c r="F2" i="79"/>
  <c r="D2"/>
  <c r="A2"/>
  <c r="F2" i="78"/>
  <c r="D2"/>
  <c r="A2"/>
  <c r="F2" i="77"/>
  <c r="D2"/>
  <c r="A2"/>
  <c r="F2" i="76"/>
  <c r="D2"/>
  <c r="A2"/>
  <c r="F2" i="75"/>
  <c r="D2"/>
  <c r="A2"/>
  <c r="F2" i="74"/>
  <c r="D2"/>
  <c r="A2"/>
  <c r="F2" i="73"/>
  <c r="D2"/>
  <c r="A2"/>
  <c r="F59" i="80"/>
  <c r="H54"/>
  <c r="G42"/>
  <c r="G41"/>
  <c r="G40"/>
  <c r="G39"/>
  <c r="G38"/>
  <c r="G37"/>
  <c r="G36"/>
  <c r="G35"/>
  <c r="F27"/>
  <c r="H31" s="1"/>
  <c r="A21"/>
  <c r="G18"/>
  <c r="G17"/>
  <c r="G15"/>
  <c r="C15"/>
  <c r="C16" s="1"/>
  <c r="G16" s="1"/>
  <c r="F60"/>
  <c r="B9"/>
  <c r="F58" i="79"/>
  <c r="H53"/>
  <c r="G40"/>
  <c r="G39"/>
  <c r="E39"/>
  <c r="G38"/>
  <c r="E38"/>
  <c r="G37"/>
  <c r="E37"/>
  <c r="G36"/>
  <c r="E36"/>
  <c r="G35"/>
  <c r="E35"/>
  <c r="G34"/>
  <c r="E34"/>
  <c r="G33"/>
  <c r="E33"/>
  <c r="E41" s="1"/>
  <c r="C26"/>
  <c r="F26" s="1"/>
  <c r="H29" s="1"/>
  <c r="A21"/>
  <c r="G18"/>
  <c r="G17"/>
  <c r="C15"/>
  <c r="C16" s="1"/>
  <c r="G16" s="1"/>
  <c r="B10"/>
  <c r="B9"/>
  <c r="G8"/>
  <c r="E62" s="1"/>
  <c r="E63" s="1"/>
  <c r="E56" i="78"/>
  <c r="H48"/>
  <c r="G35"/>
  <c r="G34"/>
  <c r="E34"/>
  <c r="G33"/>
  <c r="E33"/>
  <c r="G32"/>
  <c r="E32"/>
  <c r="G31"/>
  <c r="E31"/>
  <c r="G30"/>
  <c r="E30"/>
  <c r="G29"/>
  <c r="E29"/>
  <c r="G28"/>
  <c r="E28"/>
  <c r="E36" s="1"/>
  <c r="H24"/>
  <c r="G17"/>
  <c r="G16"/>
  <c r="G15"/>
  <c r="G14"/>
  <c r="H20" s="1"/>
  <c r="B10"/>
  <c r="B11" s="1"/>
  <c r="B9"/>
  <c r="G8"/>
  <c r="E55" s="1"/>
  <c r="E57" s="1"/>
  <c r="E65" i="77"/>
  <c r="E62"/>
  <c r="E61"/>
  <c r="E63" s="1"/>
  <c r="A56"/>
  <c r="H53"/>
  <c r="G40"/>
  <c r="E40"/>
  <c r="G39"/>
  <c r="E39"/>
  <c r="G38"/>
  <c r="E38"/>
  <c r="G37"/>
  <c r="E37"/>
  <c r="G36"/>
  <c r="E36"/>
  <c r="G35"/>
  <c r="E35"/>
  <c r="G34"/>
  <c r="E34"/>
  <c r="G33"/>
  <c r="H42" s="1"/>
  <c r="E33"/>
  <c r="E41" s="1"/>
  <c r="G28"/>
  <c r="G27"/>
  <c r="G26"/>
  <c r="G25"/>
  <c r="G24"/>
  <c r="B20"/>
  <c r="H21" s="1"/>
  <c r="G16"/>
  <c r="H29"/>
  <c r="G8"/>
  <c r="G9" s="1"/>
  <c r="E69" i="76"/>
  <c r="F72" s="1"/>
  <c r="A66"/>
  <c r="G58"/>
  <c r="G57"/>
  <c r="G56"/>
  <c r="H54"/>
  <c r="G37"/>
  <c r="G36"/>
  <c r="G35"/>
  <c r="G34"/>
  <c r="G33"/>
  <c r="H44" s="1"/>
  <c r="G28"/>
  <c r="G27"/>
  <c r="G26"/>
  <c r="H29" s="1"/>
  <c r="G22"/>
  <c r="H23" s="1"/>
  <c r="G13"/>
  <c r="G14"/>
  <c r="E67" i="75"/>
  <c r="F70" s="1"/>
  <c r="A64"/>
  <c r="G57"/>
  <c r="G56"/>
  <c r="G55"/>
  <c r="H58" s="1"/>
  <c r="H53"/>
  <c r="G36"/>
  <c r="G35"/>
  <c r="G34"/>
  <c r="G33"/>
  <c r="G32"/>
  <c r="G27"/>
  <c r="G26"/>
  <c r="H28" s="1"/>
  <c r="G25"/>
  <c r="H22"/>
  <c r="G21"/>
  <c r="G13"/>
  <c r="G12"/>
  <c r="G16"/>
  <c r="H18" s="1"/>
  <c r="E76" i="74"/>
  <c r="F79" s="1"/>
  <c r="A73"/>
  <c r="G65"/>
  <c r="G64"/>
  <c r="G63"/>
  <c r="H66" s="1"/>
  <c r="H61"/>
  <c r="G42"/>
  <c r="G41"/>
  <c r="G40"/>
  <c r="G39"/>
  <c r="G38"/>
  <c r="G33"/>
  <c r="G32"/>
  <c r="G31"/>
  <c r="G30"/>
  <c r="G29"/>
  <c r="G24"/>
  <c r="G23"/>
  <c r="G16"/>
  <c r="G14"/>
  <c r="G13"/>
  <c r="H18" s="1"/>
  <c r="H38" i="73"/>
  <c r="H35"/>
  <c r="A35"/>
  <c r="H34"/>
  <c r="H36" s="1"/>
  <c r="A34"/>
  <c r="G33"/>
  <c r="H39" s="1"/>
  <c r="H12"/>
  <c r="H11"/>
  <c r="H10"/>
  <c r="H9"/>
  <c r="H8"/>
  <c r="H13" s="1"/>
  <c r="H62" i="110" l="1"/>
  <c r="H62" i="111"/>
  <c r="H64" i="110"/>
  <c r="H64" i="111"/>
  <c r="H62" i="108"/>
  <c r="H62" i="109"/>
  <c r="H64" i="108"/>
  <c r="H64" i="109"/>
  <c r="H64" i="107"/>
  <c r="G13" i="106"/>
  <c r="G22" s="1"/>
  <c r="H27" s="1"/>
  <c r="H45"/>
  <c r="H57" s="1"/>
  <c r="G16"/>
  <c r="H43" i="80"/>
  <c r="G21" i="105"/>
  <c r="H23" s="1"/>
  <c r="H56" s="1"/>
  <c r="C16" i="104"/>
  <c r="G16" s="1"/>
  <c r="G20" s="1"/>
  <c r="F59"/>
  <c r="F60" s="1"/>
  <c r="E62"/>
  <c r="E63" s="1"/>
  <c r="F59" i="105"/>
  <c r="F60" s="1"/>
  <c r="G21" i="103"/>
  <c r="H23"/>
  <c r="H56" s="1"/>
  <c r="F59"/>
  <c r="F60" s="1"/>
  <c r="H42" i="79"/>
  <c r="G15"/>
  <c r="G20"/>
  <c r="G21" s="1"/>
  <c r="H23" s="1"/>
  <c r="G10" i="102"/>
  <c r="H37" i="78"/>
  <c r="H49"/>
  <c r="H51" s="1"/>
  <c r="H59" i="76"/>
  <c r="G17"/>
  <c r="H19" s="1"/>
  <c r="H43" i="75"/>
  <c r="H71" i="88"/>
  <c r="H73" s="1"/>
  <c r="H71" i="90"/>
  <c r="H73" s="1"/>
  <c r="H71" i="86"/>
  <c r="H73" s="1"/>
  <c r="H71" i="85"/>
  <c r="H73" s="1"/>
  <c r="H71" i="84"/>
  <c r="H73" s="1"/>
  <c r="H71" i="83"/>
  <c r="H73" s="1"/>
  <c r="H71" i="82"/>
  <c r="H73" s="1"/>
  <c r="H49" i="74"/>
  <c r="H34"/>
  <c r="H26"/>
  <c r="H62" i="75"/>
  <c r="H64" s="1"/>
  <c r="H64" i="76"/>
  <c r="H66" s="1"/>
  <c r="H54" i="77"/>
  <c r="E64"/>
  <c r="E66"/>
  <c r="E58" i="78"/>
  <c r="H54" i="79"/>
  <c r="G20" i="80"/>
  <c r="H55"/>
  <c r="G14" i="77"/>
  <c r="H17" s="1"/>
  <c r="F59" i="79"/>
  <c r="F60" s="1"/>
  <c r="H37" i="73"/>
  <c r="H71" i="74" l="1"/>
  <c r="H73" s="1"/>
  <c r="H59" i="106"/>
  <c r="G21" i="104"/>
  <c r="H23" s="1"/>
  <c r="H56" s="1"/>
  <c r="H56" i="79"/>
  <c r="H56" i="77"/>
  <c r="G21" i="80"/>
  <c r="H23" s="1"/>
  <c r="H57" s="1"/>
  <c r="J88" i="57" l="1"/>
  <c r="J87"/>
  <c r="J85"/>
  <c r="J84"/>
  <c r="J83"/>
  <c r="J82"/>
  <c r="J81"/>
  <c r="J80"/>
  <c r="J79"/>
  <c r="J77"/>
  <c r="J76"/>
  <c r="J75"/>
  <c r="J74"/>
  <c r="J73"/>
  <c r="J72"/>
  <c r="J71"/>
  <c r="J70"/>
  <c r="J69"/>
  <c r="J57"/>
  <c r="J56"/>
  <c r="J55"/>
  <c r="J54"/>
  <c r="J53"/>
  <c r="J52"/>
  <c r="J50"/>
  <c r="J49"/>
  <c r="J48"/>
  <c r="J47"/>
  <c r="J46"/>
  <c r="J45"/>
  <c r="J44"/>
  <c r="J43"/>
  <c r="J42"/>
  <c r="J40"/>
  <c r="J39"/>
  <c r="J38"/>
  <c r="J37"/>
  <c r="J36"/>
  <c r="J35"/>
  <c r="J34"/>
  <c r="J33"/>
  <c r="J32"/>
  <c r="J31"/>
  <c r="J30"/>
  <c r="J28"/>
  <c r="J27"/>
  <c r="J26"/>
  <c r="J25"/>
  <c r="J24"/>
  <c r="J23"/>
  <c r="J22"/>
  <c r="J21"/>
  <c r="J20"/>
  <c r="J19"/>
  <c r="J17"/>
  <c r="J16"/>
  <c r="J15"/>
  <c r="J14"/>
  <c r="J13"/>
  <c r="J12"/>
  <c r="J11"/>
  <c r="K12" i="58"/>
  <c r="J12"/>
  <c r="I12"/>
  <c r="L12" s="1"/>
  <c r="M12" s="1"/>
  <c r="A36"/>
  <c r="A37" s="1"/>
  <c r="A35"/>
  <c r="A20"/>
  <c r="A21" s="1"/>
  <c r="A22" s="1"/>
  <c r="A23" s="1"/>
  <c r="A45" i="62"/>
  <c r="H21" i="69"/>
  <c r="G21"/>
  <c r="F21"/>
  <c r="E21"/>
  <c r="D21"/>
  <c r="C21"/>
  <c r="F2"/>
  <c r="E2"/>
  <c r="A2"/>
  <c r="G16"/>
  <c r="F16"/>
  <c r="E16"/>
  <c r="D16"/>
  <c r="C16"/>
  <c r="H17" l="1"/>
  <c r="O38" i="55" l="1"/>
  <c r="E24" i="60"/>
  <c r="N24" i="51"/>
  <c r="N23"/>
  <c r="N22"/>
  <c r="N21"/>
  <c r="N20"/>
  <c r="N19"/>
  <c r="N18"/>
  <c r="H36" i="66"/>
  <c r="H25"/>
  <c r="C47" i="61"/>
  <c r="F37" i="65"/>
  <c r="G43" i="62"/>
  <c r="D26" i="54" s="1"/>
  <c r="G42" i="62"/>
  <c r="D25" i="54" s="1"/>
  <c r="F44" i="62"/>
  <c r="G40" s="1"/>
  <c r="D23" i="54" s="1"/>
  <c r="E45" i="44"/>
  <c r="E34" i="45"/>
  <c r="E7"/>
  <c r="D7" i="63"/>
  <c r="H48" i="47"/>
  <c r="G26" i="48"/>
  <c r="G27" i="49"/>
  <c r="G26"/>
  <c r="C25"/>
  <c r="C26"/>
  <c r="C27"/>
  <c r="C24"/>
  <c r="A26"/>
  <c r="E17"/>
  <c r="E16"/>
  <c r="E15"/>
  <c r="E14"/>
  <c r="C17"/>
  <c r="C16"/>
  <c r="C15"/>
  <c r="C14"/>
  <c r="C13"/>
  <c r="C12"/>
  <c r="K53"/>
  <c r="J53"/>
  <c r="K54" s="1"/>
  <c r="H43" i="36"/>
  <c r="F43"/>
  <c r="A13"/>
  <c r="A13" i="50"/>
  <c r="Q31" i="51"/>
  <c r="Q30"/>
  <c r="Q29"/>
  <c r="O29"/>
  <c r="M29"/>
  <c r="Q25"/>
  <c r="Q24"/>
  <c r="P24"/>
  <c r="Q23"/>
  <c r="P23"/>
  <c r="Q22"/>
  <c r="P22"/>
  <c r="Q21"/>
  <c r="P21"/>
  <c r="Q20"/>
  <c r="P20"/>
  <c r="Q19"/>
  <c r="P19"/>
  <c r="Q18"/>
  <c r="P18"/>
  <c r="G31"/>
  <c r="I31" s="1"/>
  <c r="G30"/>
  <c r="I30" s="1"/>
  <c r="G29"/>
  <c r="I29" s="1"/>
  <c r="G28"/>
  <c r="I28" s="1"/>
  <c r="G27"/>
  <c r="I27" s="1"/>
  <c r="C31"/>
  <c r="C30"/>
  <c r="C29"/>
  <c r="C28"/>
  <c r="C27"/>
  <c r="H29" i="52"/>
  <c r="H11"/>
  <c r="H40" i="53"/>
  <c r="H45"/>
  <c r="H44"/>
  <c r="H38"/>
  <c r="H37"/>
  <c r="H36"/>
  <c r="H35"/>
  <c r="H34"/>
  <c r="H33"/>
  <c r="H32"/>
  <c r="H31"/>
  <c r="H29"/>
  <c r="H28"/>
  <c r="H27"/>
  <c r="G25" i="49" s="1"/>
  <c r="H26" i="53"/>
  <c r="G24" i="49" s="1"/>
  <c r="H23" i="53"/>
  <c r="H22"/>
  <c r="H21"/>
  <c r="H20"/>
  <c r="H19"/>
  <c r="H18"/>
  <c r="H17"/>
  <c r="H16"/>
  <c r="H15"/>
  <c r="E13" i="49" s="1"/>
  <c r="H14" i="53"/>
  <c r="E12" i="49" s="1"/>
  <c r="H12" i="53"/>
  <c r="H10"/>
  <c r="C26" i="54"/>
  <c r="C25"/>
  <c r="C24"/>
  <c r="C23"/>
  <c r="A43" i="62"/>
  <c r="A44" s="1"/>
  <c r="C22" i="54"/>
  <c r="A32"/>
  <c r="A28"/>
  <c r="A29" s="1"/>
  <c r="A30" s="1"/>
  <c r="A17"/>
  <c r="A18" s="1"/>
  <c r="A19" s="1"/>
  <c r="G19"/>
  <c r="F30" i="65"/>
  <c r="E38" i="55"/>
  <c r="D38"/>
  <c r="F35"/>
  <c r="D35"/>
  <c r="I37" i="67"/>
  <c r="E22"/>
  <c r="A13"/>
  <c r="A14" s="1"/>
  <c r="A15" s="1"/>
  <c r="A16" s="1"/>
  <c r="A17" s="1"/>
  <c r="A18" s="1"/>
  <c r="A19" s="1"/>
  <c r="A20" s="1"/>
  <c r="A21" s="1"/>
  <c r="A22" s="1"/>
  <c r="A24" s="1"/>
  <c r="A25" s="1"/>
  <c r="A26" s="1"/>
  <c r="A27" s="1"/>
  <c r="A28" s="1"/>
  <c r="A29" s="1"/>
  <c r="A30" s="1"/>
  <c r="A31" s="1"/>
  <c r="A32" s="1"/>
  <c r="A33" s="1"/>
  <c r="A34" s="1"/>
  <c r="A35" s="1"/>
  <c r="A36" s="1"/>
  <c r="A37" s="1"/>
  <c r="A12"/>
  <c r="E36" i="66"/>
  <c r="F36"/>
  <c r="A37"/>
  <c r="A24"/>
  <c r="A22"/>
  <c r="H20"/>
  <c r="I20" s="1"/>
  <c r="G20"/>
  <c r="I19"/>
  <c r="H19"/>
  <c r="G19"/>
  <c r="H18"/>
  <c r="I18" s="1"/>
  <c r="G18"/>
  <c r="I17"/>
  <c r="H17"/>
  <c r="G17"/>
  <c r="H16"/>
  <c r="I16" s="1"/>
  <c r="G16"/>
  <c r="I15"/>
  <c r="H15"/>
  <c r="G15"/>
  <c r="H14"/>
  <c r="I14" s="1"/>
  <c r="G14"/>
  <c r="I13"/>
  <c r="H13"/>
  <c r="G13"/>
  <c r="H12"/>
  <c r="I12" s="1"/>
  <c r="G12"/>
  <c r="H11"/>
  <c r="I11" s="1"/>
  <c r="H35"/>
  <c r="H34"/>
  <c r="H33"/>
  <c r="H32"/>
  <c r="H31"/>
  <c r="H30"/>
  <c r="H29"/>
  <c r="H28"/>
  <c r="H27"/>
  <c r="H26"/>
  <c r="E20"/>
  <c r="E19"/>
  <c r="E18"/>
  <c r="E17"/>
  <c r="E16"/>
  <c r="E15"/>
  <c r="E14"/>
  <c r="E13"/>
  <c r="E12"/>
  <c r="F2"/>
  <c r="E2"/>
  <c r="A2"/>
  <c r="A12"/>
  <c r="A13" s="1"/>
  <c r="A14" s="1"/>
  <c r="A15" s="1"/>
  <c r="A16" s="1"/>
  <c r="A17" s="1"/>
  <c r="K21"/>
  <c r="W36" i="55" s="1"/>
  <c r="J21" i="66"/>
  <c r="O36" i="55" s="1"/>
  <c r="G11" i="66"/>
  <c r="G21" s="1"/>
  <c r="BQ36" i="55" s="1"/>
  <c r="E11" i="66"/>
  <c r="E21" s="1"/>
  <c r="F25" i="61"/>
  <c r="E23"/>
  <c r="C41"/>
  <c r="L36" i="58"/>
  <c r="L34"/>
  <c r="L32"/>
  <c r="L31"/>
  <c r="L26"/>
  <c r="L25"/>
  <c r="L24"/>
  <c r="L23"/>
  <c r="L19"/>
  <c r="L18"/>
  <c r="L17"/>
  <c r="L16"/>
  <c r="L15"/>
  <c r="L14"/>
  <c r="G39" i="62" l="1"/>
  <c r="D22" i="54" s="1"/>
  <c r="G41" i="62"/>
  <c r="D24" i="54" s="1"/>
  <c r="H30" i="53"/>
  <c r="H25"/>
  <c r="I21" i="66"/>
  <c r="G9" i="48" s="1"/>
  <c r="H42" i="59"/>
  <c r="H41"/>
  <c r="H43"/>
  <c r="I10" i="50"/>
  <c r="G25" i="51"/>
  <c r="N15"/>
  <c r="N14"/>
  <c r="N13"/>
  <c r="N12"/>
  <c r="L15"/>
  <c r="L14"/>
  <c r="L13"/>
  <c r="L12"/>
  <c r="P12" s="1"/>
  <c r="O31"/>
  <c r="O30"/>
  <c r="O28"/>
  <c r="O27"/>
  <c r="M31"/>
  <c r="M30"/>
  <c r="M28"/>
  <c r="Q28" s="1"/>
  <c r="M27"/>
  <c r="Q27" s="1"/>
  <c r="O24"/>
  <c r="M24"/>
  <c r="L24"/>
  <c r="O23"/>
  <c r="M23"/>
  <c r="L23"/>
  <c r="O22"/>
  <c r="M22"/>
  <c r="L22"/>
  <c r="O21"/>
  <c r="M21"/>
  <c r="L21"/>
  <c r="O20"/>
  <c r="M20"/>
  <c r="L20"/>
  <c r="O19"/>
  <c r="M19"/>
  <c r="L19"/>
  <c r="O18"/>
  <c r="M18"/>
  <c r="L18"/>
  <c r="F29" i="65"/>
  <c r="F28"/>
  <c r="F16"/>
  <c r="F15"/>
  <c r="F14"/>
  <c r="F13"/>
  <c r="F12"/>
  <c r="F11"/>
  <c r="F10"/>
  <c r="A11"/>
  <c r="A12" s="1"/>
  <c r="A13" s="1"/>
  <c r="A14" s="1"/>
  <c r="A15" s="1"/>
  <c r="A16" s="1"/>
  <c r="A17" s="1"/>
  <c r="A18" s="1"/>
  <c r="A19" s="1"/>
  <c r="A21" s="1"/>
  <c r="A22" s="1"/>
  <c r="A23" s="1"/>
  <c r="A24" s="1"/>
  <c r="A25" s="1"/>
  <c r="A26" s="1"/>
  <c r="A27" s="1"/>
  <c r="A32" s="1"/>
  <c r="A33" s="1"/>
  <c r="A34" s="1"/>
  <c r="A35" s="1"/>
  <c r="A36" s="1"/>
  <c r="A11" i="54"/>
  <c r="A12" s="1"/>
  <c r="A13" s="1"/>
  <c r="A14" s="1"/>
  <c r="A15" s="1"/>
  <c r="A16" s="1"/>
  <c r="A21" s="1"/>
  <c r="A22" s="1"/>
  <c r="A23" s="1"/>
  <c r="A24" s="1"/>
  <c r="A25" s="1"/>
  <c r="A26" s="1"/>
  <c r="A27" s="1"/>
  <c r="A33" s="1"/>
  <c r="A34" s="1"/>
  <c r="A35" s="1"/>
  <c r="A36" s="1"/>
  <c r="A39" s="1"/>
  <c r="AN40" i="37"/>
  <c r="H88" i="57"/>
  <c r="K88" s="1"/>
  <c r="H87"/>
  <c r="K87" s="1"/>
  <c r="H85"/>
  <c r="K85" s="1"/>
  <c r="H84"/>
  <c r="K84" s="1"/>
  <c r="H83"/>
  <c r="K83" s="1"/>
  <c r="H82"/>
  <c r="K82" s="1"/>
  <c r="H81"/>
  <c r="K81" s="1"/>
  <c r="H80"/>
  <c r="K80" s="1"/>
  <c r="H79"/>
  <c r="K79" s="1"/>
  <c r="H77"/>
  <c r="K77" s="1"/>
  <c r="H76"/>
  <c r="K76" s="1"/>
  <c r="H75"/>
  <c r="K75" s="1"/>
  <c r="H74"/>
  <c r="K74" s="1"/>
  <c r="H73"/>
  <c r="K73" s="1"/>
  <c r="H72"/>
  <c r="K72" s="1"/>
  <c r="H71"/>
  <c r="K71" s="1"/>
  <c r="H70"/>
  <c r="K70" s="1"/>
  <c r="H69"/>
  <c r="H57"/>
  <c r="K57" s="1"/>
  <c r="H56"/>
  <c r="K56" s="1"/>
  <c r="H55"/>
  <c r="K55" s="1"/>
  <c r="H54"/>
  <c r="K54" s="1"/>
  <c r="H53"/>
  <c r="K53" s="1"/>
  <c r="H52"/>
  <c r="K52" s="1"/>
  <c r="H50"/>
  <c r="K50" s="1"/>
  <c r="H49"/>
  <c r="K49" s="1"/>
  <c r="H48"/>
  <c r="K48" s="1"/>
  <c r="H47"/>
  <c r="K47" s="1"/>
  <c r="H46"/>
  <c r="K46" s="1"/>
  <c r="H45"/>
  <c r="K45" s="1"/>
  <c r="H44"/>
  <c r="K44" s="1"/>
  <c r="H43"/>
  <c r="K43" s="1"/>
  <c r="H42"/>
  <c r="K42" s="1"/>
  <c r="H40"/>
  <c r="K40" s="1"/>
  <c r="H39"/>
  <c r="K39" s="1"/>
  <c r="H38"/>
  <c r="K38" s="1"/>
  <c r="H37"/>
  <c r="K37" s="1"/>
  <c r="H36"/>
  <c r="K36" s="1"/>
  <c r="H35"/>
  <c r="K35" s="1"/>
  <c r="H34"/>
  <c r="K34" s="1"/>
  <c r="H33"/>
  <c r="K33" s="1"/>
  <c r="H32"/>
  <c r="K32" s="1"/>
  <c r="H31"/>
  <c r="K31" s="1"/>
  <c r="H30"/>
  <c r="K30" s="1"/>
  <c r="H28"/>
  <c r="K28" s="1"/>
  <c r="H27"/>
  <c r="K27" s="1"/>
  <c r="H26"/>
  <c r="K26" s="1"/>
  <c r="H25"/>
  <c r="K25" s="1"/>
  <c r="H24"/>
  <c r="K24" s="1"/>
  <c r="H23"/>
  <c r="K23" s="1"/>
  <c r="H22"/>
  <c r="K22" s="1"/>
  <c r="H21"/>
  <c r="K21" s="1"/>
  <c r="H20"/>
  <c r="K20" s="1"/>
  <c r="H19"/>
  <c r="K19" s="1"/>
  <c r="H17"/>
  <c r="H16"/>
  <c r="K16" s="1"/>
  <c r="H15"/>
  <c r="K15" s="1"/>
  <c r="H14"/>
  <c r="K14" s="1"/>
  <c r="H13"/>
  <c r="K13" s="1"/>
  <c r="H12"/>
  <c r="K12" s="1"/>
  <c r="H11"/>
  <c r="K11" s="1"/>
  <c r="H10"/>
  <c r="J10" s="1"/>
  <c r="D21" i="60"/>
  <c r="D20"/>
  <c r="D19"/>
  <c r="D18"/>
  <c r="D14"/>
  <c r="D13"/>
  <c r="D12"/>
  <c r="D11"/>
  <c r="K36" i="58"/>
  <c r="K31"/>
  <c r="J10"/>
  <c r="I36"/>
  <c r="M36" s="1"/>
  <c r="I31"/>
  <c r="P2" i="40"/>
  <c r="O2" s="1"/>
  <c r="C10" s="1"/>
  <c r="C22" i="61"/>
  <c r="C21"/>
  <c r="F21" s="1"/>
  <c r="F23" s="1"/>
  <c r="A5" i="62"/>
  <c r="A6"/>
  <c r="A7" s="1"/>
  <c r="A8" s="1"/>
  <c r="A9" s="1"/>
  <c r="A10" s="1"/>
  <c r="A11" s="1"/>
  <c r="A12" s="1"/>
  <c r="A13" s="1"/>
  <c r="A14" s="1"/>
  <c r="A15" s="1"/>
  <c r="A16" s="1"/>
  <c r="A17" s="1"/>
  <c r="A18" s="1"/>
  <c r="A19" s="1"/>
  <c r="A20" s="1"/>
  <c r="A21" s="1"/>
  <c r="A22" s="1"/>
  <c r="A23" s="1"/>
  <c r="A24" s="1"/>
  <c r="A25" s="1"/>
  <c r="A26" s="1"/>
  <c r="A27" s="1"/>
  <c r="A28" s="1"/>
  <c r="A29" s="1"/>
  <c r="A30" s="1"/>
  <c r="A31" s="1"/>
  <c r="A32" s="1"/>
  <c r="A33" s="1"/>
  <c r="A34" s="1"/>
  <c r="A35" s="1"/>
  <c r="A36" s="1"/>
  <c r="A37" s="1"/>
  <c r="A38" s="1"/>
  <c r="A39" s="1"/>
  <c r="A40" s="1"/>
  <c r="A41" s="1"/>
  <c r="A42" s="1"/>
  <c r="D13"/>
  <c r="E14" s="1"/>
  <c r="G25"/>
  <c r="D36"/>
  <c r="F37"/>
  <c r="E44"/>
  <c r="A2" i="61"/>
  <c r="E2"/>
  <c r="F2"/>
  <c r="F9"/>
  <c r="A10"/>
  <c r="F10"/>
  <c r="A11"/>
  <c r="F11"/>
  <c r="A12"/>
  <c r="F12"/>
  <c r="A13"/>
  <c r="A14" s="1"/>
  <c r="A15" s="1"/>
  <c r="A16" s="1"/>
  <c r="A17" s="1"/>
  <c r="A18" s="1"/>
  <c r="A21" s="1"/>
  <c r="A22" s="1"/>
  <c r="A23" s="1"/>
  <c r="A25" s="1"/>
  <c r="C13"/>
  <c r="C15" s="1"/>
  <c r="C18" s="1"/>
  <c r="D13"/>
  <c r="E13"/>
  <c r="E15" s="1"/>
  <c r="E18" s="1"/>
  <c r="F13"/>
  <c r="F15" s="1"/>
  <c r="F14"/>
  <c r="D15"/>
  <c r="D18" s="1"/>
  <c r="F16"/>
  <c r="F17"/>
  <c r="F22"/>
  <c r="C34"/>
  <c r="G35"/>
  <c r="G44" s="1"/>
  <c r="G42"/>
  <c r="C46"/>
  <c r="G28"/>
  <c r="G36" s="1"/>
  <c r="A2" i="60"/>
  <c r="E2"/>
  <c r="D10" s="1"/>
  <c r="F2"/>
  <c r="F10"/>
  <c r="A11"/>
  <c r="A12" s="1"/>
  <c r="A13" s="1"/>
  <c r="A14" s="1"/>
  <c r="A15" s="1"/>
  <c r="A18" s="1"/>
  <c r="A19" s="1"/>
  <c r="A20" s="1"/>
  <c r="A21" s="1"/>
  <c r="A22" s="1"/>
  <c r="A23" s="1"/>
  <c r="A24" s="1"/>
  <c r="F11"/>
  <c r="F12"/>
  <c r="F13"/>
  <c r="F14"/>
  <c r="E15"/>
  <c r="F18"/>
  <c r="F19"/>
  <c r="F20"/>
  <c r="F21"/>
  <c r="E22"/>
  <c r="H22"/>
  <c r="H24" s="1"/>
  <c r="G18" i="48" s="1"/>
  <c r="A2" i="59"/>
  <c r="E2"/>
  <c r="F2"/>
  <c r="H13"/>
  <c r="A14"/>
  <c r="H14"/>
  <c r="A15"/>
  <c r="H15"/>
  <c r="A16"/>
  <c r="H16"/>
  <c r="A17"/>
  <c r="H17"/>
  <c r="A18"/>
  <c r="H18"/>
  <c r="A19"/>
  <c r="H19"/>
  <c r="A20"/>
  <c r="H20"/>
  <c r="A21"/>
  <c r="H21"/>
  <c r="A22"/>
  <c r="H22"/>
  <c r="A23"/>
  <c r="H23"/>
  <c r="A24"/>
  <c r="H24"/>
  <c r="A25"/>
  <c r="H25"/>
  <c r="A26"/>
  <c r="H26"/>
  <c r="A27"/>
  <c r="H27"/>
  <c r="A28"/>
  <c r="H28"/>
  <c r="A29"/>
  <c r="H29"/>
  <c r="A30"/>
  <c r="H30"/>
  <c r="A31"/>
  <c r="H31"/>
  <c r="A32"/>
  <c r="H32"/>
  <c r="A33"/>
  <c r="H33"/>
  <c r="A34"/>
  <c r="H34"/>
  <c r="A35"/>
  <c r="H35"/>
  <c r="A36"/>
  <c r="H36"/>
  <c r="A37"/>
  <c r="H37"/>
  <c r="A38"/>
  <c r="H38"/>
  <c r="A39"/>
  <c r="H39"/>
  <c r="A40"/>
  <c r="H40"/>
  <c r="A41"/>
  <c r="A42"/>
  <c r="A43"/>
  <c r="A46"/>
  <c r="A2" i="58"/>
  <c r="E2"/>
  <c r="M31" s="1"/>
  <c r="G2"/>
  <c r="A11"/>
  <c r="J11"/>
  <c r="A12"/>
  <c r="A13"/>
  <c r="J13"/>
  <c r="A14"/>
  <c r="J14"/>
  <c r="A15"/>
  <c r="J15"/>
  <c r="A16"/>
  <c r="J16"/>
  <c r="A17"/>
  <c r="J17"/>
  <c r="A18"/>
  <c r="J18"/>
  <c r="A19"/>
  <c r="J19"/>
  <c r="J23"/>
  <c r="A24"/>
  <c r="J24"/>
  <c r="A25"/>
  <c r="J25"/>
  <c r="A26"/>
  <c r="J26"/>
  <c r="A27"/>
  <c r="F27"/>
  <c r="A31"/>
  <c r="J31"/>
  <c r="A32"/>
  <c r="J32"/>
  <c r="A34"/>
  <c r="J34"/>
  <c r="J36"/>
  <c r="F37"/>
  <c r="J37"/>
  <c r="H23" i="56" s="1"/>
  <c r="A2" i="57"/>
  <c r="F2"/>
  <c r="G2"/>
  <c r="A10"/>
  <c r="A11" s="1"/>
  <c r="A12" s="1"/>
  <c r="A13" s="1"/>
  <c r="A14" s="1"/>
  <c r="A15" s="1"/>
  <c r="A16" s="1"/>
  <c r="A17" s="1"/>
  <c r="A18" s="1"/>
  <c r="A19" s="1"/>
  <c r="A20" s="1"/>
  <c r="A21" s="1"/>
  <c r="A22" s="1"/>
  <c r="A23" s="1"/>
  <c r="A24" s="1"/>
  <c r="A25" s="1"/>
  <c r="A26" s="1"/>
  <c r="A27" s="1"/>
  <c r="A28" s="1"/>
  <c r="A29" s="1"/>
  <c r="A30" s="1"/>
  <c r="A31" s="1"/>
  <c r="A32" s="1"/>
  <c r="A33" s="1"/>
  <c r="A34" s="1"/>
  <c r="A35" s="1"/>
  <c r="A36" s="1"/>
  <c r="A37" s="1"/>
  <c r="A38" s="1"/>
  <c r="A39" s="1"/>
  <c r="A40" s="1"/>
  <c r="A41" s="1"/>
  <c r="A42" s="1"/>
  <c r="A43" s="1"/>
  <c r="A44" s="1"/>
  <c r="A45" s="1"/>
  <c r="A46" s="1"/>
  <c r="A47" s="1"/>
  <c r="A48" s="1"/>
  <c r="A49" s="1"/>
  <c r="A50" s="1"/>
  <c r="A51" s="1"/>
  <c r="A52" s="1"/>
  <c r="A53" s="1"/>
  <c r="A54" s="1"/>
  <c r="A55" s="1"/>
  <c r="A56" s="1"/>
  <c r="A57" s="1"/>
  <c r="A58" s="1"/>
  <c r="F58"/>
  <c r="F67" s="1"/>
  <c r="F89" s="1"/>
  <c r="A60"/>
  <c r="F60"/>
  <c r="G60"/>
  <c r="A68"/>
  <c r="A69" s="1"/>
  <c r="A70" s="1"/>
  <c r="A71" s="1"/>
  <c r="A72" s="1"/>
  <c r="A73" s="1"/>
  <c r="A74" s="1"/>
  <c r="A75" s="1"/>
  <c r="A76" s="1"/>
  <c r="A77" s="1"/>
  <c r="A78" s="1"/>
  <c r="A79" s="1"/>
  <c r="A80" s="1"/>
  <c r="A81" s="1"/>
  <c r="A82" s="1"/>
  <c r="A83" s="1"/>
  <c r="A84" s="1"/>
  <c r="A85" s="1"/>
  <c r="A86" s="1"/>
  <c r="A87" s="1"/>
  <c r="A88" s="1"/>
  <c r="A89" s="1"/>
  <c r="A90" s="1"/>
  <c r="A91" s="1"/>
  <c r="A18" i="66" s="1"/>
  <c r="A19" s="1"/>
  <c r="A20" s="1"/>
  <c r="A21" s="1"/>
  <c r="A25" s="1"/>
  <c r="A2" i="56"/>
  <c r="E2"/>
  <c r="F2"/>
  <c r="A9"/>
  <c r="A10" s="1"/>
  <c r="A11" s="1"/>
  <c r="A12" s="1"/>
  <c r="A13" s="1"/>
  <c r="A14" s="1"/>
  <c r="A15" s="1"/>
  <c r="A16" s="1"/>
  <c r="A17" s="1"/>
  <c r="A18" s="1"/>
  <c r="A19" s="1"/>
  <c r="A20" s="1"/>
  <c r="A21" s="1"/>
  <c r="A22" s="1"/>
  <c r="A23" s="1"/>
  <c r="A24" s="1"/>
  <c r="A25" s="1"/>
  <c r="A27" s="1"/>
  <c r="A28" s="1"/>
  <c r="A29" s="1"/>
  <c r="A30" s="1"/>
  <c r="A31" s="1"/>
  <c r="A32" s="1"/>
  <c r="A33" s="1"/>
  <c r="A34" s="1"/>
  <c r="A35" s="1"/>
  <c r="A37" s="1"/>
  <c r="A38" s="1"/>
  <c r="A39" s="1"/>
  <c r="A40" s="1"/>
  <c r="A41" s="1"/>
  <c r="A42" s="1"/>
  <c r="H12"/>
  <c r="H18"/>
  <c r="G28"/>
  <c r="H28"/>
  <c r="I42"/>
  <c r="P2" i="55"/>
  <c r="AG2" s="1"/>
  <c r="AC6"/>
  <c r="AE6"/>
  <c r="AG6"/>
  <c r="D9"/>
  <c r="E9"/>
  <c r="H11"/>
  <c r="I11"/>
  <c r="K11"/>
  <c r="M11"/>
  <c r="O11"/>
  <c r="R11"/>
  <c r="S11"/>
  <c r="T11"/>
  <c r="U11"/>
  <c r="AI11"/>
  <c r="AJ11"/>
  <c r="AK11"/>
  <c r="AL11"/>
  <c r="BF11"/>
  <c r="BG11"/>
  <c r="BH11"/>
  <c r="BI11"/>
  <c r="CC11"/>
  <c r="CD11"/>
  <c r="CE11"/>
  <c r="CF11"/>
  <c r="CT11"/>
  <c r="CU11"/>
  <c r="CV11"/>
  <c r="CW11"/>
  <c r="B12"/>
  <c r="B13" s="1"/>
  <c r="B14" s="1"/>
  <c r="B15" s="1"/>
  <c r="B16" s="1"/>
  <c r="B17" s="1"/>
  <c r="B18" s="1"/>
  <c r="B19" s="1"/>
  <c r="B20" s="1"/>
  <c r="B21" s="1"/>
  <c r="B22" s="1"/>
  <c r="B23" s="1"/>
  <c r="B24" s="1"/>
  <c r="B25" s="1"/>
  <c r="B26" s="1"/>
  <c r="B27" s="1"/>
  <c r="B28" s="1"/>
  <c r="B29" s="1"/>
  <c r="B30" s="1"/>
  <c r="B31" s="1"/>
  <c r="B32" s="1"/>
  <c r="B33" s="1"/>
  <c r="B34" s="1"/>
  <c r="B35" s="1"/>
  <c r="B36" s="1"/>
  <c r="B37" s="1"/>
  <c r="H12"/>
  <c r="I12"/>
  <c r="K12"/>
  <c r="M12"/>
  <c r="O12"/>
  <c r="R12"/>
  <c r="S12"/>
  <c r="T12"/>
  <c r="U12"/>
  <c r="AA12"/>
  <c r="AI12"/>
  <c r="AJ12"/>
  <c r="AK12"/>
  <c r="AL12"/>
  <c r="BF12"/>
  <c r="BG12"/>
  <c r="BH12"/>
  <c r="BI12"/>
  <c r="CA12"/>
  <c r="CB12"/>
  <c r="CC12"/>
  <c r="CD12"/>
  <c r="CE12"/>
  <c r="CF12"/>
  <c r="CT12"/>
  <c r="CU12"/>
  <c r="CV12"/>
  <c r="DA12" s="1"/>
  <c r="CW12"/>
  <c r="CY12"/>
  <c r="H13"/>
  <c r="I13"/>
  <c r="K13"/>
  <c r="M13"/>
  <c r="O13"/>
  <c r="R13"/>
  <c r="S13"/>
  <c r="AA13" s="1"/>
  <c r="T13"/>
  <c r="U13"/>
  <c r="AI13"/>
  <c r="AJ13"/>
  <c r="AK13"/>
  <c r="AL13"/>
  <c r="BF13"/>
  <c r="BG13"/>
  <c r="BH13"/>
  <c r="CA13" s="1"/>
  <c r="BI13"/>
  <c r="BQ13"/>
  <c r="CB13"/>
  <c r="CB14" s="1"/>
  <c r="CB15" s="1"/>
  <c r="CB16" s="1"/>
  <c r="CB17" s="1"/>
  <c r="CB18" s="1"/>
  <c r="CB19" s="1"/>
  <c r="CB20" s="1"/>
  <c r="CB21" s="1"/>
  <c r="CB22" s="1"/>
  <c r="CB23" s="1"/>
  <c r="CB24" s="1"/>
  <c r="CB25" s="1"/>
  <c r="CB26" s="1"/>
  <c r="CB27" s="1"/>
  <c r="CB28" s="1"/>
  <c r="CB29" s="1"/>
  <c r="CB30" s="1"/>
  <c r="CB31" s="1"/>
  <c r="CB32" s="1"/>
  <c r="CB33" s="1"/>
  <c r="CB34" s="1"/>
  <c r="CB35" s="1"/>
  <c r="CB36" s="1"/>
  <c r="CC13"/>
  <c r="CD13"/>
  <c r="CE13"/>
  <c r="CF13"/>
  <c r="CT13"/>
  <c r="CU13"/>
  <c r="CV13"/>
  <c r="CW13"/>
  <c r="H14"/>
  <c r="I14"/>
  <c r="K14"/>
  <c r="M14"/>
  <c r="O14"/>
  <c r="R14"/>
  <c r="S14"/>
  <c r="T14"/>
  <c r="U14"/>
  <c r="AA14"/>
  <c r="AI14"/>
  <c r="AJ14"/>
  <c r="AK14"/>
  <c r="AL14"/>
  <c r="BF14"/>
  <c r="BG14"/>
  <c r="BH14"/>
  <c r="BI14"/>
  <c r="CA14"/>
  <c r="CC14"/>
  <c r="CD14"/>
  <c r="CE14"/>
  <c r="CF14"/>
  <c r="CT14"/>
  <c r="CU14"/>
  <c r="CV14"/>
  <c r="DA14" s="1"/>
  <c r="CW14"/>
  <c r="CY14"/>
  <c r="H15"/>
  <c r="I15"/>
  <c r="K15"/>
  <c r="M15"/>
  <c r="O15"/>
  <c r="R15"/>
  <c r="S15"/>
  <c r="AA15" s="1"/>
  <c r="T15"/>
  <c r="U15"/>
  <c r="AI15"/>
  <c r="AJ15"/>
  <c r="AK15"/>
  <c r="AL15"/>
  <c r="BF15"/>
  <c r="BG15"/>
  <c r="BH15"/>
  <c r="CA15" s="1"/>
  <c r="BI15"/>
  <c r="BQ15"/>
  <c r="CC15"/>
  <c r="CD15"/>
  <c r="CE15"/>
  <c r="CF15"/>
  <c r="CT15"/>
  <c r="CU15"/>
  <c r="CV15"/>
  <c r="CW15"/>
  <c r="H16"/>
  <c r="I16"/>
  <c r="K16"/>
  <c r="M16"/>
  <c r="O16"/>
  <c r="R16"/>
  <c r="S16"/>
  <c r="T16"/>
  <c r="U16"/>
  <c r="AA16"/>
  <c r="AI16"/>
  <c r="AJ16"/>
  <c r="AK16"/>
  <c r="AL16"/>
  <c r="BF16"/>
  <c r="BG16"/>
  <c r="BH16"/>
  <c r="BI16"/>
  <c r="CA16"/>
  <c r="CC16"/>
  <c r="CD16"/>
  <c r="CE16"/>
  <c r="CF16"/>
  <c r="CT16"/>
  <c r="CU16"/>
  <c r="CV16"/>
  <c r="DA16" s="1"/>
  <c r="CW16"/>
  <c r="CY16"/>
  <c r="H17"/>
  <c r="I17"/>
  <c r="K17"/>
  <c r="M17"/>
  <c r="O17"/>
  <c r="R17"/>
  <c r="S17"/>
  <c r="W17" s="1"/>
  <c r="T17"/>
  <c r="U17"/>
  <c r="AA17"/>
  <c r="AI17"/>
  <c r="AJ17"/>
  <c r="AK17"/>
  <c r="AL17"/>
  <c r="BF17"/>
  <c r="BG17"/>
  <c r="BH17"/>
  <c r="BQ17" s="1"/>
  <c r="BI17"/>
  <c r="BM17"/>
  <c r="BW17"/>
  <c r="CC17"/>
  <c r="CD17"/>
  <c r="CR17" s="1"/>
  <c r="CE17"/>
  <c r="CF17"/>
  <c r="CT17"/>
  <c r="CU17"/>
  <c r="DI17" s="1"/>
  <c r="CV17"/>
  <c r="CW17"/>
  <c r="DC17"/>
  <c r="H18"/>
  <c r="I18"/>
  <c r="K18"/>
  <c r="M18"/>
  <c r="O18"/>
  <c r="R18"/>
  <c r="S18"/>
  <c r="W18" s="1"/>
  <c r="T18"/>
  <c r="U18"/>
  <c r="AA18"/>
  <c r="AI18"/>
  <c r="AJ18"/>
  <c r="AK18"/>
  <c r="AL18"/>
  <c r="BF18"/>
  <c r="BG18"/>
  <c r="BH18"/>
  <c r="BQ18" s="1"/>
  <c r="BI18"/>
  <c r="BM18"/>
  <c r="BW18"/>
  <c r="CC18"/>
  <c r="CD18"/>
  <c r="CN18" s="1"/>
  <c r="CE18"/>
  <c r="CF18"/>
  <c r="CT18"/>
  <c r="CU18"/>
  <c r="CY18" s="1"/>
  <c r="CV18"/>
  <c r="CW18"/>
  <c r="DC18"/>
  <c r="H19"/>
  <c r="I19"/>
  <c r="K19"/>
  <c r="M19"/>
  <c r="O19"/>
  <c r="R19"/>
  <c r="S19"/>
  <c r="W19" s="1"/>
  <c r="T19"/>
  <c r="U19"/>
  <c r="AA19"/>
  <c r="AI19"/>
  <c r="AJ19"/>
  <c r="AK19"/>
  <c r="AL19"/>
  <c r="BF19"/>
  <c r="BG19"/>
  <c r="BH19"/>
  <c r="BW19" s="1"/>
  <c r="BI19"/>
  <c r="BQ19"/>
  <c r="CC19"/>
  <c r="CD19"/>
  <c r="CR19" s="1"/>
  <c r="CE19"/>
  <c r="CF19"/>
  <c r="CT19"/>
  <c r="CU19"/>
  <c r="DI19" s="1"/>
  <c r="CV19"/>
  <c r="CW19"/>
  <c r="H20"/>
  <c r="I20"/>
  <c r="K20"/>
  <c r="M20"/>
  <c r="O20"/>
  <c r="R20"/>
  <c r="S20"/>
  <c r="T20"/>
  <c r="AA20" s="1"/>
  <c r="U20"/>
  <c r="W20"/>
  <c r="AE20"/>
  <c r="AI20"/>
  <c r="AJ20"/>
  <c r="AK20"/>
  <c r="AL20"/>
  <c r="BF20"/>
  <c r="BG20"/>
  <c r="BH20"/>
  <c r="BI20"/>
  <c r="BW20"/>
  <c r="CC20"/>
  <c r="CD20"/>
  <c r="CN20" s="1"/>
  <c r="CE20"/>
  <c r="CF20"/>
  <c r="CT20"/>
  <c r="CU20"/>
  <c r="DI20" s="1"/>
  <c r="CV20"/>
  <c r="DC20" s="1"/>
  <c r="CW20"/>
  <c r="CY20"/>
  <c r="H21"/>
  <c r="I21"/>
  <c r="K21"/>
  <c r="M21"/>
  <c r="O21"/>
  <c r="R21"/>
  <c r="S21"/>
  <c r="W21" s="1"/>
  <c r="T21"/>
  <c r="U21"/>
  <c r="AA21"/>
  <c r="AI21"/>
  <c r="AJ21"/>
  <c r="AK21"/>
  <c r="AL21"/>
  <c r="BF21"/>
  <c r="BG21"/>
  <c r="BH21"/>
  <c r="BW21" s="1"/>
  <c r="BI21"/>
  <c r="BQ21"/>
  <c r="CC21"/>
  <c r="CD21"/>
  <c r="CR21" s="1"/>
  <c r="CE21"/>
  <c r="CF21"/>
  <c r="CT21"/>
  <c r="CU21"/>
  <c r="DI21" s="1"/>
  <c r="CV21"/>
  <c r="CW21"/>
  <c r="H22"/>
  <c r="I22"/>
  <c r="K22"/>
  <c r="M22"/>
  <c r="O22"/>
  <c r="R22"/>
  <c r="S22"/>
  <c r="T22"/>
  <c r="AA22" s="1"/>
  <c r="U22"/>
  <c r="W22"/>
  <c r="AE22"/>
  <c r="AI22"/>
  <c r="AJ22"/>
  <c r="AK22"/>
  <c r="AL22"/>
  <c r="BF22"/>
  <c r="BG22"/>
  <c r="BH22"/>
  <c r="BI22"/>
  <c r="BW22"/>
  <c r="CC22"/>
  <c r="CD22"/>
  <c r="CN22" s="1"/>
  <c r="CE22"/>
  <c r="CF22"/>
  <c r="CT22"/>
  <c r="CU22"/>
  <c r="DI22" s="1"/>
  <c r="CV22"/>
  <c r="DC22" s="1"/>
  <c r="CW22"/>
  <c r="CY22"/>
  <c r="H23"/>
  <c r="I23"/>
  <c r="K23"/>
  <c r="M23"/>
  <c r="O23"/>
  <c r="R23"/>
  <c r="S23"/>
  <c r="W23" s="1"/>
  <c r="T23"/>
  <c r="U23"/>
  <c r="AA23"/>
  <c r="AI23"/>
  <c r="AJ23"/>
  <c r="AK23"/>
  <c r="AL23"/>
  <c r="BF23"/>
  <c r="BG23"/>
  <c r="BH23"/>
  <c r="BW23" s="1"/>
  <c r="BI23"/>
  <c r="BQ23"/>
  <c r="CC23"/>
  <c r="CD23"/>
  <c r="CR23" s="1"/>
  <c r="CE23"/>
  <c r="CF23"/>
  <c r="CT23"/>
  <c r="CU23"/>
  <c r="DI23" s="1"/>
  <c r="CV23"/>
  <c r="CW23"/>
  <c r="H24"/>
  <c r="I24"/>
  <c r="K24"/>
  <c r="M24"/>
  <c r="O24"/>
  <c r="R24"/>
  <c r="S24"/>
  <c r="T24"/>
  <c r="AA24" s="1"/>
  <c r="U24"/>
  <c r="W24"/>
  <c r="AE24"/>
  <c r="AI24"/>
  <c r="AJ24"/>
  <c r="AK24"/>
  <c r="AL24"/>
  <c r="BF24"/>
  <c r="BG24"/>
  <c r="BH24"/>
  <c r="BI24"/>
  <c r="BW24"/>
  <c r="CC24"/>
  <c r="CD24"/>
  <c r="CN24" s="1"/>
  <c r="CE24"/>
  <c r="CF24"/>
  <c r="CT24"/>
  <c r="CU24"/>
  <c r="DI24" s="1"/>
  <c r="CV24"/>
  <c r="DC24" s="1"/>
  <c r="CW24"/>
  <c r="CY24"/>
  <c r="H25"/>
  <c r="I25"/>
  <c r="K25"/>
  <c r="M25"/>
  <c r="O25"/>
  <c r="R25"/>
  <c r="S25"/>
  <c r="T25"/>
  <c r="U25"/>
  <c r="AC25"/>
  <c r="AI25"/>
  <c r="AJ25"/>
  <c r="AK25"/>
  <c r="AL25"/>
  <c r="BF25"/>
  <c r="BG25"/>
  <c r="BH25"/>
  <c r="AP25" s="1"/>
  <c r="BI25"/>
  <c r="BK25"/>
  <c r="BU25"/>
  <c r="CC25"/>
  <c r="CD25"/>
  <c r="CR25" s="1"/>
  <c r="CE25"/>
  <c r="CF25"/>
  <c r="CT25"/>
  <c r="CU25"/>
  <c r="CV25"/>
  <c r="CW25"/>
  <c r="DE25"/>
  <c r="H26"/>
  <c r="I26"/>
  <c r="K26"/>
  <c r="M26"/>
  <c r="O26"/>
  <c r="R26"/>
  <c r="S26"/>
  <c r="T26"/>
  <c r="U26"/>
  <c r="AC26"/>
  <c r="AI26"/>
  <c r="AJ26"/>
  <c r="AK26"/>
  <c r="AL26"/>
  <c r="BF26"/>
  <c r="BG26"/>
  <c r="BH26"/>
  <c r="AP26" s="1"/>
  <c r="BI26"/>
  <c r="BK26"/>
  <c r="BU26"/>
  <c r="CC26"/>
  <c r="CD26"/>
  <c r="CN26" s="1"/>
  <c r="CE26"/>
  <c r="CF26"/>
  <c r="CT26"/>
  <c r="CU26"/>
  <c r="CV26"/>
  <c r="CW26"/>
  <c r="DE26"/>
  <c r="H27"/>
  <c r="I27"/>
  <c r="K27"/>
  <c r="M27"/>
  <c r="O27"/>
  <c r="R27"/>
  <c r="S27"/>
  <c r="T27"/>
  <c r="U27"/>
  <c r="AC27"/>
  <c r="AI27"/>
  <c r="AJ27"/>
  <c r="AK27"/>
  <c r="AL27"/>
  <c r="BF27"/>
  <c r="BG27"/>
  <c r="BH27"/>
  <c r="AP27" s="1"/>
  <c r="BI27"/>
  <c r="BK27"/>
  <c r="BU27"/>
  <c r="CC27"/>
  <c r="CD27"/>
  <c r="CR27" s="1"/>
  <c r="CE27"/>
  <c r="CF27"/>
  <c r="CT27"/>
  <c r="CU27"/>
  <c r="CV27"/>
  <c r="CW27"/>
  <c r="DE27"/>
  <c r="H28"/>
  <c r="I28"/>
  <c r="K28"/>
  <c r="M28"/>
  <c r="O28"/>
  <c r="R28"/>
  <c r="S28"/>
  <c r="T28"/>
  <c r="U28"/>
  <c r="AC28"/>
  <c r="AI28"/>
  <c r="AJ28"/>
  <c r="AK28"/>
  <c r="AL28"/>
  <c r="BF28"/>
  <c r="BG28"/>
  <c r="BH28"/>
  <c r="AP28" s="1"/>
  <c r="BI28"/>
  <c r="BK28"/>
  <c r="BU28"/>
  <c r="CC28"/>
  <c r="CD28"/>
  <c r="CN28" s="1"/>
  <c r="CE28"/>
  <c r="CF28"/>
  <c r="CT28"/>
  <c r="CU28"/>
  <c r="CV28"/>
  <c r="CW28"/>
  <c r="DE28"/>
  <c r="H29"/>
  <c r="I29"/>
  <c r="K29"/>
  <c r="M29"/>
  <c r="O29"/>
  <c r="R29"/>
  <c r="S29"/>
  <c r="T29"/>
  <c r="U29"/>
  <c r="AC29"/>
  <c r="AI29"/>
  <c r="AJ29"/>
  <c r="AK29"/>
  <c r="AL29"/>
  <c r="BF29"/>
  <c r="BG29"/>
  <c r="BH29"/>
  <c r="AP29" s="1"/>
  <c r="BI29"/>
  <c r="BK29"/>
  <c r="BU29"/>
  <c r="CC29"/>
  <c r="CD29"/>
  <c r="CR29" s="1"/>
  <c r="CE29"/>
  <c r="CF29"/>
  <c r="CT29"/>
  <c r="CU29"/>
  <c r="CV29"/>
  <c r="CW29"/>
  <c r="DE29"/>
  <c r="H30"/>
  <c r="I30"/>
  <c r="K30"/>
  <c r="M30"/>
  <c r="O30"/>
  <c r="R30"/>
  <c r="S30"/>
  <c r="T30"/>
  <c r="U30"/>
  <c r="AC30"/>
  <c r="AI30"/>
  <c r="AJ30"/>
  <c r="AK30"/>
  <c r="AL30"/>
  <c r="BF30"/>
  <c r="BG30"/>
  <c r="BH30"/>
  <c r="AP30" s="1"/>
  <c r="BI30"/>
  <c r="BK30"/>
  <c r="BU30"/>
  <c r="CC30"/>
  <c r="CD30"/>
  <c r="CN30" s="1"/>
  <c r="CE30"/>
  <c r="CF30"/>
  <c r="CT30"/>
  <c r="CU30"/>
  <c r="CV30"/>
  <c r="CW30"/>
  <c r="DE30"/>
  <c r="H31"/>
  <c r="I31"/>
  <c r="K31"/>
  <c r="M31"/>
  <c r="O31"/>
  <c r="R31"/>
  <c r="S31"/>
  <c r="T31"/>
  <c r="U31"/>
  <c r="AC31"/>
  <c r="AI31"/>
  <c r="AJ31"/>
  <c r="AK31"/>
  <c r="AL31"/>
  <c r="BF31"/>
  <c r="BG31"/>
  <c r="BH31"/>
  <c r="BO31" s="1"/>
  <c r="BI31"/>
  <c r="BK31"/>
  <c r="BU31"/>
  <c r="CC31"/>
  <c r="CD31"/>
  <c r="CR31" s="1"/>
  <c r="CE31"/>
  <c r="CF31"/>
  <c r="CT31"/>
  <c r="CU31"/>
  <c r="DI31" s="1"/>
  <c r="CV31"/>
  <c r="CW31"/>
  <c r="DE31"/>
  <c r="H32"/>
  <c r="I32"/>
  <c r="K32"/>
  <c r="M32"/>
  <c r="O32"/>
  <c r="R32"/>
  <c r="S32"/>
  <c r="T32"/>
  <c r="U32"/>
  <c r="AI32"/>
  <c r="AJ32"/>
  <c r="AK32"/>
  <c r="AL32"/>
  <c r="BF32"/>
  <c r="BG32"/>
  <c r="BH32"/>
  <c r="AT32" s="1"/>
  <c r="BI32"/>
  <c r="BK32"/>
  <c r="CC32"/>
  <c r="CD32"/>
  <c r="CN32" s="1"/>
  <c r="CE32"/>
  <c r="CF32"/>
  <c r="CT32"/>
  <c r="CU32"/>
  <c r="DI32" s="1"/>
  <c r="CV32"/>
  <c r="CW32"/>
  <c r="DE32"/>
  <c r="H33"/>
  <c r="I33"/>
  <c r="K33"/>
  <c r="M33"/>
  <c r="O33"/>
  <c r="R33"/>
  <c r="S33"/>
  <c r="Y33" s="1"/>
  <c r="T33"/>
  <c r="U33"/>
  <c r="AC33"/>
  <c r="AI33"/>
  <c r="AJ33"/>
  <c r="AK33"/>
  <c r="AL33"/>
  <c r="BF33"/>
  <c r="BG33"/>
  <c r="BH33"/>
  <c r="BO33" s="1"/>
  <c r="BI33"/>
  <c r="BK33"/>
  <c r="BU33"/>
  <c r="CC33"/>
  <c r="CD33"/>
  <c r="CR33" s="1"/>
  <c r="CE33"/>
  <c r="CF33"/>
  <c r="CT33"/>
  <c r="CU33"/>
  <c r="DI33" s="1"/>
  <c r="CV33"/>
  <c r="DE33" s="1"/>
  <c r="CW33"/>
  <c r="DA33"/>
  <c r="H34"/>
  <c r="I34"/>
  <c r="K34"/>
  <c r="M34"/>
  <c r="O34"/>
  <c r="R34"/>
  <c r="S34"/>
  <c r="T34"/>
  <c r="U34"/>
  <c r="AC34"/>
  <c r="AI34"/>
  <c r="AJ34"/>
  <c r="AK34"/>
  <c r="AL34"/>
  <c r="BF34"/>
  <c r="BG34"/>
  <c r="BK34" s="1"/>
  <c r="BH34"/>
  <c r="BI34"/>
  <c r="BY34"/>
  <c r="CC34"/>
  <c r="CD34"/>
  <c r="CN34" s="1"/>
  <c r="CE34"/>
  <c r="CF34"/>
  <c r="CT34"/>
  <c r="CU34"/>
  <c r="CV34"/>
  <c r="CW34"/>
  <c r="M37"/>
  <c r="R35"/>
  <c r="S35"/>
  <c r="U35"/>
  <c r="AI35"/>
  <c r="AJ35"/>
  <c r="AL35"/>
  <c r="BF35"/>
  <c r="BG35"/>
  <c r="BI35"/>
  <c r="CC35"/>
  <c r="CD35"/>
  <c r="CF35"/>
  <c r="CT35"/>
  <c r="CU35"/>
  <c r="CW35"/>
  <c r="R36"/>
  <c r="S36"/>
  <c r="Y36" s="1"/>
  <c r="T36"/>
  <c r="U36"/>
  <c r="AI36"/>
  <c r="AJ36"/>
  <c r="AK36"/>
  <c r="AL36"/>
  <c r="BF36"/>
  <c r="BG36"/>
  <c r="BH36"/>
  <c r="BI36"/>
  <c r="BW36"/>
  <c r="CC36"/>
  <c r="CD36"/>
  <c r="CE36"/>
  <c r="CF36"/>
  <c r="CT36"/>
  <c r="CU36"/>
  <c r="CV36"/>
  <c r="CW36"/>
  <c r="A2" i="54"/>
  <c r="D2"/>
  <c r="E2"/>
  <c r="E22"/>
  <c r="E23"/>
  <c r="E24"/>
  <c r="E25"/>
  <c r="E26"/>
  <c r="A2" i="53"/>
  <c r="E2"/>
  <c r="F2"/>
  <c r="H9"/>
  <c r="A10"/>
  <c r="A11"/>
  <c r="A12" s="1"/>
  <c r="A14" s="1"/>
  <c r="A15" s="1"/>
  <c r="A16" s="1"/>
  <c r="A17" s="1"/>
  <c r="A18" s="1"/>
  <c r="A19" s="1"/>
  <c r="A20" s="1"/>
  <c r="A21" s="1"/>
  <c r="A22" s="1"/>
  <c r="A23" s="1"/>
  <c r="A24" s="1"/>
  <c r="A25" s="1"/>
  <c r="A26" s="1"/>
  <c r="A27" s="1"/>
  <c r="A28" s="1"/>
  <c r="A29" s="1"/>
  <c r="A30" s="1"/>
  <c r="A31" s="1"/>
  <c r="A32" s="1"/>
  <c r="A33" s="1"/>
  <c r="A34" s="1"/>
  <c r="A35" s="1"/>
  <c r="A36" s="1"/>
  <c r="A37" s="1"/>
  <c r="A38" s="1"/>
  <c r="A39" s="1"/>
  <c r="A40" s="1"/>
  <c r="A41" s="1"/>
  <c r="A42" s="1"/>
  <c r="A43" s="1"/>
  <c r="A44" s="1"/>
  <c r="A45" s="1"/>
  <c r="A46" s="1"/>
  <c r="H39"/>
  <c r="H42"/>
  <c r="H43"/>
  <c r="A2" i="52"/>
  <c r="F2"/>
  <c r="G2"/>
  <c r="A9"/>
  <c r="H17"/>
  <c r="H18"/>
  <c r="H19"/>
  <c r="H21"/>
  <c r="H22"/>
  <c r="H23"/>
  <c r="H24"/>
  <c r="H25"/>
  <c r="H26"/>
  <c r="H36"/>
  <c r="I43" s="1"/>
  <c r="H41"/>
  <c r="A2" i="51"/>
  <c r="I2"/>
  <c r="K2"/>
  <c r="A12"/>
  <c r="A13" s="1"/>
  <c r="A14" s="1"/>
  <c r="A15" s="1"/>
  <c r="A16" s="1"/>
  <c r="A17" s="1"/>
  <c r="A18" s="1"/>
  <c r="A19" s="1"/>
  <c r="A20" s="1"/>
  <c r="A21" s="1"/>
  <c r="A22" s="1"/>
  <c r="A23" s="1"/>
  <c r="A24" s="1"/>
  <c r="A25" s="1"/>
  <c r="A26" s="1"/>
  <c r="A27" s="1"/>
  <c r="A28" s="1"/>
  <c r="P13"/>
  <c r="P14"/>
  <c r="P15"/>
  <c r="G16"/>
  <c r="H16"/>
  <c r="L16"/>
  <c r="N16"/>
  <c r="H25"/>
  <c r="H33" s="1"/>
  <c r="I25"/>
  <c r="L25"/>
  <c r="M25"/>
  <c r="N25"/>
  <c r="P25" s="1"/>
  <c r="O25"/>
  <c r="G32"/>
  <c r="G33" s="1"/>
  <c r="I32"/>
  <c r="I33" s="1"/>
  <c r="M32"/>
  <c r="Q32" s="1"/>
  <c r="O32"/>
  <c r="A2" i="50"/>
  <c r="E2"/>
  <c r="F2"/>
  <c r="A8"/>
  <c r="A9"/>
  <c r="A10" s="1"/>
  <c r="A11" s="1"/>
  <c r="A12" s="1"/>
  <c r="A14" s="1"/>
  <c r="A15" s="1"/>
  <c r="A16" s="1"/>
  <c r="A17" s="1"/>
  <c r="A18" s="1"/>
  <c r="A19" s="1"/>
  <c r="A20" s="1"/>
  <c r="A21" s="1"/>
  <c r="A22" s="1"/>
  <c r="A23" s="1"/>
  <c r="A24" s="1"/>
  <c r="A25" s="1"/>
  <c r="A26" s="1"/>
  <c r="A27" s="1"/>
  <c r="A28" s="1"/>
  <c r="A29" s="1"/>
  <c r="A30" s="1"/>
  <c r="A31" s="1"/>
  <c r="A32" s="1"/>
  <c r="A33" s="1"/>
  <c r="A34" s="1"/>
  <c r="A35" s="1"/>
  <c r="A36" s="1"/>
  <c r="A37" s="1"/>
  <c r="A38" s="1"/>
  <c r="A39" s="1"/>
  <c r="A40" s="1"/>
  <c r="A41" s="1"/>
  <c r="A42" s="1"/>
  <c r="A43" s="1"/>
  <c r="A44" s="1"/>
  <c r="A45" s="1"/>
  <c r="A46" s="1"/>
  <c r="A47" s="1"/>
  <c r="A48" s="1"/>
  <c r="A49" s="1"/>
  <c r="A50" s="1"/>
  <c r="H13"/>
  <c r="H14"/>
  <c r="I26"/>
  <c r="H36"/>
  <c r="H37"/>
  <c r="H38"/>
  <c r="F44"/>
  <c r="H44" s="1"/>
  <c r="F45"/>
  <c r="H45"/>
  <c r="F46"/>
  <c r="H46"/>
  <c r="F47"/>
  <c r="H47"/>
  <c r="F48"/>
  <c r="H48"/>
  <c r="F49"/>
  <c r="H49"/>
  <c r="A2" i="49"/>
  <c r="G2"/>
  <c r="H2"/>
  <c r="A11"/>
  <c r="A12" s="1"/>
  <c r="A13" s="1"/>
  <c r="A14" s="1"/>
  <c r="A15" s="1"/>
  <c r="A16" s="1"/>
  <c r="A17" s="1"/>
  <c r="A18" s="1"/>
  <c r="A19" s="1"/>
  <c r="A20" s="1"/>
  <c r="A21" s="1"/>
  <c r="A22" s="1"/>
  <c r="A23" s="1"/>
  <c r="A24" s="1"/>
  <c r="A25" s="1"/>
  <c r="A27" s="1"/>
  <c r="A28" s="1"/>
  <c r="A29" s="1"/>
  <c r="A30" s="1"/>
  <c r="A31" s="1"/>
  <c r="A33" s="1"/>
  <c r="A34" s="1"/>
  <c r="A35" s="1"/>
  <c r="A36" s="1"/>
  <c r="A37" s="1"/>
  <c r="A38" s="1"/>
  <c r="A39" s="1"/>
  <c r="A40" s="1"/>
  <c r="A41" s="1"/>
  <c r="A42" s="1"/>
  <c r="A43" s="1"/>
  <c r="A44" s="1"/>
  <c r="A45" s="1"/>
  <c r="A50" s="1"/>
  <c r="A51" s="1"/>
  <c r="A52" s="1"/>
  <c r="A53" s="1"/>
  <c r="A54" s="1"/>
  <c r="G12"/>
  <c r="I12"/>
  <c r="G13"/>
  <c r="I13"/>
  <c r="G14"/>
  <c r="I14"/>
  <c r="J14"/>
  <c r="G15"/>
  <c r="I15"/>
  <c r="J15" s="1"/>
  <c r="G16"/>
  <c r="I16"/>
  <c r="J16" s="1"/>
  <c r="G17"/>
  <c r="I17"/>
  <c r="G18"/>
  <c r="I18"/>
  <c r="K18" s="1"/>
  <c r="G19"/>
  <c r="I19"/>
  <c r="G20"/>
  <c r="I20"/>
  <c r="K20"/>
  <c r="G21"/>
  <c r="I21"/>
  <c r="K21" s="1"/>
  <c r="I24"/>
  <c r="J24" s="1"/>
  <c r="I25"/>
  <c r="J25" s="1"/>
  <c r="J26"/>
  <c r="I27"/>
  <c r="J27" s="1"/>
  <c r="I28"/>
  <c r="K28" s="1"/>
  <c r="I29"/>
  <c r="K29"/>
  <c r="I30"/>
  <c r="K30" s="1"/>
  <c r="I31"/>
  <c r="K31" s="1"/>
  <c r="A2" i="48"/>
  <c r="E2"/>
  <c r="F2"/>
  <c r="A9"/>
  <c r="A10"/>
  <c r="A11"/>
  <c r="A12" s="1"/>
  <c r="A13" s="1"/>
  <c r="A14" s="1"/>
  <c r="A17" s="1"/>
  <c r="A18" s="1"/>
  <c r="A19" s="1"/>
  <c r="A20" s="1"/>
  <c r="A23" s="1"/>
  <c r="A24" s="1"/>
  <c r="A25" s="1"/>
  <c r="A26" s="1"/>
  <c r="A27" s="1"/>
  <c r="A28" s="1"/>
  <c r="A2" i="47"/>
  <c r="F2"/>
  <c r="G2"/>
  <c r="A9"/>
  <c r="A10"/>
  <c r="A11"/>
  <c r="A12"/>
  <c r="H12"/>
  <c r="A13"/>
  <c r="A16"/>
  <c r="A17"/>
  <c r="A18"/>
  <c r="A21"/>
  <c r="A22"/>
  <c r="A23"/>
  <c r="A24"/>
  <c r="A25"/>
  <c r="A26"/>
  <c r="A27" s="1"/>
  <c r="A28" s="1"/>
  <c r="A29" s="1"/>
  <c r="A30" s="1"/>
  <c r="A32" s="1"/>
  <c r="A35" s="1"/>
  <c r="A36" s="1"/>
  <c r="A37" s="1"/>
  <c r="A38" s="1"/>
  <c r="A39" s="1"/>
  <c r="A40" s="1"/>
  <c r="A41" s="1"/>
  <c r="A42" s="1"/>
  <c r="A45" s="1"/>
  <c r="A46" s="1"/>
  <c r="A47" s="1"/>
  <c r="A48" s="1"/>
  <c r="A49" s="1"/>
  <c r="A50" s="1"/>
  <c r="A2" i="46"/>
  <c r="E2"/>
  <c r="F2"/>
  <c r="G10"/>
  <c r="A11"/>
  <c r="A12" s="1"/>
  <c r="A15" s="1"/>
  <c r="A16" s="1"/>
  <c r="A17" s="1"/>
  <c r="A18" s="1"/>
  <c r="A19" s="1"/>
  <c r="A20" s="1"/>
  <c r="A21" s="1"/>
  <c r="A22" s="1"/>
  <c r="A23" s="1"/>
  <c r="A24" s="1"/>
  <c r="A27" s="1"/>
  <c r="A28" s="1"/>
  <c r="A30" s="1"/>
  <c r="A33" s="1"/>
  <c r="A34" s="1"/>
  <c r="A35" s="1"/>
  <c r="A36" s="1"/>
  <c r="A37" s="1"/>
  <c r="A38" s="1"/>
  <c r="A39" s="1"/>
  <c r="A40" s="1"/>
  <c r="A41" s="1"/>
  <c r="A42" s="1"/>
  <c r="A43" s="1"/>
  <c r="A44" s="1"/>
  <c r="A45" s="1"/>
  <c r="A46" s="1"/>
  <c r="A47" s="1"/>
  <c r="A49" s="1"/>
  <c r="H12"/>
  <c r="G15"/>
  <c r="G17" s="1"/>
  <c r="G18"/>
  <c r="G20" s="1"/>
  <c r="G21"/>
  <c r="G23" s="1"/>
  <c r="H28"/>
  <c r="H30" s="1"/>
  <c r="A2" i="45"/>
  <c r="E8"/>
  <c r="E9"/>
  <c r="E10"/>
  <c r="E11"/>
  <c r="E12"/>
  <c r="G4" i="44"/>
  <c r="A5"/>
  <c r="A6"/>
  <c r="A7" s="1"/>
  <c r="A8" s="1"/>
  <c r="A9" s="1"/>
  <c r="A10" s="1"/>
  <c r="A11" s="1"/>
  <c r="A12" s="1"/>
  <c r="A13" s="1"/>
  <c r="A14" s="1"/>
  <c r="A15" s="1"/>
  <c r="A16" s="1"/>
  <c r="A17" s="1"/>
  <c r="A18" s="1"/>
  <c r="A19" s="1"/>
  <c r="A20" s="1"/>
  <c r="A21" s="1"/>
  <c r="A22" s="1"/>
  <c r="A23" s="1"/>
  <c r="A24" s="1"/>
  <c r="A25" s="1"/>
  <c r="A26" s="1"/>
  <c r="A27" s="1"/>
  <c r="A28" s="1"/>
  <c r="A29" s="1"/>
  <c r="A30" s="1"/>
  <c r="A31" s="1"/>
  <c r="A32" s="1"/>
  <c r="A33" s="1"/>
  <c r="A34" s="1"/>
  <c r="A35" s="1"/>
  <c r="A36" s="1"/>
  <c r="A37" s="1"/>
  <c r="A38" s="1"/>
  <c r="A39" s="1"/>
  <c r="A40" s="1"/>
  <c r="A41" s="1"/>
  <c r="A42" s="1"/>
  <c r="A44" s="1"/>
  <c r="D8"/>
  <c r="G8"/>
  <c r="D12"/>
  <c r="G12"/>
  <c r="C9" i="43"/>
  <c r="D9"/>
  <c r="E9"/>
  <c r="A10"/>
  <c r="C10"/>
  <c r="D10"/>
  <c r="E10"/>
  <c r="A11"/>
  <c r="C11"/>
  <c r="D11"/>
  <c r="E11"/>
  <c r="A12"/>
  <c r="C12"/>
  <c r="D12"/>
  <c r="E12"/>
  <c r="A13"/>
  <c r="A14"/>
  <c r="A15" s="1"/>
  <c r="A16" s="1"/>
  <c r="A17" s="1"/>
  <c r="A18" s="1"/>
  <c r="A21" s="1"/>
  <c r="A22" s="1"/>
  <c r="A23" s="1"/>
  <c r="A24" s="1"/>
  <c r="A25" s="1"/>
  <c r="A26" s="1"/>
  <c r="A27" s="1"/>
  <c r="A28" s="1"/>
  <c r="A29" s="1"/>
  <c r="A30" s="1"/>
  <c r="A31" s="1"/>
  <c r="A32" s="1"/>
  <c r="A33" s="1"/>
  <c r="A34" s="1"/>
  <c r="A35" s="1"/>
  <c r="A36" s="1"/>
  <c r="A37" s="1"/>
  <c r="A38" s="1"/>
  <c r="A39" s="1"/>
  <c r="A40" s="1"/>
  <c r="A41" s="1"/>
  <c r="A42" s="1"/>
  <c r="A43" s="1"/>
  <c r="A44" s="1"/>
  <c r="A45" s="1"/>
  <c r="A46" s="1"/>
  <c r="C16"/>
  <c r="D16"/>
  <c r="E16"/>
  <c r="C17"/>
  <c r="D17"/>
  <c r="E17"/>
  <c r="C10" i="42"/>
  <c r="E10"/>
  <c r="A11"/>
  <c r="C11"/>
  <c r="E11"/>
  <c r="A12"/>
  <c r="A13" s="1"/>
  <c r="A14" s="1"/>
  <c r="A15" s="1"/>
  <c r="A18" s="1"/>
  <c r="A19" s="1"/>
  <c r="A20" s="1"/>
  <c r="A21" s="1"/>
  <c r="A22" s="1"/>
  <c r="A23" s="1"/>
  <c r="A24" s="1"/>
  <c r="A30" s="1"/>
  <c r="A31" s="1"/>
  <c r="A32" s="1"/>
  <c r="A33" s="1"/>
  <c r="A34" s="1"/>
  <c r="A35" s="1"/>
  <c r="A36" s="1"/>
  <c r="A37" s="1"/>
  <c r="A38" s="1"/>
  <c r="A39" s="1"/>
  <c r="A40" s="1"/>
  <c r="C12"/>
  <c r="E12"/>
  <c r="C13"/>
  <c r="E13"/>
  <c r="C14"/>
  <c r="E14"/>
  <c r="E23"/>
  <c r="F23"/>
  <c r="F13" i="41"/>
  <c r="A14"/>
  <c r="F14"/>
  <c r="A15"/>
  <c r="F15"/>
  <c r="A16"/>
  <c r="F16"/>
  <c r="A17"/>
  <c r="F17"/>
  <c r="A18"/>
  <c r="F18"/>
  <c r="A19"/>
  <c r="F19"/>
  <c r="A20"/>
  <c r="F20"/>
  <c r="A21"/>
  <c r="F21"/>
  <c r="A22"/>
  <c r="F22"/>
  <c r="A23"/>
  <c r="F23"/>
  <c r="A24"/>
  <c r="A25"/>
  <c r="F25"/>
  <c r="A26"/>
  <c r="F26"/>
  <c r="A27"/>
  <c r="F27"/>
  <c r="A28"/>
  <c r="F28"/>
  <c r="A29"/>
  <c r="F29"/>
  <c r="A30"/>
  <c r="A31"/>
  <c r="F31"/>
  <c r="A32"/>
  <c r="F32"/>
  <c r="A33"/>
  <c r="F33"/>
  <c r="A34"/>
  <c r="F34"/>
  <c r="A35"/>
  <c r="F35"/>
  <c r="A36"/>
  <c r="F36"/>
  <c r="A37"/>
  <c r="A38"/>
  <c r="F38"/>
  <c r="A39"/>
  <c r="F39"/>
  <c r="A40"/>
  <c r="F40"/>
  <c r="A41"/>
  <c r="A42"/>
  <c r="A43" s="1"/>
  <c r="A46" s="1"/>
  <c r="B10" i="40"/>
  <c r="F10"/>
  <c r="G10"/>
  <c r="A11"/>
  <c r="A12"/>
  <c r="A13" s="1"/>
  <c r="A14" s="1"/>
  <c r="A15" s="1"/>
  <c r="A16" s="1"/>
  <c r="A17" s="1"/>
  <c r="A18" s="1"/>
  <c r="A19" s="1"/>
  <c r="A20" s="1"/>
  <c r="A21" s="1"/>
  <c r="A22" s="1"/>
  <c r="A23" s="1"/>
  <c r="A24" s="1"/>
  <c r="A28" s="1"/>
  <c r="A29" s="1"/>
  <c r="A31" s="1"/>
  <c r="A32" s="1"/>
  <c r="A2" i="39"/>
  <c r="F2"/>
  <c r="G2"/>
  <c r="P2"/>
  <c r="O2" s="1"/>
  <c r="E10" s="1"/>
  <c r="A10"/>
  <c r="B10"/>
  <c r="F10"/>
  <c r="I10"/>
  <c r="A11"/>
  <c r="A12"/>
  <c r="A13" s="1"/>
  <c r="A14" s="1"/>
  <c r="A15" s="1"/>
  <c r="A16" s="1"/>
  <c r="A17" s="1"/>
  <c r="A18" s="1"/>
  <c r="A19" s="1"/>
  <c r="A20" s="1"/>
  <c r="A21" s="1"/>
  <c r="A22" s="1"/>
  <c r="A23" s="1"/>
  <c r="A24" s="1"/>
  <c r="A25" s="1"/>
  <c r="A26" s="1"/>
  <c r="A27" s="1"/>
  <c r="A28" s="1"/>
  <c r="A29" s="1"/>
  <c r="A30" s="1"/>
  <c r="A31" s="1"/>
  <c r="A32" s="1"/>
  <c r="A33" s="1"/>
  <c r="A34" s="1"/>
  <c r="A35" s="1"/>
  <c r="A36" s="1"/>
  <c r="A37" s="1"/>
  <c r="A38" s="1"/>
  <c r="A39" s="1"/>
  <c r="A40" s="1"/>
  <c r="A41" s="1"/>
  <c r="A42" s="1"/>
  <c r="A43" s="1"/>
  <c r="A44" s="1"/>
  <c r="A45" s="1"/>
  <c r="A46" s="1"/>
  <c r="A47" s="1"/>
  <c r="A48" s="1"/>
  <c r="A49" s="1"/>
  <c r="A50" s="1"/>
  <c r="A51" s="1"/>
  <c r="A52" s="1"/>
  <c r="A53" s="1"/>
  <c r="A54" s="1"/>
  <c r="A55" s="1"/>
  <c r="A56" s="1"/>
  <c r="A57" s="1"/>
  <c r="A58" s="1"/>
  <c r="F58"/>
  <c r="A61"/>
  <c r="F61"/>
  <c r="G61"/>
  <c r="A68"/>
  <c r="A69" s="1"/>
  <c r="A70" s="1"/>
  <c r="A71" s="1"/>
  <c r="A72" s="1"/>
  <c r="A73" s="1"/>
  <c r="A74" s="1"/>
  <c r="A75" s="1"/>
  <c r="A76" s="1"/>
  <c r="A77" s="1"/>
  <c r="A78" s="1"/>
  <c r="A79" s="1"/>
  <c r="A80" s="1"/>
  <c r="A81" s="1"/>
  <c r="A82" s="1"/>
  <c r="A83" s="1"/>
  <c r="A84" s="1"/>
  <c r="A85" s="1"/>
  <c r="A86" s="1"/>
  <c r="A87" s="1"/>
  <c r="A88" s="1"/>
  <c r="A89" s="1"/>
  <c r="A90" s="1"/>
  <c r="A97" s="1"/>
  <c r="A98" s="1"/>
  <c r="A99" s="1"/>
  <c r="A100" s="1"/>
  <c r="A101" s="1"/>
  <c r="A102" s="1"/>
  <c r="A103" s="1"/>
  <c r="A104" s="1"/>
  <c r="A105" s="1"/>
  <c r="A106" s="1"/>
  <c r="A107" s="1"/>
  <c r="A108" s="1"/>
  <c r="A109" s="1"/>
  <c r="A110" s="1"/>
  <c r="E99"/>
  <c r="G99"/>
  <c r="H99"/>
  <c r="I99"/>
  <c r="J99"/>
  <c r="E100"/>
  <c r="G100"/>
  <c r="H100"/>
  <c r="I100"/>
  <c r="J100"/>
  <c r="E101"/>
  <c r="G101"/>
  <c r="H101"/>
  <c r="I101"/>
  <c r="J101"/>
  <c r="J105"/>
  <c r="J106"/>
  <c r="J107"/>
  <c r="J108"/>
  <c r="J109"/>
  <c r="A9" i="38"/>
  <c r="G9"/>
  <c r="A10"/>
  <c r="G10"/>
  <c r="A11"/>
  <c r="G11"/>
  <c r="A12"/>
  <c r="A13"/>
  <c r="A14" s="1"/>
  <c r="A15" s="1"/>
  <c r="A16" s="1"/>
  <c r="A17" s="1"/>
  <c r="A18" s="1"/>
  <c r="A19" s="1"/>
  <c r="A20" s="1"/>
  <c r="A21" s="1"/>
  <c r="A22" s="1"/>
  <c r="A23" s="1"/>
  <c r="A24" s="1"/>
  <c r="A25" s="1"/>
  <c r="A27" s="1"/>
  <c r="A28" s="1"/>
  <c r="A29" s="1"/>
  <c r="A30" s="1"/>
  <c r="A31" s="1"/>
  <c r="A32" s="1"/>
  <c r="A33" s="1"/>
  <c r="A34" s="1"/>
  <c r="A35" s="1"/>
  <c r="A37" s="1"/>
  <c r="A38" s="1"/>
  <c r="A39" s="1"/>
  <c r="A40" s="1"/>
  <c r="A41" s="1"/>
  <c r="A42" s="1"/>
  <c r="G19"/>
  <c r="H20"/>
  <c r="H21"/>
  <c r="G28"/>
  <c r="G33"/>
  <c r="P2" i="37"/>
  <c r="AG2" s="1"/>
  <c r="AC4"/>
  <c r="AE4"/>
  <c r="AG4"/>
  <c r="AC5"/>
  <c r="AE5"/>
  <c r="AG5"/>
  <c r="D9"/>
  <c r="E9"/>
  <c r="B37"/>
  <c r="H37"/>
  <c r="K37"/>
  <c r="M37"/>
  <c r="O37"/>
  <c r="AN37"/>
  <c r="AP37"/>
  <c r="AR37"/>
  <c r="AT37"/>
  <c r="AV37"/>
  <c r="AX37"/>
  <c r="AZ37"/>
  <c r="BB37"/>
  <c r="BD37"/>
  <c r="CH37"/>
  <c r="CJ37"/>
  <c r="CL37"/>
  <c r="CM39" s="1"/>
  <c r="CN37"/>
  <c r="CP37"/>
  <c r="CR37"/>
  <c r="DA37"/>
  <c r="CZ38" s="1"/>
  <c r="DC37"/>
  <c r="DE37"/>
  <c r="DG37"/>
  <c r="DI37"/>
  <c r="DH38" s="1"/>
  <c r="D38"/>
  <c r="E38"/>
  <c r="H38"/>
  <c r="I38"/>
  <c r="AX38"/>
  <c r="AZ38"/>
  <c r="BB38"/>
  <c r="BD38"/>
  <c r="BK38"/>
  <c r="BM38"/>
  <c r="BO38"/>
  <c r="BQ38"/>
  <c r="BU38"/>
  <c r="BW38"/>
  <c r="DD38"/>
  <c r="CI39"/>
  <c r="CQ39"/>
  <c r="CZ39"/>
  <c r="A8" i="36"/>
  <c r="A9"/>
  <c r="A10" s="1"/>
  <c r="A11" s="1"/>
  <c r="A12" s="1"/>
  <c r="A14" s="1"/>
  <c r="A15" s="1"/>
  <c r="A16" s="1"/>
  <c r="A17" s="1"/>
  <c r="A18" s="1"/>
  <c r="A19" s="1"/>
  <c r="A20" s="1"/>
  <c r="A21" s="1"/>
  <c r="A22" s="1"/>
  <c r="A23" s="1"/>
  <c r="A24" s="1"/>
  <c r="A25" s="1"/>
  <c r="A26" s="1"/>
  <c r="A27" s="1"/>
  <c r="A28" s="1"/>
  <c r="A29" s="1"/>
  <c r="A30" s="1"/>
  <c r="A31" s="1"/>
  <c r="A32" s="1"/>
  <c r="A33" s="1"/>
  <c r="A34" s="1"/>
  <c r="A35" s="1"/>
  <c r="A36" s="1"/>
  <c r="A37" s="1"/>
  <c r="A38" s="1"/>
  <c r="A39" s="1"/>
  <c r="A40" s="1"/>
  <c r="A42" s="1"/>
  <c r="A43" s="1"/>
  <c r="A44" s="1"/>
  <c r="A45" s="1"/>
  <c r="A46" s="1"/>
  <c r="A47" s="1"/>
  <c r="A48" s="1"/>
  <c r="A49" s="1"/>
  <c r="A50" s="1"/>
  <c r="A51" s="1"/>
  <c r="H16"/>
  <c r="K17"/>
  <c r="L17"/>
  <c r="H18"/>
  <c r="H19"/>
  <c r="H20"/>
  <c r="H21"/>
  <c r="H22"/>
  <c r="H23"/>
  <c r="H24"/>
  <c r="H25"/>
  <c r="H29"/>
  <c r="H30"/>
  <c r="H31"/>
  <c r="K32"/>
  <c r="L32"/>
  <c r="M32"/>
  <c r="H33"/>
  <c r="H34"/>
  <c r="H35"/>
  <c r="J11" i="35"/>
  <c r="K11"/>
  <c r="L11"/>
  <c r="M11"/>
  <c r="J19"/>
  <c r="K19"/>
  <c r="L19"/>
  <c r="J24"/>
  <c r="K24"/>
  <c r="J25"/>
  <c r="K25"/>
  <c r="A11" i="34"/>
  <c r="A12"/>
  <c r="A15" s="1"/>
  <c r="A16" s="1"/>
  <c r="A17" s="1"/>
  <c r="A18" s="1"/>
  <c r="A19" s="1"/>
  <c r="A20" s="1"/>
  <c r="A21" s="1"/>
  <c r="A22" s="1"/>
  <c r="A23" s="1"/>
  <c r="A24" s="1"/>
  <c r="A27" s="1"/>
  <c r="A28" s="1"/>
  <c r="A30" s="1"/>
  <c r="A33" s="1"/>
  <c r="A34" s="1"/>
  <c r="A35" s="1"/>
  <c r="A36" s="1"/>
  <c r="A37" s="1"/>
  <c r="A38" s="1"/>
  <c r="A39" s="1"/>
  <c r="A40" s="1"/>
  <c r="A41" s="1"/>
  <c r="A42" s="1"/>
  <c r="A43" s="1"/>
  <c r="A44" s="1"/>
  <c r="A45" s="1"/>
  <c r="A46" s="1"/>
  <c r="A47" s="1"/>
  <c r="A49" s="1"/>
  <c r="J27"/>
  <c r="K27"/>
  <c r="G33"/>
  <c r="G34"/>
  <c r="J37"/>
  <c r="K37"/>
  <c r="L37"/>
  <c r="G38"/>
  <c r="G39"/>
  <c r="G40"/>
  <c r="G41"/>
  <c r="G42"/>
  <c r="A2" i="31"/>
  <c r="B2"/>
  <c r="C2"/>
  <c r="D2"/>
  <c r="F2"/>
  <c r="G2" s="1"/>
  <c r="I2"/>
  <c r="J2"/>
  <c r="E2" s="1"/>
  <c r="A3"/>
  <c r="B3"/>
  <c r="C3"/>
  <c r="D3"/>
  <c r="F3"/>
  <c r="G3" s="1"/>
  <c r="I3"/>
  <c r="J3"/>
  <c r="E3" s="1"/>
  <c r="A4"/>
  <c r="B4"/>
  <c r="C4"/>
  <c r="D4"/>
  <c r="F4"/>
  <c r="G4" s="1"/>
  <c r="I4"/>
  <c r="J4"/>
  <c r="E4" s="1"/>
  <c r="A5"/>
  <c r="B5"/>
  <c r="C5"/>
  <c r="D5"/>
  <c r="F5"/>
  <c r="G5" s="1"/>
  <c r="I5"/>
  <c r="J5"/>
  <c r="E5" s="1"/>
  <c r="A6"/>
  <c r="B6"/>
  <c r="C6"/>
  <c r="D6"/>
  <c r="F6"/>
  <c r="G6" s="1"/>
  <c r="I6"/>
  <c r="J6"/>
  <c r="E6" s="1"/>
  <c r="A7"/>
  <c r="B7"/>
  <c r="C7"/>
  <c r="D7"/>
  <c r="F7"/>
  <c r="G7" s="1"/>
  <c r="I7"/>
  <c r="J7"/>
  <c r="E7" s="1"/>
  <c r="A8"/>
  <c r="B8"/>
  <c r="C8"/>
  <c r="D8"/>
  <c r="F8"/>
  <c r="G8" s="1"/>
  <c r="I8"/>
  <c r="J8"/>
  <c r="E8" s="1"/>
  <c r="A9"/>
  <c r="B9"/>
  <c r="C9"/>
  <c r="D9"/>
  <c r="F9"/>
  <c r="G9" s="1"/>
  <c r="I9"/>
  <c r="J9"/>
  <c r="E9" s="1"/>
  <c r="A10"/>
  <c r="B10"/>
  <c r="C10"/>
  <c r="D10"/>
  <c r="F10"/>
  <c r="G10" s="1"/>
  <c r="I10"/>
  <c r="J10"/>
  <c r="E10" s="1"/>
  <c r="A11"/>
  <c r="B11"/>
  <c r="C11"/>
  <c r="D11"/>
  <c r="F11"/>
  <c r="G11" s="1"/>
  <c r="I11"/>
  <c r="J11"/>
  <c r="E11" s="1"/>
  <c r="A12"/>
  <c r="B12"/>
  <c r="C12"/>
  <c r="D12"/>
  <c r="F12"/>
  <c r="G12" s="1"/>
  <c r="I12"/>
  <c r="J12"/>
  <c r="E12" s="1"/>
  <c r="A13"/>
  <c r="B13"/>
  <c r="C13"/>
  <c r="D13"/>
  <c r="F13"/>
  <c r="G13" s="1"/>
  <c r="I13"/>
  <c r="J13"/>
  <c r="E13" s="1"/>
  <c r="A14"/>
  <c r="B14"/>
  <c r="C14"/>
  <c r="D14"/>
  <c r="F14"/>
  <c r="G14" s="1"/>
  <c r="I14"/>
  <c r="J14"/>
  <c r="E14" s="1"/>
  <c r="A15"/>
  <c r="B15"/>
  <c r="C15"/>
  <c r="D15"/>
  <c r="F15"/>
  <c r="G15" s="1"/>
  <c r="I15"/>
  <c r="J15"/>
  <c r="E15" s="1"/>
  <c r="A16"/>
  <c r="B16"/>
  <c r="C16"/>
  <c r="D16"/>
  <c r="F16"/>
  <c r="G16" s="1"/>
  <c r="I16"/>
  <c r="J16"/>
  <c r="E16" s="1"/>
  <c r="A17"/>
  <c r="B17"/>
  <c r="C17"/>
  <c r="D17"/>
  <c r="F17"/>
  <c r="G17" s="1"/>
  <c r="I17"/>
  <c r="J17"/>
  <c r="E17" s="1"/>
  <c r="A18"/>
  <c r="B18"/>
  <c r="C18"/>
  <c r="D18"/>
  <c r="F18"/>
  <c r="G18" s="1"/>
  <c r="I18"/>
  <c r="J18"/>
  <c r="E18" s="1"/>
  <c r="A19"/>
  <c r="B19"/>
  <c r="C19"/>
  <c r="D19"/>
  <c r="F19"/>
  <c r="G19" s="1"/>
  <c r="I19"/>
  <c r="J19"/>
  <c r="E19" s="1"/>
  <c r="A20"/>
  <c r="B20"/>
  <c r="C20"/>
  <c r="D20"/>
  <c r="F20"/>
  <c r="G20" s="1"/>
  <c r="I20"/>
  <c r="J20"/>
  <c r="E20" s="1"/>
  <c r="A21"/>
  <c r="B21"/>
  <c r="C21"/>
  <c r="D21"/>
  <c r="F21"/>
  <c r="G21" s="1"/>
  <c r="I21"/>
  <c r="J21"/>
  <c r="E21" s="1"/>
  <c r="A22"/>
  <c r="B22"/>
  <c r="C22"/>
  <c r="D22"/>
  <c r="F22"/>
  <c r="G22" s="1"/>
  <c r="I22"/>
  <c r="J22"/>
  <c r="E22" s="1"/>
  <c r="A23"/>
  <c r="B23"/>
  <c r="C23"/>
  <c r="D23"/>
  <c r="F23"/>
  <c r="G23" s="1"/>
  <c r="I23"/>
  <c r="J23"/>
  <c r="E23" s="1"/>
  <c r="A24"/>
  <c r="B24"/>
  <c r="C24"/>
  <c r="D24"/>
  <c r="F24"/>
  <c r="G24" s="1"/>
  <c r="I24"/>
  <c r="J24"/>
  <c r="E24" s="1"/>
  <c r="A25"/>
  <c r="B25"/>
  <c r="C25"/>
  <c r="D25"/>
  <c r="F25"/>
  <c r="G25" s="1"/>
  <c r="I25"/>
  <c r="J25"/>
  <c r="E25" s="1"/>
  <c r="A26"/>
  <c r="B26"/>
  <c r="C26"/>
  <c r="D26"/>
  <c r="F26"/>
  <c r="G26" s="1"/>
  <c r="I26"/>
  <c r="J26"/>
  <c r="E26" s="1"/>
  <c r="A27"/>
  <c r="B27"/>
  <c r="C27"/>
  <c r="D27"/>
  <c r="F27"/>
  <c r="G27" s="1"/>
  <c r="I27"/>
  <c r="J27"/>
  <c r="E27" s="1"/>
  <c r="A28"/>
  <c r="B28"/>
  <c r="C28"/>
  <c r="D28"/>
  <c r="F28"/>
  <c r="G28" s="1"/>
  <c r="I28"/>
  <c r="J28"/>
  <c r="E28" s="1"/>
  <c r="A29"/>
  <c r="B29"/>
  <c r="C29"/>
  <c r="D29"/>
  <c r="F29"/>
  <c r="G29" s="1"/>
  <c r="I29"/>
  <c r="J29"/>
  <c r="E29" s="1"/>
  <c r="A30"/>
  <c r="B30"/>
  <c r="C30"/>
  <c r="D30"/>
  <c r="F30"/>
  <c r="G30" s="1"/>
  <c r="I30"/>
  <c r="J30"/>
  <c r="E30" s="1"/>
  <c r="A31"/>
  <c r="B31"/>
  <c r="C31"/>
  <c r="D31"/>
  <c r="F31"/>
  <c r="G31" s="1"/>
  <c r="I31"/>
  <c r="J31"/>
  <c r="E31" s="1"/>
  <c r="A32"/>
  <c r="B32"/>
  <c r="C32"/>
  <c r="D32"/>
  <c r="F32"/>
  <c r="G32" s="1"/>
  <c r="I32"/>
  <c r="J32"/>
  <c r="E32" s="1"/>
  <c r="A33"/>
  <c r="B33"/>
  <c r="C33"/>
  <c r="D33"/>
  <c r="F33"/>
  <c r="G33" s="1"/>
  <c r="I33"/>
  <c r="J33"/>
  <c r="E33" s="1"/>
  <c r="A34"/>
  <c r="B34"/>
  <c r="C34"/>
  <c r="D34"/>
  <c r="F34"/>
  <c r="G34" s="1"/>
  <c r="I34"/>
  <c r="J34"/>
  <c r="E34" s="1"/>
  <c r="A35"/>
  <c r="B35"/>
  <c r="C35"/>
  <c r="D35"/>
  <c r="F35"/>
  <c r="G35" s="1"/>
  <c r="I35"/>
  <c r="J35"/>
  <c r="E35" s="1"/>
  <c r="A36"/>
  <c r="B36"/>
  <c r="C36"/>
  <c r="D36"/>
  <c r="F36"/>
  <c r="G36" s="1"/>
  <c r="I36"/>
  <c r="J36"/>
  <c r="E36" s="1"/>
  <c r="A37"/>
  <c r="B37"/>
  <c r="C37"/>
  <c r="D37"/>
  <c r="F37"/>
  <c r="G37" s="1"/>
  <c r="I37"/>
  <c r="J37"/>
  <c r="E37" s="1"/>
  <c r="A38"/>
  <c r="B38"/>
  <c r="C38"/>
  <c r="D38"/>
  <c r="F38"/>
  <c r="G38" s="1"/>
  <c r="I38"/>
  <c r="J38"/>
  <c r="E38" s="1"/>
  <c r="A39"/>
  <c r="B39"/>
  <c r="C39"/>
  <c r="D39"/>
  <c r="F39"/>
  <c r="G39" s="1"/>
  <c r="I39"/>
  <c r="J39"/>
  <c r="E39" s="1"/>
  <c r="A40"/>
  <c r="B40"/>
  <c r="C40"/>
  <c r="D40"/>
  <c r="F40"/>
  <c r="G40" s="1"/>
  <c r="I40"/>
  <c r="J40"/>
  <c r="E40" s="1"/>
  <c r="A41"/>
  <c r="B41"/>
  <c r="C41"/>
  <c r="D41"/>
  <c r="F41"/>
  <c r="G41" s="1"/>
  <c r="I41"/>
  <c r="J41"/>
  <c r="E41" s="1"/>
  <c r="A42"/>
  <c r="B42"/>
  <c r="C42"/>
  <c r="D42"/>
  <c r="F42"/>
  <c r="G42" s="1"/>
  <c r="I42"/>
  <c r="J42"/>
  <c r="E42" s="1"/>
  <c r="A43"/>
  <c r="B43"/>
  <c r="C43"/>
  <c r="D43"/>
  <c r="F43"/>
  <c r="G43" s="1"/>
  <c r="I43"/>
  <c r="J43"/>
  <c r="E43" s="1"/>
  <c r="A44"/>
  <c r="B44"/>
  <c r="C44"/>
  <c r="D44"/>
  <c r="F44"/>
  <c r="G44" s="1"/>
  <c r="I44"/>
  <c r="J44"/>
  <c r="E44" s="1"/>
  <c r="A45"/>
  <c r="B45"/>
  <c r="C45"/>
  <c r="D45"/>
  <c r="F45"/>
  <c r="G45" s="1"/>
  <c r="I45"/>
  <c r="J45"/>
  <c r="E45" s="1"/>
  <c r="A46"/>
  <c r="B46"/>
  <c r="C46"/>
  <c r="D46"/>
  <c r="F46"/>
  <c r="G46" s="1"/>
  <c r="I46"/>
  <c r="J46"/>
  <c r="E46" s="1"/>
  <c r="A47"/>
  <c r="B47"/>
  <c r="C47"/>
  <c r="D47"/>
  <c r="F47"/>
  <c r="G47" s="1"/>
  <c r="I47"/>
  <c r="J47"/>
  <c r="E47" s="1"/>
  <c r="A48"/>
  <c r="B48"/>
  <c r="C48"/>
  <c r="D48"/>
  <c r="F48"/>
  <c r="G48" s="1"/>
  <c r="I48"/>
  <c r="J48"/>
  <c r="E48" s="1"/>
  <c r="A49"/>
  <c r="B49"/>
  <c r="C49"/>
  <c r="D49"/>
  <c r="F49"/>
  <c r="G49" s="1"/>
  <c r="I49"/>
  <c r="J49"/>
  <c r="E49" s="1"/>
  <c r="A50"/>
  <c r="B50"/>
  <c r="C50"/>
  <c r="D50"/>
  <c r="F50"/>
  <c r="G50" s="1"/>
  <c r="I50"/>
  <c r="J50"/>
  <c r="E50" s="1"/>
  <c r="A51"/>
  <c r="B51"/>
  <c r="C51"/>
  <c r="D51"/>
  <c r="F51"/>
  <c r="G51" s="1"/>
  <c r="I51"/>
  <c r="J51"/>
  <c r="E51" s="1"/>
  <c r="A52"/>
  <c r="B52"/>
  <c r="C52"/>
  <c r="D52"/>
  <c r="F52"/>
  <c r="G52" s="1"/>
  <c r="I52"/>
  <c r="J52"/>
  <c r="E52" s="1"/>
  <c r="A53"/>
  <c r="B53"/>
  <c r="C53"/>
  <c r="D53"/>
  <c r="F53"/>
  <c r="G53" s="1"/>
  <c r="I53"/>
  <c r="J53"/>
  <c r="E53" s="1"/>
  <c r="A54"/>
  <c r="B54"/>
  <c r="C54"/>
  <c r="D54"/>
  <c r="F54"/>
  <c r="G54" s="1"/>
  <c r="I54"/>
  <c r="J54"/>
  <c r="E54" s="1"/>
  <c r="A55"/>
  <c r="B55"/>
  <c r="C55"/>
  <c r="D55"/>
  <c r="F55"/>
  <c r="G55" s="1"/>
  <c r="I55"/>
  <c r="J55"/>
  <c r="E55" s="1"/>
  <c r="A56"/>
  <c r="B56"/>
  <c r="C56"/>
  <c r="D56"/>
  <c r="F56"/>
  <c r="G56" s="1"/>
  <c r="I56"/>
  <c r="J56"/>
  <c r="E56" s="1"/>
  <c r="A57"/>
  <c r="B57"/>
  <c r="C57"/>
  <c r="D57"/>
  <c r="F57"/>
  <c r="G57" s="1"/>
  <c r="I57"/>
  <c r="J57"/>
  <c r="E57" s="1"/>
  <c r="A58"/>
  <c r="B58"/>
  <c r="C58"/>
  <c r="D58"/>
  <c r="F58"/>
  <c r="G58" s="1"/>
  <c r="I58"/>
  <c r="J58"/>
  <c r="E58" s="1"/>
  <c r="A59"/>
  <c r="B59"/>
  <c r="C59"/>
  <c r="D59"/>
  <c r="F59"/>
  <c r="G59" s="1"/>
  <c r="I59"/>
  <c r="J59"/>
  <c r="E59" s="1"/>
  <c r="A60"/>
  <c r="B60"/>
  <c r="C60"/>
  <c r="D60"/>
  <c r="F60"/>
  <c r="G60" s="1"/>
  <c r="I60"/>
  <c r="J60"/>
  <c r="E60" s="1"/>
  <c r="A61"/>
  <c r="B61"/>
  <c r="C61"/>
  <c r="D61"/>
  <c r="F61"/>
  <c r="G61" s="1"/>
  <c r="I61"/>
  <c r="J61"/>
  <c r="E61" s="1"/>
  <c r="A62"/>
  <c r="B62"/>
  <c r="C62"/>
  <c r="D62"/>
  <c r="F62"/>
  <c r="G62" s="1"/>
  <c r="I62"/>
  <c r="J62"/>
  <c r="E62" s="1"/>
  <c r="A63"/>
  <c r="B63"/>
  <c r="C63"/>
  <c r="D63"/>
  <c r="F63"/>
  <c r="G63" s="1"/>
  <c r="I63"/>
  <c r="J63"/>
  <c r="E63" s="1"/>
  <c r="A64"/>
  <c r="B64"/>
  <c r="C64"/>
  <c r="D64"/>
  <c r="F64"/>
  <c r="G64" s="1"/>
  <c r="I64"/>
  <c r="J64"/>
  <c r="E64" s="1"/>
  <c r="A65"/>
  <c r="B65"/>
  <c r="C65"/>
  <c r="D65"/>
  <c r="F65"/>
  <c r="G65" s="1"/>
  <c r="I65"/>
  <c r="J65"/>
  <c r="E65" s="1"/>
  <c r="A66"/>
  <c r="B66"/>
  <c r="C66"/>
  <c r="D66"/>
  <c r="F66"/>
  <c r="G66" s="1"/>
  <c r="I66"/>
  <c r="J66"/>
  <c r="E66" s="1"/>
  <c r="A67"/>
  <c r="B67"/>
  <c r="C67"/>
  <c r="D67"/>
  <c r="F67"/>
  <c r="G67" s="1"/>
  <c r="I67"/>
  <c r="J67"/>
  <c r="E67" s="1"/>
  <c r="A68"/>
  <c r="B68"/>
  <c r="C68"/>
  <c r="D68"/>
  <c r="F68"/>
  <c r="G68" s="1"/>
  <c r="I68"/>
  <c r="J68"/>
  <c r="E68" s="1"/>
  <c r="A69"/>
  <c r="B69"/>
  <c r="C69"/>
  <c r="D69"/>
  <c r="F69"/>
  <c r="G69" s="1"/>
  <c r="I69"/>
  <c r="J69"/>
  <c r="E69" s="1"/>
  <c r="A70"/>
  <c r="B70"/>
  <c r="C70"/>
  <c r="D70"/>
  <c r="F70"/>
  <c r="G70" s="1"/>
  <c r="I70"/>
  <c r="J70"/>
  <c r="E70" s="1"/>
  <c r="A71"/>
  <c r="B71"/>
  <c r="C71"/>
  <c r="D71"/>
  <c r="F71"/>
  <c r="G71" s="1"/>
  <c r="I71"/>
  <c r="J71"/>
  <c r="E71" s="1"/>
  <c r="A72"/>
  <c r="B72"/>
  <c r="C72"/>
  <c r="D72"/>
  <c r="F72"/>
  <c r="G72" s="1"/>
  <c r="I72"/>
  <c r="J72"/>
  <c r="E72" s="1"/>
  <c r="A73"/>
  <c r="B73"/>
  <c r="C73"/>
  <c r="D73"/>
  <c r="F73"/>
  <c r="G73" s="1"/>
  <c r="I73"/>
  <c r="J73"/>
  <c r="E73" s="1"/>
  <c r="A74"/>
  <c r="B74"/>
  <c r="C74"/>
  <c r="D74"/>
  <c r="F74"/>
  <c r="G74" s="1"/>
  <c r="I74"/>
  <c r="J74"/>
  <c r="E74" s="1"/>
  <c r="A75"/>
  <c r="B75"/>
  <c r="C75"/>
  <c r="D75"/>
  <c r="F75"/>
  <c r="G75" s="1"/>
  <c r="I75"/>
  <c r="J75"/>
  <c r="E75" s="1"/>
  <c r="A76"/>
  <c r="B76"/>
  <c r="C76"/>
  <c r="D76"/>
  <c r="F76"/>
  <c r="G76" s="1"/>
  <c r="I76"/>
  <c r="J76"/>
  <c r="E76" s="1"/>
  <c r="A77"/>
  <c r="B77"/>
  <c r="C77"/>
  <c r="D77"/>
  <c r="F77"/>
  <c r="G77" s="1"/>
  <c r="I77"/>
  <c r="J77"/>
  <c r="E77" s="1"/>
  <c r="A78"/>
  <c r="B78"/>
  <c r="C78"/>
  <c r="D78"/>
  <c r="F78"/>
  <c r="G78" s="1"/>
  <c r="I78"/>
  <c r="J78"/>
  <c r="E78" s="1"/>
  <c r="A79"/>
  <c r="B79"/>
  <c r="C79"/>
  <c r="D79"/>
  <c r="F79"/>
  <c r="G79" s="1"/>
  <c r="I79"/>
  <c r="J79"/>
  <c r="E79" s="1"/>
  <c r="A80"/>
  <c r="B80"/>
  <c r="C80"/>
  <c r="D80"/>
  <c r="F80"/>
  <c r="G80" s="1"/>
  <c r="I80"/>
  <c r="J80"/>
  <c r="E80" s="1"/>
  <c r="A81"/>
  <c r="B81"/>
  <c r="C81"/>
  <c r="D81"/>
  <c r="F81"/>
  <c r="G81" s="1"/>
  <c r="I81"/>
  <c r="J81"/>
  <c r="E81" s="1"/>
  <c r="A82"/>
  <c r="B82"/>
  <c r="C82"/>
  <c r="D82"/>
  <c r="F82"/>
  <c r="G82" s="1"/>
  <c r="I82"/>
  <c r="J82"/>
  <c r="E82" s="1"/>
  <c r="A83"/>
  <c r="B83"/>
  <c r="C83"/>
  <c r="D83"/>
  <c r="F83"/>
  <c r="G83" s="1"/>
  <c r="I83"/>
  <c r="J83"/>
  <c r="E83" s="1"/>
  <c r="A84"/>
  <c r="B84"/>
  <c r="C84"/>
  <c r="D84"/>
  <c r="F84"/>
  <c r="G84" s="1"/>
  <c r="I84"/>
  <c r="J84"/>
  <c r="E84" s="1"/>
  <c r="A85"/>
  <c r="B85"/>
  <c r="C85"/>
  <c r="D85"/>
  <c r="F85"/>
  <c r="G85" s="1"/>
  <c r="I85"/>
  <c r="J85"/>
  <c r="E85" s="1"/>
  <c r="A86"/>
  <c r="B86"/>
  <c r="C86"/>
  <c r="D86"/>
  <c r="F86"/>
  <c r="G86" s="1"/>
  <c r="I86"/>
  <c r="J86"/>
  <c r="E86" s="1"/>
  <c r="A87"/>
  <c r="B87"/>
  <c r="C87"/>
  <c r="D87"/>
  <c r="F87"/>
  <c r="G87" s="1"/>
  <c r="I87"/>
  <c r="J87"/>
  <c r="E87" s="1"/>
  <c r="A88"/>
  <c r="B88"/>
  <c r="C88"/>
  <c r="D88"/>
  <c r="F88"/>
  <c r="G88" s="1"/>
  <c r="I88"/>
  <c r="J88"/>
  <c r="E88" s="1"/>
  <c r="A89"/>
  <c r="B89"/>
  <c r="C89"/>
  <c r="D89"/>
  <c r="F89"/>
  <c r="G89" s="1"/>
  <c r="I89"/>
  <c r="J89"/>
  <c r="E89" s="1"/>
  <c r="A90"/>
  <c r="B90"/>
  <c r="C90"/>
  <c r="D90"/>
  <c r="F90"/>
  <c r="G90" s="1"/>
  <c r="I90"/>
  <c r="J90"/>
  <c r="E90" s="1"/>
  <c r="A91"/>
  <c r="B91"/>
  <c r="C91"/>
  <c r="D91"/>
  <c r="F91"/>
  <c r="G91" s="1"/>
  <c r="I91"/>
  <c r="J91"/>
  <c r="E91" s="1"/>
  <c r="A92"/>
  <c r="B92"/>
  <c r="C92"/>
  <c r="D92"/>
  <c r="F92"/>
  <c r="G92" s="1"/>
  <c r="I92"/>
  <c r="J92"/>
  <c r="E92" s="1"/>
  <c r="A93"/>
  <c r="B93"/>
  <c r="C93"/>
  <c r="D93"/>
  <c r="F93"/>
  <c r="G93" s="1"/>
  <c r="I93"/>
  <c r="J93"/>
  <c r="E93" s="1"/>
  <c r="A94"/>
  <c r="B94"/>
  <c r="C94"/>
  <c r="D94"/>
  <c r="F94"/>
  <c r="G94" s="1"/>
  <c r="I94"/>
  <c r="J94"/>
  <c r="E94" s="1"/>
  <c r="A95"/>
  <c r="B95"/>
  <c r="C95"/>
  <c r="D95"/>
  <c r="F95"/>
  <c r="G95" s="1"/>
  <c r="I95"/>
  <c r="J95"/>
  <c r="E95" s="1"/>
  <c r="A96"/>
  <c r="B96"/>
  <c r="C96"/>
  <c r="D96"/>
  <c r="F96"/>
  <c r="G96" s="1"/>
  <c r="I96"/>
  <c r="J96"/>
  <c r="E96" s="1"/>
  <c r="A97"/>
  <c r="B97"/>
  <c r="C97"/>
  <c r="D97"/>
  <c r="F97"/>
  <c r="G97" s="1"/>
  <c r="I97"/>
  <c r="J97"/>
  <c r="E97" s="1"/>
  <c r="A98"/>
  <c r="B98"/>
  <c r="C98"/>
  <c r="D98"/>
  <c r="F98"/>
  <c r="G98" s="1"/>
  <c r="I98"/>
  <c r="J98"/>
  <c r="E98" s="1"/>
  <c r="A99"/>
  <c r="B99"/>
  <c r="C99"/>
  <c r="D99"/>
  <c r="F99"/>
  <c r="G99" s="1"/>
  <c r="I99"/>
  <c r="J99"/>
  <c r="E99" s="1"/>
  <c r="A100"/>
  <c r="B100"/>
  <c r="C100"/>
  <c r="D100"/>
  <c r="F100"/>
  <c r="G100" s="1"/>
  <c r="I100"/>
  <c r="J100"/>
  <c r="E100" s="1"/>
  <c r="A101"/>
  <c r="B101"/>
  <c r="C101"/>
  <c r="D101"/>
  <c r="F101"/>
  <c r="G101" s="1"/>
  <c r="I101"/>
  <c r="J101"/>
  <c r="E101" s="1"/>
  <c r="A102"/>
  <c r="B102"/>
  <c r="C102"/>
  <c r="D102"/>
  <c r="F102"/>
  <c r="G102" s="1"/>
  <c r="I102"/>
  <c r="J102"/>
  <c r="E102" s="1"/>
  <c r="A103"/>
  <c r="B103"/>
  <c r="C103"/>
  <c r="D103"/>
  <c r="F103"/>
  <c r="G103" s="1"/>
  <c r="I103"/>
  <c r="J103"/>
  <c r="E103" s="1"/>
  <c r="A104"/>
  <c r="B104"/>
  <c r="C104"/>
  <c r="D104"/>
  <c r="F104"/>
  <c r="G104" s="1"/>
  <c r="I104"/>
  <c r="J104"/>
  <c r="E104" s="1"/>
  <c r="A105"/>
  <c r="B105"/>
  <c r="C105"/>
  <c r="D105"/>
  <c r="F105"/>
  <c r="G105" s="1"/>
  <c r="I105"/>
  <c r="J105"/>
  <c r="E105" s="1"/>
  <c r="A106"/>
  <c r="B106"/>
  <c r="C106"/>
  <c r="D106"/>
  <c r="F106"/>
  <c r="G106" s="1"/>
  <c r="I106"/>
  <c r="J106"/>
  <c r="E106" s="1"/>
  <c r="A107"/>
  <c r="B107"/>
  <c r="C107"/>
  <c r="D107"/>
  <c r="F107"/>
  <c r="G107" s="1"/>
  <c r="I107"/>
  <c r="J107"/>
  <c r="E107" s="1"/>
  <c r="A108"/>
  <c r="B108"/>
  <c r="C108"/>
  <c r="D108"/>
  <c r="F108"/>
  <c r="G108" s="1"/>
  <c r="I108"/>
  <c r="J108"/>
  <c r="E108" s="1"/>
  <c r="A109"/>
  <c r="B109"/>
  <c r="C109"/>
  <c r="D109"/>
  <c r="F109"/>
  <c r="G109" s="1"/>
  <c r="I109"/>
  <c r="J109"/>
  <c r="A110"/>
  <c r="B110"/>
  <c r="C110"/>
  <c r="D110"/>
  <c r="F110"/>
  <c r="G110" s="1"/>
  <c r="I110"/>
  <c r="J110"/>
  <c r="A111"/>
  <c r="B111"/>
  <c r="C111"/>
  <c r="D111"/>
  <c r="F111"/>
  <c r="G111" s="1"/>
  <c r="I111"/>
  <c r="J111"/>
  <c r="A112"/>
  <c r="B112"/>
  <c r="C112"/>
  <c r="D112"/>
  <c r="F112"/>
  <c r="G112" s="1"/>
  <c r="I112"/>
  <c r="J112"/>
  <c r="E112" s="1"/>
  <c r="A113"/>
  <c r="B113"/>
  <c r="C113"/>
  <c r="D113"/>
  <c r="F113"/>
  <c r="G113" s="1"/>
  <c r="I113"/>
  <c r="J113"/>
  <c r="A114"/>
  <c r="B114"/>
  <c r="C114"/>
  <c r="D114"/>
  <c r="F114"/>
  <c r="G114" s="1"/>
  <c r="I114"/>
  <c r="J114"/>
  <c r="E114" s="1"/>
  <c r="A115"/>
  <c r="B115"/>
  <c r="C115"/>
  <c r="D115"/>
  <c r="F115"/>
  <c r="G115" s="1"/>
  <c r="I115"/>
  <c r="J115"/>
  <c r="E115" s="1"/>
  <c r="A116"/>
  <c r="B116"/>
  <c r="C116"/>
  <c r="D116"/>
  <c r="F116"/>
  <c r="G116" s="1"/>
  <c r="I116"/>
  <c r="J116"/>
  <c r="A117"/>
  <c r="B117"/>
  <c r="C117"/>
  <c r="D117"/>
  <c r="F117"/>
  <c r="G117" s="1"/>
  <c r="I117"/>
  <c r="J117"/>
  <c r="E117" s="1"/>
  <c r="A118"/>
  <c r="B118"/>
  <c r="C118"/>
  <c r="D118"/>
  <c r="F118"/>
  <c r="G118" s="1"/>
  <c r="I118"/>
  <c r="J118"/>
  <c r="E118" s="1"/>
  <c r="A119"/>
  <c r="B119"/>
  <c r="C119"/>
  <c r="D119"/>
  <c r="F119"/>
  <c r="G119" s="1"/>
  <c r="I119"/>
  <c r="J119"/>
  <c r="E119" s="1"/>
  <c r="A120"/>
  <c r="B120"/>
  <c r="C120"/>
  <c r="D120"/>
  <c r="F120"/>
  <c r="G120" s="1"/>
  <c r="I120"/>
  <c r="J120"/>
  <c r="E120" s="1"/>
  <c r="A121"/>
  <c r="B121"/>
  <c r="C121"/>
  <c r="D121"/>
  <c r="F121"/>
  <c r="G121" s="1"/>
  <c r="I121"/>
  <c r="J121"/>
  <c r="E121" s="1"/>
  <c r="A122"/>
  <c r="B122"/>
  <c r="C122"/>
  <c r="D122"/>
  <c r="F122"/>
  <c r="G122" s="1"/>
  <c r="I122"/>
  <c r="J122"/>
  <c r="A123"/>
  <c r="B123"/>
  <c r="C123"/>
  <c r="D123"/>
  <c r="F123"/>
  <c r="G123" s="1"/>
  <c r="I123"/>
  <c r="J123"/>
  <c r="A124"/>
  <c r="B124"/>
  <c r="C124"/>
  <c r="D124"/>
  <c r="F124"/>
  <c r="G124" s="1"/>
  <c r="I124"/>
  <c r="J124"/>
  <c r="E124" s="1"/>
  <c r="A125"/>
  <c r="B125"/>
  <c r="C125"/>
  <c r="D125"/>
  <c r="F125"/>
  <c r="G125" s="1"/>
  <c r="I125"/>
  <c r="J125"/>
  <c r="E125" s="1"/>
  <c r="A126"/>
  <c r="B126"/>
  <c r="C126"/>
  <c r="D126"/>
  <c r="F126"/>
  <c r="G126" s="1"/>
  <c r="I126"/>
  <c r="J126"/>
  <c r="E126" s="1"/>
  <c r="A127"/>
  <c r="B127"/>
  <c r="C127"/>
  <c r="D127"/>
  <c r="F127"/>
  <c r="G127" s="1"/>
  <c r="I127"/>
  <c r="J127"/>
  <c r="E127" s="1"/>
  <c r="A128"/>
  <c r="B128"/>
  <c r="C128"/>
  <c r="D128"/>
  <c r="F128"/>
  <c r="G128" s="1"/>
  <c r="I128"/>
  <c r="J128"/>
  <c r="E128" s="1"/>
  <c r="A129"/>
  <c r="B129"/>
  <c r="C129"/>
  <c r="D129"/>
  <c r="F129"/>
  <c r="G129" s="1"/>
  <c r="I129"/>
  <c r="J129"/>
  <c r="A130"/>
  <c r="B130"/>
  <c r="C130"/>
  <c r="D130"/>
  <c r="F130"/>
  <c r="G130" s="1"/>
  <c r="I130"/>
  <c r="J130"/>
  <c r="E130" s="1"/>
  <c r="A131"/>
  <c r="B131"/>
  <c r="C131"/>
  <c r="D131"/>
  <c r="F131"/>
  <c r="G131" s="1"/>
  <c r="I131"/>
  <c r="J131"/>
  <c r="E131" s="1"/>
  <c r="A132"/>
  <c r="B132"/>
  <c r="C132"/>
  <c r="D132"/>
  <c r="F132"/>
  <c r="G132" s="1"/>
  <c r="I132"/>
  <c r="J132"/>
  <c r="E132" s="1"/>
  <c r="A133"/>
  <c r="B133"/>
  <c r="C133"/>
  <c r="D133"/>
  <c r="F133"/>
  <c r="G133" s="1"/>
  <c r="I133"/>
  <c r="J133"/>
  <c r="E133" s="1"/>
  <c r="A134"/>
  <c r="B134"/>
  <c r="C134"/>
  <c r="D134"/>
  <c r="F134"/>
  <c r="G134" s="1"/>
  <c r="I134"/>
  <c r="J134"/>
  <c r="E134" s="1"/>
  <c r="A135"/>
  <c r="B135"/>
  <c r="C135"/>
  <c r="D135"/>
  <c r="F135"/>
  <c r="G135" s="1"/>
  <c r="I135"/>
  <c r="J135"/>
  <c r="E135" s="1"/>
  <c r="A136"/>
  <c r="B136"/>
  <c r="C136"/>
  <c r="D136"/>
  <c r="F136"/>
  <c r="G136" s="1"/>
  <c r="I136"/>
  <c r="J136"/>
  <c r="A137"/>
  <c r="B137"/>
  <c r="C137"/>
  <c r="D137"/>
  <c r="F137"/>
  <c r="G137" s="1"/>
  <c r="I137"/>
  <c r="J137"/>
  <c r="E137" s="1"/>
  <c r="A138"/>
  <c r="B138"/>
  <c r="C138"/>
  <c r="D138"/>
  <c r="F138"/>
  <c r="G138" s="1"/>
  <c r="I138"/>
  <c r="J138"/>
  <c r="E138" s="1"/>
  <c r="A139"/>
  <c r="B139"/>
  <c r="C139"/>
  <c r="D139"/>
  <c r="F139"/>
  <c r="G139" s="1"/>
  <c r="I139"/>
  <c r="J139"/>
  <c r="E139" s="1"/>
  <c r="A140"/>
  <c r="B140"/>
  <c r="C140"/>
  <c r="D140"/>
  <c r="F140"/>
  <c r="G140" s="1"/>
  <c r="I140"/>
  <c r="J140"/>
  <c r="A141"/>
  <c r="B141"/>
  <c r="C141"/>
  <c r="D141"/>
  <c r="F141"/>
  <c r="G141" s="1"/>
  <c r="I141"/>
  <c r="J141"/>
  <c r="E141" s="1"/>
  <c r="A142"/>
  <c r="B142"/>
  <c r="C142"/>
  <c r="D142"/>
  <c r="F142"/>
  <c r="G142" s="1"/>
  <c r="I142"/>
  <c r="J142"/>
  <c r="E142" s="1"/>
  <c r="A143"/>
  <c r="B143"/>
  <c r="C143"/>
  <c r="D143"/>
  <c r="F143"/>
  <c r="G143" s="1"/>
  <c r="I143"/>
  <c r="J143"/>
  <c r="A144"/>
  <c r="B144"/>
  <c r="C144"/>
  <c r="D144"/>
  <c r="F144"/>
  <c r="G144" s="1"/>
  <c r="I144"/>
  <c r="J144"/>
  <c r="E144" s="1"/>
  <c r="A145"/>
  <c r="B145"/>
  <c r="C145"/>
  <c r="D145"/>
  <c r="F145"/>
  <c r="G145" s="1"/>
  <c r="I145"/>
  <c r="J145"/>
  <c r="E145" s="1"/>
  <c r="A146"/>
  <c r="B146"/>
  <c r="C146"/>
  <c r="D146"/>
  <c r="F146"/>
  <c r="G146" s="1"/>
  <c r="I146"/>
  <c r="J146"/>
  <c r="E146" s="1"/>
  <c r="A147"/>
  <c r="B147"/>
  <c r="C147"/>
  <c r="D147"/>
  <c r="F147"/>
  <c r="G147" s="1"/>
  <c r="I147"/>
  <c r="J147"/>
  <c r="E147" s="1"/>
  <c r="A148"/>
  <c r="B148"/>
  <c r="C148"/>
  <c r="D148"/>
  <c r="F148"/>
  <c r="G148" s="1"/>
  <c r="I148"/>
  <c r="J148"/>
  <c r="E148" s="1"/>
  <c r="A149"/>
  <c r="B149"/>
  <c r="C149"/>
  <c r="D149"/>
  <c r="F149"/>
  <c r="G149" s="1"/>
  <c r="I149"/>
  <c r="J149"/>
  <c r="E149" s="1"/>
  <c r="A150"/>
  <c r="B150"/>
  <c r="C150"/>
  <c r="D150"/>
  <c r="F150"/>
  <c r="G150" s="1"/>
  <c r="I150"/>
  <c r="J150"/>
  <c r="E150" s="1"/>
  <c r="A151"/>
  <c r="B151"/>
  <c r="C151"/>
  <c r="D151"/>
  <c r="F151"/>
  <c r="G151" s="1"/>
  <c r="I151"/>
  <c r="J151"/>
  <c r="E151" s="1"/>
  <c r="A152"/>
  <c r="B152"/>
  <c r="C152"/>
  <c r="D152"/>
  <c r="F152"/>
  <c r="G152" s="1"/>
  <c r="I152"/>
  <c r="J152"/>
  <c r="E152" s="1"/>
  <c r="A153"/>
  <c r="B153"/>
  <c r="C153"/>
  <c r="D153"/>
  <c r="F153"/>
  <c r="G153" s="1"/>
  <c r="I153"/>
  <c r="J153"/>
  <c r="E153" s="1"/>
  <c r="A154"/>
  <c r="B154"/>
  <c r="C154"/>
  <c r="D154"/>
  <c r="F154"/>
  <c r="G154" s="1"/>
  <c r="I154"/>
  <c r="J154"/>
  <c r="E154" s="1"/>
  <c r="A155"/>
  <c r="B155"/>
  <c r="C155"/>
  <c r="D155"/>
  <c r="F155"/>
  <c r="G155" s="1"/>
  <c r="I155"/>
  <c r="J155"/>
  <c r="E155" s="1"/>
  <c r="A156"/>
  <c r="B156"/>
  <c r="C156"/>
  <c r="D156"/>
  <c r="F156"/>
  <c r="G156" s="1"/>
  <c r="I156"/>
  <c r="J156"/>
  <c r="E156" s="1"/>
  <c r="A157"/>
  <c r="B157"/>
  <c r="C157"/>
  <c r="D157"/>
  <c r="F157"/>
  <c r="G157" s="1"/>
  <c r="I157"/>
  <c r="J157"/>
  <c r="E157" s="1"/>
  <c r="A158"/>
  <c r="B158"/>
  <c r="C158"/>
  <c r="D158"/>
  <c r="F158"/>
  <c r="G158" s="1"/>
  <c r="I158"/>
  <c r="J158"/>
  <c r="E158" s="1"/>
  <c r="A159"/>
  <c r="B159"/>
  <c r="C159"/>
  <c r="D159"/>
  <c r="F159"/>
  <c r="G159" s="1"/>
  <c r="I159"/>
  <c r="J159"/>
  <c r="E159" s="1"/>
  <c r="A160"/>
  <c r="B160"/>
  <c r="C160"/>
  <c r="D160"/>
  <c r="F160"/>
  <c r="G160" s="1"/>
  <c r="I160"/>
  <c r="J160"/>
  <c r="E160" s="1"/>
  <c r="A161"/>
  <c r="B161"/>
  <c r="C161"/>
  <c r="D161"/>
  <c r="F161"/>
  <c r="G161" s="1"/>
  <c r="I161"/>
  <c r="J161"/>
  <c r="E161" s="1"/>
  <c r="A162"/>
  <c r="B162"/>
  <c r="C162"/>
  <c r="D162"/>
  <c r="F162"/>
  <c r="G162" s="1"/>
  <c r="I162"/>
  <c r="J162"/>
  <c r="E162" s="1"/>
  <c r="A163"/>
  <c r="B163"/>
  <c r="C163"/>
  <c r="D163"/>
  <c r="F163"/>
  <c r="G163" s="1"/>
  <c r="I163"/>
  <c r="J163"/>
  <c r="E163" s="1"/>
  <c r="A164"/>
  <c r="B164"/>
  <c r="C164"/>
  <c r="D164"/>
  <c r="F164"/>
  <c r="G164" s="1"/>
  <c r="I164"/>
  <c r="J164"/>
  <c r="E164" s="1"/>
  <c r="A165"/>
  <c r="B165"/>
  <c r="C165"/>
  <c r="D165"/>
  <c r="F165"/>
  <c r="G165" s="1"/>
  <c r="I165"/>
  <c r="J165"/>
  <c r="E165" s="1"/>
  <c r="A166"/>
  <c r="B166"/>
  <c r="C166"/>
  <c r="D166"/>
  <c r="F166"/>
  <c r="G166" s="1"/>
  <c r="I166"/>
  <c r="J166"/>
  <c r="E166" s="1"/>
  <c r="A167"/>
  <c r="B167"/>
  <c r="C167"/>
  <c r="D167"/>
  <c r="F167"/>
  <c r="G167" s="1"/>
  <c r="I167"/>
  <c r="J167"/>
  <c r="E167" s="1"/>
  <c r="A168"/>
  <c r="B168"/>
  <c r="C168"/>
  <c r="D168"/>
  <c r="F168"/>
  <c r="G168" s="1"/>
  <c r="I168"/>
  <c r="J168"/>
  <c r="E168" s="1"/>
  <c r="A169"/>
  <c r="B169"/>
  <c r="C169"/>
  <c r="D169"/>
  <c r="F169"/>
  <c r="G169" s="1"/>
  <c r="I169"/>
  <c r="J169"/>
  <c r="E169" s="1"/>
  <c r="A170"/>
  <c r="B170"/>
  <c r="C170"/>
  <c r="D170"/>
  <c r="E170"/>
  <c r="F170"/>
  <c r="G170"/>
  <c r="I170"/>
  <c r="J170"/>
  <c r="K170"/>
  <c r="A171"/>
  <c r="B171"/>
  <c r="C171"/>
  <c r="D171"/>
  <c r="E171"/>
  <c r="F171"/>
  <c r="G171"/>
  <c r="I171"/>
  <c r="J171"/>
  <c r="K171"/>
  <c r="A172"/>
  <c r="B172"/>
  <c r="C172"/>
  <c r="D172"/>
  <c r="E172"/>
  <c r="F172"/>
  <c r="G172"/>
  <c r="I172"/>
  <c r="J172"/>
  <c r="K172"/>
  <c r="A173"/>
  <c r="B173"/>
  <c r="C173"/>
  <c r="D173"/>
  <c r="E173"/>
  <c r="F173"/>
  <c r="G173"/>
  <c r="I173"/>
  <c r="J173"/>
  <c r="K173"/>
  <c r="A174"/>
  <c r="B174"/>
  <c r="C174"/>
  <c r="D174"/>
  <c r="E174"/>
  <c r="F174"/>
  <c r="G174"/>
  <c r="I174"/>
  <c r="J174"/>
  <c r="K174"/>
  <c r="A175"/>
  <c r="B175"/>
  <c r="C175"/>
  <c r="D175"/>
  <c r="E175"/>
  <c r="F175"/>
  <c r="G175"/>
  <c r="I175"/>
  <c r="J175"/>
  <c r="K175"/>
  <c r="A176"/>
  <c r="B176"/>
  <c r="C176"/>
  <c r="D176"/>
  <c r="E176"/>
  <c r="F176"/>
  <c r="G176"/>
  <c r="I176"/>
  <c r="J176"/>
  <c r="K176"/>
  <c r="A177"/>
  <c r="B177"/>
  <c r="C177"/>
  <c r="D177"/>
  <c r="E177"/>
  <c r="F177"/>
  <c r="G177"/>
  <c r="I177"/>
  <c r="J177"/>
  <c r="K177"/>
  <c r="A178"/>
  <c r="B178"/>
  <c r="C178"/>
  <c r="D178"/>
  <c r="E178"/>
  <c r="F178"/>
  <c r="G178"/>
  <c r="I178"/>
  <c r="J178"/>
  <c r="K178"/>
  <c r="A179"/>
  <c r="B179"/>
  <c r="C179"/>
  <c r="D179"/>
  <c r="E179"/>
  <c r="F179"/>
  <c r="G179"/>
  <c r="I179"/>
  <c r="J179"/>
  <c r="K179"/>
  <c r="A180"/>
  <c r="B180"/>
  <c r="C180"/>
  <c r="D180"/>
  <c r="E180"/>
  <c r="F180"/>
  <c r="G180"/>
  <c r="I180"/>
  <c r="J180"/>
  <c r="K180"/>
  <c r="A181"/>
  <c r="B181"/>
  <c r="C181"/>
  <c r="D181"/>
  <c r="E181"/>
  <c r="F181"/>
  <c r="G181"/>
  <c r="I181"/>
  <c r="J181"/>
  <c r="K181"/>
  <c r="A182"/>
  <c r="B182"/>
  <c r="C182"/>
  <c r="D182"/>
  <c r="E182"/>
  <c r="F182"/>
  <c r="G182"/>
  <c r="I182"/>
  <c r="J182"/>
  <c r="K182"/>
  <c r="A183"/>
  <c r="B183"/>
  <c r="C183"/>
  <c r="D183"/>
  <c r="E183"/>
  <c r="F183"/>
  <c r="G183"/>
  <c r="I183"/>
  <c r="J183"/>
  <c r="K183"/>
  <c r="A184"/>
  <c r="B184"/>
  <c r="C184"/>
  <c r="D184"/>
  <c r="E184"/>
  <c r="F184"/>
  <c r="G184"/>
  <c r="I184"/>
  <c r="J184"/>
  <c r="K184"/>
  <c r="A185"/>
  <c r="B185"/>
  <c r="C185"/>
  <c r="D185"/>
  <c r="E185"/>
  <c r="F185"/>
  <c r="G185"/>
  <c r="I185"/>
  <c r="J185"/>
  <c r="K185"/>
  <c r="A186"/>
  <c r="B186"/>
  <c r="C186"/>
  <c r="D186"/>
  <c r="E186"/>
  <c r="F186"/>
  <c r="G186"/>
  <c r="I186"/>
  <c r="J186"/>
  <c r="K186"/>
  <c r="A187"/>
  <c r="B187"/>
  <c r="C187"/>
  <c r="D187"/>
  <c r="E187"/>
  <c r="F187"/>
  <c r="G187"/>
  <c r="I187"/>
  <c r="J187"/>
  <c r="K187"/>
  <c r="A188"/>
  <c r="B188"/>
  <c r="C188"/>
  <c r="D188"/>
  <c r="E188"/>
  <c r="F188"/>
  <c r="G188"/>
  <c r="I188"/>
  <c r="J188"/>
  <c r="K188"/>
  <c r="A189"/>
  <c r="B189"/>
  <c r="C189"/>
  <c r="D189"/>
  <c r="E189"/>
  <c r="F189"/>
  <c r="G189"/>
  <c r="I189"/>
  <c r="J189"/>
  <c r="K189"/>
  <c r="A190"/>
  <c r="B190"/>
  <c r="C190"/>
  <c r="D190"/>
  <c r="E190"/>
  <c r="F190"/>
  <c r="G190"/>
  <c r="I190"/>
  <c r="J190"/>
  <c r="K190"/>
  <c r="A191"/>
  <c r="B191"/>
  <c r="C191"/>
  <c r="D191"/>
  <c r="E191"/>
  <c r="F191"/>
  <c r="G191"/>
  <c r="I191"/>
  <c r="J191"/>
  <c r="K191"/>
  <c r="A192"/>
  <c r="B192"/>
  <c r="C192"/>
  <c r="D192"/>
  <c r="E192"/>
  <c r="F192"/>
  <c r="G192"/>
  <c r="I192"/>
  <c r="J192"/>
  <c r="K192"/>
  <c r="A193"/>
  <c r="B193"/>
  <c r="C193"/>
  <c r="D193"/>
  <c r="E193"/>
  <c r="F193"/>
  <c r="G193"/>
  <c r="I193"/>
  <c r="J193"/>
  <c r="K193"/>
  <c r="A194"/>
  <c r="B194"/>
  <c r="C194"/>
  <c r="D194"/>
  <c r="E194"/>
  <c r="F194"/>
  <c r="G194"/>
  <c r="I194"/>
  <c r="J194"/>
  <c r="K194"/>
  <c r="A195"/>
  <c r="B195"/>
  <c r="C195"/>
  <c r="D195"/>
  <c r="E195"/>
  <c r="F195"/>
  <c r="G195"/>
  <c r="I195"/>
  <c r="J195"/>
  <c r="K195"/>
  <c r="A196"/>
  <c r="B196"/>
  <c r="C196"/>
  <c r="D196"/>
  <c r="E196"/>
  <c r="F196"/>
  <c r="G196"/>
  <c r="I196"/>
  <c r="J196"/>
  <c r="K196"/>
  <c r="A197"/>
  <c r="B197"/>
  <c r="C197"/>
  <c r="D197"/>
  <c r="E197"/>
  <c r="F197"/>
  <c r="G197"/>
  <c r="I197"/>
  <c r="J197"/>
  <c r="K197"/>
  <c r="A198"/>
  <c r="B198"/>
  <c r="C198"/>
  <c r="D198"/>
  <c r="E198"/>
  <c r="F198"/>
  <c r="G198"/>
  <c r="I198"/>
  <c r="J198"/>
  <c r="K198"/>
  <c r="A199"/>
  <c r="B199"/>
  <c r="C199"/>
  <c r="D199"/>
  <c r="E199"/>
  <c r="F199"/>
  <c r="G199"/>
  <c r="I199"/>
  <c r="J199"/>
  <c r="K199"/>
  <c r="A200"/>
  <c r="B200"/>
  <c r="C200"/>
  <c r="D200"/>
  <c r="E200"/>
  <c r="F200"/>
  <c r="G200"/>
  <c r="I200"/>
  <c r="J200"/>
  <c r="K200"/>
  <c r="A201"/>
  <c r="B201"/>
  <c r="C201"/>
  <c r="D201"/>
  <c r="E201"/>
  <c r="F201"/>
  <c r="G201"/>
  <c r="I201"/>
  <c r="J201"/>
  <c r="K201"/>
  <c r="A202"/>
  <c r="B202"/>
  <c r="C202"/>
  <c r="D202"/>
  <c r="E202"/>
  <c r="F202"/>
  <c r="G202"/>
  <c r="I202"/>
  <c r="J202"/>
  <c r="K202"/>
  <c r="A203"/>
  <c r="B203"/>
  <c r="C203"/>
  <c r="D203"/>
  <c r="E203"/>
  <c r="F203"/>
  <c r="G203"/>
  <c r="I203"/>
  <c r="J203"/>
  <c r="K203"/>
  <c r="A204"/>
  <c r="B204"/>
  <c r="C204"/>
  <c r="D204"/>
  <c r="E204"/>
  <c r="F204"/>
  <c r="G204"/>
  <c r="I204"/>
  <c r="J204"/>
  <c r="K204"/>
  <c r="A205"/>
  <c r="B205"/>
  <c r="C205"/>
  <c r="D205"/>
  <c r="E205"/>
  <c r="F205"/>
  <c r="G205"/>
  <c r="I205"/>
  <c r="J205"/>
  <c r="K205"/>
  <c r="A206"/>
  <c r="B206"/>
  <c r="C206"/>
  <c r="D206"/>
  <c r="E206"/>
  <c r="F206"/>
  <c r="G206"/>
  <c r="I206"/>
  <c r="J206"/>
  <c r="K206"/>
  <c r="A207"/>
  <c r="B207"/>
  <c r="C207"/>
  <c r="D207"/>
  <c r="E207"/>
  <c r="F207"/>
  <c r="G207"/>
  <c r="I207"/>
  <c r="J207"/>
  <c r="K207"/>
  <c r="A208"/>
  <c r="B208"/>
  <c r="C208"/>
  <c r="D208"/>
  <c r="E208"/>
  <c r="F208"/>
  <c r="G208"/>
  <c r="I208"/>
  <c r="J208"/>
  <c r="K208"/>
  <c r="A209"/>
  <c r="B209"/>
  <c r="C209"/>
  <c r="D209"/>
  <c r="E209"/>
  <c r="F209"/>
  <c r="G209"/>
  <c r="I209"/>
  <c r="J209"/>
  <c r="K209"/>
  <c r="A210"/>
  <c r="B210"/>
  <c r="C210"/>
  <c r="D210"/>
  <c r="E210"/>
  <c r="F210"/>
  <c r="G210"/>
  <c r="I210"/>
  <c r="J210"/>
  <c r="K210"/>
  <c r="A211"/>
  <c r="B211"/>
  <c r="C211"/>
  <c r="D211"/>
  <c r="E211"/>
  <c r="F211"/>
  <c r="G211"/>
  <c r="I211"/>
  <c r="J211"/>
  <c r="K211"/>
  <c r="A212"/>
  <c r="B212"/>
  <c r="C212"/>
  <c r="D212"/>
  <c r="E212"/>
  <c r="F212"/>
  <c r="G212"/>
  <c r="I212"/>
  <c r="J212"/>
  <c r="K212"/>
  <c r="A213"/>
  <c r="B213"/>
  <c r="C213"/>
  <c r="D213"/>
  <c r="E213"/>
  <c r="F213"/>
  <c r="G213"/>
  <c r="I213"/>
  <c r="J213"/>
  <c r="K213"/>
  <c r="A214"/>
  <c r="B214"/>
  <c r="C214"/>
  <c r="D214"/>
  <c r="E214"/>
  <c r="F214"/>
  <c r="G214"/>
  <c r="I214"/>
  <c r="J214"/>
  <c r="K214"/>
  <c r="A215"/>
  <c r="B215"/>
  <c r="C215"/>
  <c r="D215"/>
  <c r="E215"/>
  <c r="F215"/>
  <c r="G215"/>
  <c r="I215"/>
  <c r="J215"/>
  <c r="K215"/>
  <c r="A216"/>
  <c r="B216"/>
  <c r="C216"/>
  <c r="D216"/>
  <c r="E216"/>
  <c r="F216"/>
  <c r="G216"/>
  <c r="I216"/>
  <c r="J216"/>
  <c r="K216"/>
  <c r="A217"/>
  <c r="B217"/>
  <c r="C217"/>
  <c r="D217"/>
  <c r="E217"/>
  <c r="F217"/>
  <c r="G217"/>
  <c r="I217"/>
  <c r="J217"/>
  <c r="K217"/>
  <c r="A218"/>
  <c r="B218"/>
  <c r="C218"/>
  <c r="D218"/>
  <c r="E218"/>
  <c r="F218"/>
  <c r="G218"/>
  <c r="I218"/>
  <c r="J218"/>
  <c r="K218"/>
  <c r="A219"/>
  <c r="B219"/>
  <c r="C219"/>
  <c r="D219"/>
  <c r="E219"/>
  <c r="F219"/>
  <c r="G219"/>
  <c r="I219"/>
  <c r="J219"/>
  <c r="K219"/>
  <c r="A220"/>
  <c r="B220"/>
  <c r="C220"/>
  <c r="D220"/>
  <c r="E220"/>
  <c r="F220"/>
  <c r="G220"/>
  <c r="I220"/>
  <c r="J220"/>
  <c r="K220"/>
  <c r="A221"/>
  <c r="B221"/>
  <c r="C221"/>
  <c r="D221"/>
  <c r="E221"/>
  <c r="F221"/>
  <c r="G221"/>
  <c r="I221"/>
  <c r="J221"/>
  <c r="K221"/>
  <c r="A222"/>
  <c r="B222"/>
  <c r="C222"/>
  <c r="D222"/>
  <c r="E222"/>
  <c r="F222"/>
  <c r="G222"/>
  <c r="I222"/>
  <c r="J222"/>
  <c r="K222"/>
  <c r="A223"/>
  <c r="B223"/>
  <c r="C223"/>
  <c r="D223"/>
  <c r="E223"/>
  <c r="F223"/>
  <c r="G223"/>
  <c r="I223"/>
  <c r="J223"/>
  <c r="K223"/>
  <c r="A224"/>
  <c r="B224"/>
  <c r="C224"/>
  <c r="D224"/>
  <c r="E224"/>
  <c r="F224"/>
  <c r="G224"/>
  <c r="I224"/>
  <c r="J224"/>
  <c r="K224"/>
  <c r="A225"/>
  <c r="B225"/>
  <c r="C225"/>
  <c r="D225"/>
  <c r="E225"/>
  <c r="F225"/>
  <c r="G225"/>
  <c r="I225"/>
  <c r="J225"/>
  <c r="K225"/>
  <c r="A226"/>
  <c r="B226"/>
  <c r="C226"/>
  <c r="D226"/>
  <c r="E226"/>
  <c r="F226"/>
  <c r="G226"/>
  <c r="I226"/>
  <c r="J226"/>
  <c r="K226"/>
  <c r="K17" i="57" l="1"/>
  <c r="K69"/>
  <c r="BO11" i="55"/>
  <c r="H9" i="69"/>
  <c r="E35" i="55"/>
  <c r="F91" i="57"/>
  <c r="G46" i="59"/>
  <c r="K10" i="57"/>
  <c r="K45" i="49"/>
  <c r="K19"/>
  <c r="J17"/>
  <c r="H25" i="47"/>
  <c r="J13" i="49"/>
  <c r="J12"/>
  <c r="I49" i="50"/>
  <c r="H23" i="47" s="1"/>
  <c r="O33" i="51"/>
  <c r="P16"/>
  <c r="M33"/>
  <c r="Q33" s="1"/>
  <c r="A31"/>
  <c r="A32" s="1"/>
  <c r="A33" s="1"/>
  <c r="A29"/>
  <c r="A30" s="1"/>
  <c r="H45" i="47"/>
  <c r="G44" i="46"/>
  <c r="E44" i="45" s="1"/>
  <c r="A10" i="52"/>
  <c r="A11" s="1"/>
  <c r="A12" s="1"/>
  <c r="A13" s="1"/>
  <c r="A14" s="1"/>
  <c r="A15" s="1"/>
  <c r="A16" s="1"/>
  <c r="A17" s="1"/>
  <c r="A18" s="1"/>
  <c r="A19" s="1"/>
  <c r="A20" s="1"/>
  <c r="A21" s="1"/>
  <c r="A22" s="1"/>
  <c r="A23" s="1"/>
  <c r="A24" s="1"/>
  <c r="A25" s="1"/>
  <c r="A26" s="1"/>
  <c r="A27" s="1"/>
  <c r="A28" s="1"/>
  <c r="A29" s="1"/>
  <c r="A30" s="1"/>
  <c r="A31" s="1"/>
  <c r="A32" s="1"/>
  <c r="A33" s="1"/>
  <c r="A34" s="1"/>
  <c r="A35" s="1"/>
  <c r="A37" i="54"/>
  <c r="K37" i="55"/>
  <c r="A26" i="66"/>
  <c r="A27" s="1"/>
  <c r="A28" s="1"/>
  <c r="A29" s="1"/>
  <c r="A30" s="1"/>
  <c r="A31" s="1"/>
  <c r="A32" s="1"/>
  <c r="A33" s="1"/>
  <c r="A34" s="1"/>
  <c r="A35" s="1"/>
  <c r="A36" s="1"/>
  <c r="F22" i="60"/>
  <c r="F15"/>
  <c r="E25" i="45" s="1"/>
  <c r="A27" i="61"/>
  <c r="A28" s="1"/>
  <c r="A29" s="1"/>
  <c r="A30" s="1"/>
  <c r="A31" s="1"/>
  <c r="A32" s="1"/>
  <c r="A33" s="1"/>
  <c r="A34" s="1"/>
  <c r="A35" s="1"/>
  <c r="A36" s="1"/>
  <c r="A37" s="1"/>
  <c r="A38" s="1"/>
  <c r="A39" s="1"/>
  <c r="A40" s="1"/>
  <c r="A41" s="1"/>
  <c r="A42" s="1"/>
  <c r="A43" s="1"/>
  <c r="A44" s="1"/>
  <c r="A45" s="1"/>
  <c r="A46" s="1"/>
  <c r="A47" s="1"/>
  <c r="N33" i="51"/>
  <c r="DA34" i="55"/>
  <c r="AT33"/>
  <c r="Y32"/>
  <c r="AT31"/>
  <c r="W31"/>
  <c r="CY30"/>
  <c r="W30"/>
  <c r="CY29"/>
  <c r="W29"/>
  <c r="CY28"/>
  <c r="W28"/>
  <c r="CY27"/>
  <c r="W27"/>
  <c r="CY26"/>
  <c r="W26"/>
  <c r="CY25"/>
  <c r="W25"/>
  <c r="AR24"/>
  <c r="AR22"/>
  <c r="AR20"/>
  <c r="BM16"/>
  <c r="DI15"/>
  <c r="CP15"/>
  <c r="BM14"/>
  <c r="DI13"/>
  <c r="CP13"/>
  <c r="BM12"/>
  <c r="CH18"/>
  <c r="CH20"/>
  <c r="CH22"/>
  <c r="CH24"/>
  <c r="CH26"/>
  <c r="CH28"/>
  <c r="CH30"/>
  <c r="CH32"/>
  <c r="CH34"/>
  <c r="CL18"/>
  <c r="CL20"/>
  <c r="CL22"/>
  <c r="CL24"/>
  <c r="CL26"/>
  <c r="CL28"/>
  <c r="CL30"/>
  <c r="CL32"/>
  <c r="CL34"/>
  <c r="CJ18"/>
  <c r="CJ20"/>
  <c r="CJ22"/>
  <c r="CJ24"/>
  <c r="CJ26"/>
  <c r="CJ28"/>
  <c r="CJ30"/>
  <c r="CJ32"/>
  <c r="CJ34"/>
  <c r="CN33"/>
  <c r="CN31"/>
  <c r="CN29"/>
  <c r="CN27"/>
  <c r="CN25"/>
  <c r="CN23"/>
  <c r="CN21"/>
  <c r="CN19"/>
  <c r="CN17"/>
  <c r="CP18"/>
  <c r="CP20"/>
  <c r="CP22"/>
  <c r="CP24"/>
  <c r="CP26"/>
  <c r="CP28"/>
  <c r="CP30"/>
  <c r="CP32"/>
  <c r="CP34"/>
  <c r="CR18"/>
  <c r="CR20"/>
  <c r="CR22"/>
  <c r="CR24"/>
  <c r="CR26"/>
  <c r="CR28"/>
  <c r="CR30"/>
  <c r="CR32"/>
  <c r="CR34"/>
  <c r="DG18"/>
  <c r="DG20"/>
  <c r="DG22"/>
  <c r="DG24"/>
  <c r="DG26"/>
  <c r="DG28"/>
  <c r="DG30"/>
  <c r="DG32"/>
  <c r="DG34"/>
  <c r="DI18"/>
  <c r="DI26"/>
  <c r="DI28"/>
  <c r="DI30"/>
  <c r="DI34"/>
  <c r="CA36"/>
  <c r="AC36"/>
  <c r="DE34"/>
  <c r="AT34"/>
  <c r="Y34"/>
  <c r="BY33"/>
  <c r="AN33"/>
  <c r="BB33"/>
  <c r="AG33"/>
  <c r="DA32"/>
  <c r="BY32"/>
  <c r="AC32"/>
  <c r="DA31"/>
  <c r="BY31"/>
  <c r="AN31"/>
  <c r="BB31"/>
  <c r="AG31"/>
  <c r="Y31"/>
  <c r="DA30"/>
  <c r="BY30"/>
  <c r="BO30"/>
  <c r="AN30"/>
  <c r="AG30"/>
  <c r="Y30"/>
  <c r="DA29"/>
  <c r="BY29"/>
  <c r="BO29"/>
  <c r="AN29"/>
  <c r="AG29"/>
  <c r="Y29"/>
  <c r="DA28"/>
  <c r="BY28"/>
  <c r="BO28"/>
  <c r="AN28"/>
  <c r="AG28"/>
  <c r="Y28"/>
  <c r="DA27"/>
  <c r="BY27"/>
  <c r="BO27"/>
  <c r="AN27"/>
  <c r="AG27"/>
  <c r="Y27"/>
  <c r="DA26"/>
  <c r="BY26"/>
  <c r="BO26"/>
  <c r="AN26"/>
  <c r="AG26"/>
  <c r="Y26"/>
  <c r="DA25"/>
  <c r="BY25"/>
  <c r="BO25"/>
  <c r="AN25"/>
  <c r="AG25"/>
  <c r="Y25"/>
  <c r="BQ24"/>
  <c r="CY23"/>
  <c r="DC23"/>
  <c r="AR23"/>
  <c r="AE23"/>
  <c r="BQ22"/>
  <c r="CY21"/>
  <c r="DC21"/>
  <c r="AR21"/>
  <c r="AE21"/>
  <c r="BQ20"/>
  <c r="CY19"/>
  <c r="DC19"/>
  <c r="AR19"/>
  <c r="AE19"/>
  <c r="DA18"/>
  <c r="CA18"/>
  <c r="AP18"/>
  <c r="AE18"/>
  <c r="Y18"/>
  <c r="CY17"/>
  <c r="DA17"/>
  <c r="CA17"/>
  <c r="AP17"/>
  <c r="AE17"/>
  <c r="Y17"/>
  <c r="DG16"/>
  <c r="CR16"/>
  <c r="BQ16"/>
  <c r="CY15"/>
  <c r="DA15"/>
  <c r="BM15"/>
  <c r="DG14"/>
  <c r="CR14"/>
  <c r="BQ14"/>
  <c r="CY13"/>
  <c r="DA13"/>
  <c r="BM13"/>
  <c r="DG12"/>
  <c r="CR12"/>
  <c r="BQ12"/>
  <c r="DG11"/>
  <c r="CP11"/>
  <c r="BY11"/>
  <c r="CH17"/>
  <c r="CH19"/>
  <c r="CH21"/>
  <c r="CH23"/>
  <c r="CH25"/>
  <c r="CH27"/>
  <c r="CH29"/>
  <c r="CH31"/>
  <c r="CH33"/>
  <c r="CL17"/>
  <c r="CL19"/>
  <c r="CL21"/>
  <c r="CL23"/>
  <c r="CL25"/>
  <c r="CL27"/>
  <c r="CL29"/>
  <c r="CL31"/>
  <c r="CL33"/>
  <c r="CJ17"/>
  <c r="CJ19"/>
  <c r="CJ21"/>
  <c r="CJ23"/>
  <c r="CJ25"/>
  <c r="CJ27"/>
  <c r="CJ29"/>
  <c r="CJ31"/>
  <c r="CJ33"/>
  <c r="CP17"/>
  <c r="CP19"/>
  <c r="CP21"/>
  <c r="CP23"/>
  <c r="CP25"/>
  <c r="CP27"/>
  <c r="CP29"/>
  <c r="CP31"/>
  <c r="CP33"/>
  <c r="DG17"/>
  <c r="DG19"/>
  <c r="DG21"/>
  <c r="DG23"/>
  <c r="DG25"/>
  <c r="DG27"/>
  <c r="DG29"/>
  <c r="DG31"/>
  <c r="DG33"/>
  <c r="DI25"/>
  <c r="DI27"/>
  <c r="DI29"/>
  <c r="DC16"/>
  <c r="BW16"/>
  <c r="W16"/>
  <c r="DC15"/>
  <c r="BW15"/>
  <c r="W15"/>
  <c r="DC14"/>
  <c r="BW14"/>
  <c r="W14"/>
  <c r="DC13"/>
  <c r="BW13"/>
  <c r="W13"/>
  <c r="DC12"/>
  <c r="BW12"/>
  <c r="W12"/>
  <c r="DC11"/>
  <c r="BK11"/>
  <c r="AC11"/>
  <c r="CH12"/>
  <c r="CH14"/>
  <c r="CH16"/>
  <c r="CL12"/>
  <c r="CL14"/>
  <c r="CL16"/>
  <c r="CJ12"/>
  <c r="CJ14"/>
  <c r="CJ16"/>
  <c r="CN15"/>
  <c r="CN13"/>
  <c r="CN11"/>
  <c r="CP12"/>
  <c r="CP14"/>
  <c r="CP16"/>
  <c r="CR13"/>
  <c r="CR15"/>
  <c r="CR11"/>
  <c r="DI11"/>
  <c r="DG13"/>
  <c r="DG15"/>
  <c r="DI12"/>
  <c r="DI14"/>
  <c r="DI16"/>
  <c r="AP14"/>
  <c r="AP13"/>
  <c r="AP12"/>
  <c r="CH11"/>
  <c r="CH13"/>
  <c r="CH15"/>
  <c r="CL11"/>
  <c r="CL13"/>
  <c r="CL15"/>
  <c r="CJ11"/>
  <c r="CJ13"/>
  <c r="CJ15"/>
  <c r="CN16"/>
  <c r="CN14"/>
  <c r="CN12"/>
  <c r="I35" i="56"/>
  <c r="H9" i="47" s="1"/>
  <c r="F28" i="58"/>
  <c r="C23" i="61"/>
  <c r="K10" i="58"/>
  <c r="K14"/>
  <c r="I14" s="1"/>
  <c r="M14" s="1"/>
  <c r="K16"/>
  <c r="I16" s="1"/>
  <c r="M16" s="1"/>
  <c r="K18"/>
  <c r="I18" s="1"/>
  <c r="M18" s="1"/>
  <c r="K23"/>
  <c r="I23" s="1"/>
  <c r="M23" s="1"/>
  <c r="K25"/>
  <c r="I25" s="1"/>
  <c r="M25" s="1"/>
  <c r="K34"/>
  <c r="I34" s="1"/>
  <c r="K11"/>
  <c r="I11" s="1"/>
  <c r="K13"/>
  <c r="I13" s="1"/>
  <c r="K15"/>
  <c r="I15" s="1"/>
  <c r="M15" s="1"/>
  <c r="K17"/>
  <c r="I17" s="1"/>
  <c r="M17" s="1"/>
  <c r="K19"/>
  <c r="I19" s="1"/>
  <c r="M19" s="1"/>
  <c r="K24"/>
  <c r="I24" s="1"/>
  <c r="M24" s="1"/>
  <c r="K26"/>
  <c r="I26" s="1"/>
  <c r="M26" s="1"/>
  <c r="K32"/>
  <c r="I32" s="1"/>
  <c r="M32" s="1"/>
  <c r="L33" i="51"/>
  <c r="I41" i="53"/>
  <c r="A39" i="65"/>
  <c r="A37"/>
  <c r="F27" i="54"/>
  <c r="D34" s="1"/>
  <c r="AP16" i="55"/>
  <c r="AE16"/>
  <c r="Y16"/>
  <c r="AP15"/>
  <c r="AE15"/>
  <c r="Y15"/>
  <c r="AE14"/>
  <c r="Y14"/>
  <c r="AE13"/>
  <c r="Y13"/>
  <c r="AE12"/>
  <c r="Y12"/>
  <c r="BU11"/>
  <c r="BM11"/>
  <c r="AN11"/>
  <c r="CY11"/>
  <c r="W11"/>
  <c r="DA11"/>
  <c r="AG11"/>
  <c r="Y11"/>
  <c r="J27" i="58"/>
  <c r="J28" s="1"/>
  <c r="CR2" i="37"/>
  <c r="BD2"/>
  <c r="CR2" i="55"/>
  <c r="K58" i="57"/>
  <c r="K67" s="1"/>
  <c r="K89" s="1"/>
  <c r="K91" s="1"/>
  <c r="BD2" i="55"/>
  <c r="H62" i="31"/>
  <c r="K62" s="1"/>
  <c r="H56"/>
  <c r="K56" s="1"/>
  <c r="F46" i="59"/>
  <c r="H46" s="1"/>
  <c r="F18" i="61"/>
  <c r="H192" i="31"/>
  <c r="H148"/>
  <c r="K148" s="1"/>
  <c r="H30"/>
  <c r="K30" s="1"/>
  <c r="H24"/>
  <c r="K24" s="1"/>
  <c r="H46"/>
  <c r="K46" s="1"/>
  <c r="H40"/>
  <c r="K40" s="1"/>
  <c r="H14"/>
  <c r="K14" s="1"/>
  <c r="H8"/>
  <c r="K8" s="1"/>
  <c r="H191"/>
  <c r="H190"/>
  <c r="H188"/>
  <c r="H184"/>
  <c r="H176"/>
  <c r="H120"/>
  <c r="K120" s="1"/>
  <c r="H88"/>
  <c r="K88" s="1"/>
  <c r="H55"/>
  <c r="K55" s="1"/>
  <c r="H54"/>
  <c r="K54" s="1"/>
  <c r="H39"/>
  <c r="K39" s="1"/>
  <c r="H38"/>
  <c r="K38" s="1"/>
  <c r="H23"/>
  <c r="K23" s="1"/>
  <c r="H22"/>
  <c r="K22" s="1"/>
  <c r="H7"/>
  <c r="K7" s="1"/>
  <c r="H6"/>
  <c r="K6" s="1"/>
  <c r="H96"/>
  <c r="K96" s="1"/>
  <c r="H224"/>
  <c r="H223"/>
  <c r="H222"/>
  <c r="H220"/>
  <c r="H216"/>
  <c r="H208"/>
  <c r="H152"/>
  <c r="K152" s="1"/>
  <c r="H207"/>
  <c r="H206"/>
  <c r="H204"/>
  <c r="H200"/>
  <c r="H175"/>
  <c r="H174"/>
  <c r="H172"/>
  <c r="H168"/>
  <c r="K168" s="1"/>
  <c r="H151"/>
  <c r="K151" s="1"/>
  <c r="H150"/>
  <c r="K150" s="1"/>
  <c r="H144"/>
  <c r="K144" s="1"/>
  <c r="H136"/>
  <c r="K136" s="1"/>
  <c r="E136" s="1"/>
  <c r="H112"/>
  <c r="K112" s="1"/>
  <c r="H104"/>
  <c r="K104" s="1"/>
  <c r="H80"/>
  <c r="K80" s="1"/>
  <c r="H72"/>
  <c r="K72" s="1"/>
  <c r="H68"/>
  <c r="K68" s="1"/>
  <c r="H64"/>
  <c r="K64" s="1"/>
  <c r="H63"/>
  <c r="K63" s="1"/>
  <c r="H60"/>
  <c r="K60" s="1"/>
  <c r="H52"/>
  <c r="K52" s="1"/>
  <c r="H48"/>
  <c r="K48" s="1"/>
  <c r="H47"/>
  <c r="K47" s="1"/>
  <c r="H44"/>
  <c r="K44" s="1"/>
  <c r="H36"/>
  <c r="K36" s="1"/>
  <c r="H32"/>
  <c r="K32" s="1"/>
  <c r="H31"/>
  <c r="K31" s="1"/>
  <c r="H28"/>
  <c r="K28" s="1"/>
  <c r="H20"/>
  <c r="K20" s="1"/>
  <c r="H16"/>
  <c r="K16" s="1"/>
  <c r="H15"/>
  <c r="K15" s="1"/>
  <c r="H12"/>
  <c r="K12" s="1"/>
  <c r="H4"/>
  <c r="K4" s="1"/>
  <c r="H215"/>
  <c r="H214"/>
  <c r="H212"/>
  <c r="H199"/>
  <c r="H198"/>
  <c r="H196"/>
  <c r="H183"/>
  <c r="H182"/>
  <c r="H180"/>
  <c r="H167"/>
  <c r="K167" s="1"/>
  <c r="H166"/>
  <c r="K166" s="1"/>
  <c r="H164"/>
  <c r="K164" s="1"/>
  <c r="H160"/>
  <c r="K160" s="1"/>
  <c r="H135"/>
  <c r="K135" s="1"/>
  <c r="H134"/>
  <c r="K134" s="1"/>
  <c r="H132"/>
  <c r="K132" s="1"/>
  <c r="H128"/>
  <c r="K128" s="1"/>
  <c r="H119"/>
  <c r="K119" s="1"/>
  <c r="H118"/>
  <c r="K118" s="1"/>
  <c r="H116"/>
  <c r="K116" s="1"/>
  <c r="E116" s="1"/>
  <c r="H103"/>
  <c r="K103" s="1"/>
  <c r="H102"/>
  <c r="K102" s="1"/>
  <c r="H100"/>
  <c r="K100" s="1"/>
  <c r="H87"/>
  <c r="K87" s="1"/>
  <c r="H86"/>
  <c r="K86" s="1"/>
  <c r="H84"/>
  <c r="K84" s="1"/>
  <c r="H71"/>
  <c r="K71" s="1"/>
  <c r="H70"/>
  <c r="K70" s="1"/>
  <c r="H159"/>
  <c r="K159" s="1"/>
  <c r="H158"/>
  <c r="K158" s="1"/>
  <c r="H156"/>
  <c r="K156" s="1"/>
  <c r="H143"/>
  <c r="K143" s="1"/>
  <c r="E143" s="1"/>
  <c r="H142"/>
  <c r="K142" s="1"/>
  <c r="H140"/>
  <c r="K140" s="1"/>
  <c r="E140" s="1"/>
  <c r="H127"/>
  <c r="K127" s="1"/>
  <c r="H126"/>
  <c r="K126" s="1"/>
  <c r="H124"/>
  <c r="K124" s="1"/>
  <c r="H111"/>
  <c r="K111" s="1"/>
  <c r="E111" s="1"/>
  <c r="H110"/>
  <c r="K110" s="1"/>
  <c r="E110" s="1"/>
  <c r="H108"/>
  <c r="K108" s="1"/>
  <c r="H95"/>
  <c r="K95" s="1"/>
  <c r="H94"/>
  <c r="K94" s="1"/>
  <c r="H92"/>
  <c r="K92" s="1"/>
  <c r="H79"/>
  <c r="K79" s="1"/>
  <c r="H78"/>
  <c r="K78" s="1"/>
  <c r="H76"/>
  <c r="K76" s="1"/>
  <c r="H226"/>
  <c r="H219"/>
  <c r="H218"/>
  <c r="H211"/>
  <c r="H210"/>
  <c r="H203"/>
  <c r="H202"/>
  <c r="H195"/>
  <c r="H194"/>
  <c r="H187"/>
  <c r="H186"/>
  <c r="H179"/>
  <c r="H178"/>
  <c r="H171"/>
  <c r="H170"/>
  <c r="H163"/>
  <c r="K163" s="1"/>
  <c r="H162"/>
  <c r="K162" s="1"/>
  <c r="H155"/>
  <c r="K155" s="1"/>
  <c r="H154"/>
  <c r="K154" s="1"/>
  <c r="H147"/>
  <c r="K147" s="1"/>
  <c r="H146"/>
  <c r="K146" s="1"/>
  <c r="H139"/>
  <c r="K139" s="1"/>
  <c r="H138"/>
  <c r="K138" s="1"/>
  <c r="H131"/>
  <c r="K131" s="1"/>
  <c r="H130"/>
  <c r="K130" s="1"/>
  <c r="H123"/>
  <c r="K123" s="1"/>
  <c r="E123" s="1"/>
  <c r="H122"/>
  <c r="K122" s="1"/>
  <c r="E122" s="1"/>
  <c r="H115"/>
  <c r="K115" s="1"/>
  <c r="H114"/>
  <c r="K114" s="1"/>
  <c r="H107"/>
  <c r="K107" s="1"/>
  <c r="H106"/>
  <c r="K106" s="1"/>
  <c r="H99"/>
  <c r="K99" s="1"/>
  <c r="H98"/>
  <c r="K98" s="1"/>
  <c r="H91"/>
  <c r="K91" s="1"/>
  <c r="H90"/>
  <c r="K90" s="1"/>
  <c r="H83"/>
  <c r="K83" s="1"/>
  <c r="H82"/>
  <c r="K82" s="1"/>
  <c r="H75"/>
  <c r="K75" s="1"/>
  <c r="H74"/>
  <c r="K74" s="1"/>
  <c r="H67"/>
  <c r="K67" s="1"/>
  <c r="H66"/>
  <c r="K66" s="1"/>
  <c r="H59"/>
  <c r="K59" s="1"/>
  <c r="H58"/>
  <c r="K58" s="1"/>
  <c r="H51"/>
  <c r="K51" s="1"/>
  <c r="H50"/>
  <c r="K50" s="1"/>
  <c r="H43"/>
  <c r="K43" s="1"/>
  <c r="H42"/>
  <c r="K42" s="1"/>
  <c r="H35"/>
  <c r="K35" s="1"/>
  <c r="H34"/>
  <c r="K34" s="1"/>
  <c r="H27"/>
  <c r="K27" s="1"/>
  <c r="H26"/>
  <c r="K26" s="1"/>
  <c r="H19"/>
  <c r="K19" s="1"/>
  <c r="H18"/>
  <c r="K18" s="1"/>
  <c r="H11"/>
  <c r="K11" s="1"/>
  <c r="H10"/>
  <c r="K10" s="1"/>
  <c r="H3"/>
  <c r="K3" s="1"/>
  <c r="H2"/>
  <c r="K2" s="1"/>
  <c r="G37" i="34"/>
  <c r="G24" i="35"/>
  <c r="H17" i="36"/>
  <c r="G11" i="35"/>
  <c r="H32" i="36"/>
  <c r="G27" i="34"/>
  <c r="G25" i="35"/>
  <c r="G19"/>
  <c r="D29" i="61"/>
  <c r="H30"/>
  <c r="D31"/>
  <c r="H32"/>
  <c r="D33"/>
  <c r="D34"/>
  <c r="D41"/>
  <c r="D42"/>
  <c r="G43"/>
  <c r="H44" s="1"/>
  <c r="D44"/>
  <c r="D45"/>
  <c r="D46"/>
  <c r="H47"/>
  <c r="D28"/>
  <c r="H29"/>
  <c r="D30"/>
  <c r="H31"/>
  <c r="D32"/>
  <c r="H33"/>
  <c r="H34"/>
  <c r="D35"/>
  <c r="H35"/>
  <c r="D36"/>
  <c r="H36"/>
  <c r="D37"/>
  <c r="D38"/>
  <c r="D39"/>
  <c r="D40"/>
  <c r="D43"/>
  <c r="H45"/>
  <c r="H46"/>
  <c r="H24" i="46"/>
  <c r="F24" i="60"/>
  <c r="E26" i="45" s="1"/>
  <c r="CJ37" i="55"/>
  <c r="CY33"/>
  <c r="DC33"/>
  <c r="BM33"/>
  <c r="BQ33"/>
  <c r="BW33"/>
  <c r="CA33"/>
  <c r="W33"/>
  <c r="AA33"/>
  <c r="AE33"/>
  <c r="CY31"/>
  <c r="DC31"/>
  <c r="AP31"/>
  <c r="BM31"/>
  <c r="BQ31"/>
  <c r="BW31"/>
  <c r="CA31"/>
  <c r="BY36"/>
  <c r="BU36"/>
  <c r="AG36"/>
  <c r="BU34"/>
  <c r="BO34"/>
  <c r="AN34"/>
  <c r="BB34"/>
  <c r="AG34"/>
  <c r="AX33"/>
  <c r="AP33"/>
  <c r="BU32"/>
  <c r="BO32"/>
  <c r="AN32"/>
  <c r="BB32"/>
  <c r="AG32"/>
  <c r="AX31"/>
  <c r="AA36"/>
  <c r="AE36"/>
  <c r="CY34"/>
  <c r="DC34"/>
  <c r="BM34"/>
  <c r="BQ34"/>
  <c r="BW34"/>
  <c r="CA34"/>
  <c r="W34"/>
  <c r="AA34"/>
  <c r="AE34"/>
  <c r="CY32"/>
  <c r="DC32"/>
  <c r="BM32"/>
  <c r="BQ32"/>
  <c r="BW32"/>
  <c r="CA32"/>
  <c r="W32"/>
  <c r="AA32"/>
  <c r="AE32"/>
  <c r="AX34"/>
  <c r="AP34"/>
  <c r="AX32"/>
  <c r="AP32"/>
  <c r="Y24"/>
  <c r="AC24"/>
  <c r="AG24"/>
  <c r="Y23"/>
  <c r="AC23"/>
  <c r="AG23"/>
  <c r="Y22"/>
  <c r="AC22"/>
  <c r="AG22"/>
  <c r="Y21"/>
  <c r="AC21"/>
  <c r="AG21"/>
  <c r="Y20"/>
  <c r="AC20"/>
  <c r="AG20"/>
  <c r="Y19"/>
  <c r="AC19"/>
  <c r="AG19"/>
  <c r="BD34"/>
  <c r="AZ34"/>
  <c r="AV34"/>
  <c r="AR34"/>
  <c r="BD33"/>
  <c r="AZ33"/>
  <c r="AV33"/>
  <c r="AR33"/>
  <c r="BD32"/>
  <c r="AZ32"/>
  <c r="AV32"/>
  <c r="AR32"/>
  <c r="BD31"/>
  <c r="AZ31"/>
  <c r="AV31"/>
  <c r="AR31"/>
  <c r="AE31"/>
  <c r="AA31"/>
  <c r="DC30"/>
  <c r="CA30"/>
  <c r="BW30"/>
  <c r="BQ30"/>
  <c r="BM30"/>
  <c r="BD30"/>
  <c r="AZ30"/>
  <c r="AV30"/>
  <c r="AR30"/>
  <c r="AE30"/>
  <c r="AA30"/>
  <c r="DC29"/>
  <c r="CA29"/>
  <c r="BW29"/>
  <c r="BQ29"/>
  <c r="BM29"/>
  <c r="BD29"/>
  <c r="AZ29"/>
  <c r="AV29"/>
  <c r="AR29"/>
  <c r="AE29"/>
  <c r="AA29"/>
  <c r="DC28"/>
  <c r="CA28"/>
  <c r="BW28"/>
  <c r="BQ28"/>
  <c r="BM28"/>
  <c r="BD28"/>
  <c r="AZ28"/>
  <c r="AV28"/>
  <c r="AR28"/>
  <c r="AE28"/>
  <c r="AA28"/>
  <c r="DC27"/>
  <c r="CA27"/>
  <c r="BW27"/>
  <c r="BQ27"/>
  <c r="BM27"/>
  <c r="BD27"/>
  <c r="AZ27"/>
  <c r="AV27"/>
  <c r="AR27"/>
  <c r="AE27"/>
  <c r="AA27"/>
  <c r="DC26"/>
  <c r="CA26"/>
  <c r="BW26"/>
  <c r="BQ26"/>
  <c r="BM26"/>
  <c r="BD26"/>
  <c r="AZ26"/>
  <c r="AV26"/>
  <c r="AR26"/>
  <c r="AE26"/>
  <c r="AA26"/>
  <c r="DC25"/>
  <c r="CA25"/>
  <c r="BW25"/>
  <c r="BQ25"/>
  <c r="BM25"/>
  <c r="BD25"/>
  <c r="AZ25"/>
  <c r="AV25"/>
  <c r="AR25"/>
  <c r="AE25"/>
  <c r="AA25"/>
  <c r="CA24"/>
  <c r="BM24"/>
  <c r="AZ24"/>
  <c r="CA23"/>
  <c r="BM23"/>
  <c r="AZ23"/>
  <c r="CA22"/>
  <c r="BM22"/>
  <c r="AZ22"/>
  <c r="CA21"/>
  <c r="BM21"/>
  <c r="AZ21"/>
  <c r="CA20"/>
  <c r="BM20"/>
  <c r="AZ20"/>
  <c r="CA19"/>
  <c r="BM19"/>
  <c r="AZ19"/>
  <c r="DA24"/>
  <c r="DE24"/>
  <c r="AP24"/>
  <c r="AT24"/>
  <c r="AX24"/>
  <c r="BB24"/>
  <c r="BK24"/>
  <c r="BO24"/>
  <c r="BU24"/>
  <c r="BY24"/>
  <c r="DA23"/>
  <c r="DE23"/>
  <c r="AP23"/>
  <c r="AT23"/>
  <c r="AX23"/>
  <c r="BB23"/>
  <c r="BK23"/>
  <c r="BO23"/>
  <c r="BU23"/>
  <c r="BY23"/>
  <c r="DA22"/>
  <c r="DE22"/>
  <c r="AP22"/>
  <c r="AT22"/>
  <c r="AX22"/>
  <c r="BB22"/>
  <c r="BK22"/>
  <c r="BO22"/>
  <c r="BU22"/>
  <c r="BY22"/>
  <c r="DA21"/>
  <c r="DE21"/>
  <c r="AP21"/>
  <c r="AT21"/>
  <c r="AX21"/>
  <c r="BB21"/>
  <c r="BK21"/>
  <c r="BO21"/>
  <c r="BU21"/>
  <c r="BY21"/>
  <c r="DA20"/>
  <c r="DE20"/>
  <c r="AP20"/>
  <c r="AT20"/>
  <c r="AX20"/>
  <c r="BB20"/>
  <c r="BK20"/>
  <c r="BO20"/>
  <c r="BU20"/>
  <c r="BY20"/>
  <c r="DA19"/>
  <c r="DE19"/>
  <c r="AP19"/>
  <c r="AT19"/>
  <c r="AX19"/>
  <c r="BB19"/>
  <c r="BK19"/>
  <c r="BO19"/>
  <c r="BU19"/>
  <c r="BY19"/>
  <c r="BB30"/>
  <c r="AX30"/>
  <c r="AT30"/>
  <c r="BB29"/>
  <c r="AX29"/>
  <c r="AT29"/>
  <c r="BB28"/>
  <c r="AX28"/>
  <c r="AT28"/>
  <c r="BB27"/>
  <c r="AX27"/>
  <c r="AT27"/>
  <c r="BB26"/>
  <c r="AX26"/>
  <c r="AT26"/>
  <c r="BB25"/>
  <c r="AX25"/>
  <c r="AT25"/>
  <c r="BD24"/>
  <c r="AV24"/>
  <c r="AN24"/>
  <c r="BD23"/>
  <c r="AV23"/>
  <c r="AN23"/>
  <c r="BD22"/>
  <c r="AV22"/>
  <c r="AN22"/>
  <c r="BD21"/>
  <c r="AV21"/>
  <c r="AN21"/>
  <c r="BD20"/>
  <c r="AV20"/>
  <c r="AN20"/>
  <c r="BD19"/>
  <c r="AV19"/>
  <c r="AN19"/>
  <c r="BD18"/>
  <c r="AZ18"/>
  <c r="AV18"/>
  <c r="AR18"/>
  <c r="AN18"/>
  <c r="BD17"/>
  <c r="AZ17"/>
  <c r="AV17"/>
  <c r="AR17"/>
  <c r="AN17"/>
  <c r="BD16"/>
  <c r="AZ16"/>
  <c r="AV16"/>
  <c r="AR16"/>
  <c r="AN16"/>
  <c r="BD15"/>
  <c r="AZ15"/>
  <c r="AV15"/>
  <c r="AR15"/>
  <c r="AN15"/>
  <c r="BD14"/>
  <c r="AZ14"/>
  <c r="AV14"/>
  <c r="AR14"/>
  <c r="AN14"/>
  <c r="BD13"/>
  <c r="AZ13"/>
  <c r="AV13"/>
  <c r="AR13"/>
  <c r="AN13"/>
  <c r="BD12"/>
  <c r="AZ12"/>
  <c r="AV12"/>
  <c r="AR12"/>
  <c r="AN12"/>
  <c r="BB11"/>
  <c r="AX11"/>
  <c r="AT11"/>
  <c r="AP11"/>
  <c r="AP37" s="1"/>
  <c r="DE18"/>
  <c r="BY18"/>
  <c r="BU18"/>
  <c r="BO18"/>
  <c r="BK18"/>
  <c r="BB18"/>
  <c r="AX18"/>
  <c r="AT18"/>
  <c r="AG18"/>
  <c r="AC18"/>
  <c r="DE17"/>
  <c r="BY17"/>
  <c r="BU17"/>
  <c r="BO17"/>
  <c r="BK17"/>
  <c r="BB17"/>
  <c r="AX17"/>
  <c r="AT17"/>
  <c r="AG17"/>
  <c r="AC17"/>
  <c r="DE16"/>
  <c r="BY16"/>
  <c r="BU16"/>
  <c r="BO16"/>
  <c r="BK16"/>
  <c r="BB16"/>
  <c r="AX16"/>
  <c r="AT16"/>
  <c r="AG16"/>
  <c r="AC16"/>
  <c r="DE15"/>
  <c r="BY15"/>
  <c r="BU15"/>
  <c r="BO15"/>
  <c r="BK15"/>
  <c r="BB15"/>
  <c r="AX15"/>
  <c r="AT15"/>
  <c r="AG15"/>
  <c r="AC15"/>
  <c r="DE14"/>
  <c r="BY14"/>
  <c r="BU14"/>
  <c r="BO14"/>
  <c r="BK14"/>
  <c r="BB14"/>
  <c r="AX14"/>
  <c r="AT14"/>
  <c r="AG14"/>
  <c r="AC14"/>
  <c r="DE13"/>
  <c r="BY13"/>
  <c r="BU13"/>
  <c r="BO13"/>
  <c r="BK13"/>
  <c r="BB13"/>
  <c r="AX13"/>
  <c r="AT13"/>
  <c r="AG13"/>
  <c r="AC13"/>
  <c r="DE12"/>
  <c r="BY12"/>
  <c r="BY37" s="1"/>
  <c r="BU12"/>
  <c r="BU37" s="1"/>
  <c r="BO12"/>
  <c r="BO37" s="1"/>
  <c r="BK12"/>
  <c r="BK37" s="1"/>
  <c r="BB12"/>
  <c r="AX12"/>
  <c r="AT12"/>
  <c r="AG12"/>
  <c r="AC12"/>
  <c r="DE11"/>
  <c r="DE37" s="1"/>
  <c r="CA11"/>
  <c r="BW11"/>
  <c r="BW37" s="1"/>
  <c r="BQ11"/>
  <c r="BD11"/>
  <c r="BD37" s="1"/>
  <c r="AZ11"/>
  <c r="AZ37" s="1"/>
  <c r="AV11"/>
  <c r="AV37" s="1"/>
  <c r="AR11"/>
  <c r="AR37" s="1"/>
  <c r="AE11"/>
  <c r="AA11"/>
  <c r="DI2"/>
  <c r="CA2"/>
  <c r="K41" i="49"/>
  <c r="J41"/>
  <c r="DI2" i="37"/>
  <c r="CA2"/>
  <c r="H225" i="31"/>
  <c r="H221"/>
  <c r="H217"/>
  <c r="H213"/>
  <c r="H209"/>
  <c r="H205"/>
  <c r="H201"/>
  <c r="H197"/>
  <c r="H193"/>
  <c r="H189"/>
  <c r="H185"/>
  <c r="H181"/>
  <c r="H177"/>
  <c r="H173"/>
  <c r="H169"/>
  <c r="K169" s="1"/>
  <c r="H165"/>
  <c r="K165" s="1"/>
  <c r="H161"/>
  <c r="K161" s="1"/>
  <c r="H157"/>
  <c r="K157" s="1"/>
  <c r="H153"/>
  <c r="K153" s="1"/>
  <c r="H149"/>
  <c r="K149" s="1"/>
  <c r="H145"/>
  <c r="K145" s="1"/>
  <c r="H141"/>
  <c r="K141" s="1"/>
  <c r="H137"/>
  <c r="K137" s="1"/>
  <c r="H133"/>
  <c r="K133" s="1"/>
  <c r="H129"/>
  <c r="K129" s="1"/>
  <c r="E129" s="1"/>
  <c r="H125"/>
  <c r="K125" s="1"/>
  <c r="H121"/>
  <c r="K121" s="1"/>
  <c r="H117"/>
  <c r="K117" s="1"/>
  <c r="H113"/>
  <c r="K113" s="1"/>
  <c r="E113" s="1"/>
  <c r="H109"/>
  <c r="K109" s="1"/>
  <c r="E109" s="1"/>
  <c r="H105"/>
  <c r="K105" s="1"/>
  <c r="H101"/>
  <c r="K101" s="1"/>
  <c r="H97"/>
  <c r="K97" s="1"/>
  <c r="H93"/>
  <c r="K93" s="1"/>
  <c r="H89"/>
  <c r="K89" s="1"/>
  <c r="H85"/>
  <c r="K85" s="1"/>
  <c r="H81"/>
  <c r="K81" s="1"/>
  <c r="H77"/>
  <c r="K77" s="1"/>
  <c r="H73"/>
  <c r="K73" s="1"/>
  <c r="H69"/>
  <c r="K69" s="1"/>
  <c r="H65"/>
  <c r="K65" s="1"/>
  <c r="H61"/>
  <c r="K61" s="1"/>
  <c r="H57"/>
  <c r="K57" s="1"/>
  <c r="H53"/>
  <c r="K53" s="1"/>
  <c r="H49"/>
  <c r="K49" s="1"/>
  <c r="H45"/>
  <c r="K45" s="1"/>
  <c r="H41"/>
  <c r="K41" s="1"/>
  <c r="H37"/>
  <c r="K37" s="1"/>
  <c r="H33"/>
  <c r="K33" s="1"/>
  <c r="H29"/>
  <c r="K29" s="1"/>
  <c r="H25"/>
  <c r="K25" s="1"/>
  <c r="H21"/>
  <c r="K21" s="1"/>
  <c r="H17"/>
  <c r="K17" s="1"/>
  <c r="H13"/>
  <c r="K13" s="1"/>
  <c r="H9"/>
  <c r="K9" s="1"/>
  <c r="H5"/>
  <c r="K5" s="1"/>
  <c r="L13" i="58" l="1"/>
  <c r="M13" s="1"/>
  <c r="L11"/>
  <c r="M11" s="1"/>
  <c r="H14" i="69"/>
  <c r="H13"/>
  <c r="H11"/>
  <c r="H15"/>
  <c r="H12"/>
  <c r="C25"/>
  <c r="E25"/>
  <c r="D25"/>
  <c r="G25"/>
  <c r="F25"/>
  <c r="H35" i="55"/>
  <c r="T35"/>
  <c r="I35"/>
  <c r="I38" s="1"/>
  <c r="O35"/>
  <c r="O37" s="1"/>
  <c r="E27" i="45" s="1"/>
  <c r="AK35" i="55"/>
  <c r="BH35"/>
  <c r="CE35"/>
  <c r="CV35"/>
  <c r="H17" i="47"/>
  <c r="H46" s="1"/>
  <c r="I47" s="1"/>
  <c r="P33" i="51"/>
  <c r="J58" i="57"/>
  <c r="J67" s="1"/>
  <c r="J89" s="1"/>
  <c r="H12" i="50" s="1"/>
  <c r="H29" i="47" s="1"/>
  <c r="I46" i="53"/>
  <c r="I44" i="52" s="1"/>
  <c r="I45" s="1"/>
  <c r="H41" i="47"/>
  <c r="H16"/>
  <c r="H22" s="1"/>
  <c r="G27" i="48"/>
  <c r="A36" i="52"/>
  <c r="A37" s="1"/>
  <c r="A38" s="1"/>
  <c r="D33" i="54"/>
  <c r="E33" s="1"/>
  <c r="I10" i="58"/>
  <c r="I27" s="1"/>
  <c r="H8" i="50" s="1"/>
  <c r="DC37" i="55"/>
  <c r="M34" i="58"/>
  <c r="I37"/>
  <c r="H22" i="56" s="1"/>
  <c r="I25" s="1"/>
  <c r="H10" i="47" s="1"/>
  <c r="E90" i="57"/>
  <c r="G36" i="46"/>
  <c r="J91" i="57"/>
  <c r="K42" i="49"/>
  <c r="I18" i="47"/>
  <c r="F32" s="1"/>
  <c r="E43" i="45"/>
  <c r="H9" i="50"/>
  <c r="I28" i="58"/>
  <c r="M28"/>
  <c r="DA37" i="55"/>
  <c r="AX37"/>
  <c r="AN37"/>
  <c r="BM37"/>
  <c r="DD38"/>
  <c r="CH37"/>
  <c r="CI39" s="1"/>
  <c r="CN37"/>
  <c r="DI37"/>
  <c r="CY37"/>
  <c r="AT37"/>
  <c r="BB37"/>
  <c r="H38" l="1"/>
  <c r="H37"/>
  <c r="CA35"/>
  <c r="CA37" s="1"/>
  <c r="BQ35"/>
  <c r="BQ37" s="1"/>
  <c r="BR3" s="1"/>
  <c r="E28" i="45"/>
  <c r="E35"/>
  <c r="AC35" i="55"/>
  <c r="AC37" s="1"/>
  <c r="AC38" s="1"/>
  <c r="C28" i="50" s="1"/>
  <c r="Y35" i="55"/>
  <c r="Y37" s="1"/>
  <c r="Y38" s="1"/>
  <c r="AG35"/>
  <c r="AG37" s="1"/>
  <c r="AG38" s="1"/>
  <c r="G28" i="50" s="1"/>
  <c r="W35" i="55"/>
  <c r="W37" s="1"/>
  <c r="W38" s="1"/>
  <c r="AE35"/>
  <c r="AE37" s="1"/>
  <c r="AE38" s="1"/>
  <c r="E28" i="50" s="1"/>
  <c r="AA35" i="55"/>
  <c r="AA37" s="1"/>
  <c r="AA38" s="1"/>
  <c r="H25" i="69"/>
  <c r="I14" i="50"/>
  <c r="A39" i="52"/>
  <c r="A40" s="1"/>
  <c r="A41" s="1"/>
  <c r="A43" s="1"/>
  <c r="A44" s="1"/>
  <c r="A45" s="1"/>
  <c r="L10" i="58"/>
  <c r="H36" i="47"/>
  <c r="H39" s="1"/>
  <c r="H27"/>
  <c r="I9" i="50"/>
  <c r="M10" i="58"/>
  <c r="M27" s="1"/>
  <c r="E37" i="45"/>
  <c r="E34" i="54"/>
  <c r="CZ38" i="55"/>
  <c r="AN41"/>
  <c r="CL37"/>
  <c r="CM39" s="1"/>
  <c r="DG37"/>
  <c r="DH38" s="1"/>
  <c r="H28" i="50" l="1"/>
  <c r="I40" s="1"/>
  <c r="BS36" i="55"/>
  <c r="BR12"/>
  <c r="BS12" s="1"/>
  <c r="BR14"/>
  <c r="BS14" s="1"/>
  <c r="BR16"/>
  <c r="BS16" s="1"/>
  <c r="BR20"/>
  <c r="BS20" s="1"/>
  <c r="BR25"/>
  <c r="BS25" s="1"/>
  <c r="BR32"/>
  <c r="BS32" s="1"/>
  <c r="BR13"/>
  <c r="BS13" s="1"/>
  <c r="BR15"/>
  <c r="BS15" s="1"/>
  <c r="BR17"/>
  <c r="BS17" s="1"/>
  <c r="BR19"/>
  <c r="BS19" s="1"/>
  <c r="BR21"/>
  <c r="BS21" s="1"/>
  <c r="BR23"/>
  <c r="BS23" s="1"/>
  <c r="BR11"/>
  <c r="BS11" s="1"/>
  <c r="BR26"/>
  <c r="BS26" s="1"/>
  <c r="BR28"/>
  <c r="BS28" s="1"/>
  <c r="BR30"/>
  <c r="BS30" s="1"/>
  <c r="BR34"/>
  <c r="BS34" s="1"/>
  <c r="BR33"/>
  <c r="BS33" s="1"/>
  <c r="BR18"/>
  <c r="BS18" s="1"/>
  <c r="BR22"/>
  <c r="BS22" s="1"/>
  <c r="BR24"/>
  <c r="BS24" s="1"/>
  <c r="BR27"/>
  <c r="BS27" s="1"/>
  <c r="BR29"/>
  <c r="BS29" s="1"/>
  <c r="BR31"/>
  <c r="BS31" s="1"/>
  <c r="BR35"/>
  <c r="BS35" s="1"/>
  <c r="G8" i="48"/>
  <c r="E29" i="45"/>
  <c r="I50" i="50"/>
  <c r="G13" i="48" s="1"/>
  <c r="G36" i="54"/>
  <c r="G39" s="1"/>
  <c r="G12" i="48" s="1"/>
  <c r="M29" i="58"/>
  <c r="G35" i="46"/>
  <c r="G43" s="1"/>
  <c r="G45" s="1"/>
  <c r="H47" s="1"/>
  <c r="CP37" i="55"/>
  <c r="CR37"/>
  <c r="E30" i="45" l="1"/>
  <c r="H14" i="48"/>
  <c r="E32" i="45" s="1"/>
  <c r="K43" i="49"/>
  <c r="K44" s="1"/>
  <c r="BS37" i="55"/>
  <c r="CQ39"/>
  <c r="G17" i="48" l="1"/>
  <c r="H20" s="1"/>
  <c r="E31" i="45" s="1"/>
  <c r="G23" i="48" l="1"/>
  <c r="H28" s="1"/>
  <c r="H8" i="47" s="1"/>
  <c r="H11" s="1"/>
  <c r="I13" s="1"/>
  <c r="E36" i="45" s="1"/>
  <c r="H38" i="47" l="1"/>
  <c r="I40" s="1"/>
  <c r="H49" s="1"/>
  <c r="I50" s="1"/>
  <c r="H21"/>
  <c r="I24" s="1"/>
  <c r="K24" s="1"/>
  <c r="E33" i="45"/>
  <c r="H35" i="47"/>
  <c r="I37" s="1"/>
  <c r="H7" i="46"/>
  <c r="H49" s="1"/>
  <c r="E41" i="45" l="1"/>
  <c r="I26" i="47"/>
  <c r="H32" s="1"/>
  <c r="I42"/>
  <c r="E42" i="45" s="1"/>
  <c r="I32" i="47" l="1"/>
  <c r="E40" i="45" s="1"/>
  <c r="K26" i="47"/>
  <c r="E39" i="45" s="1"/>
  <c r="I28" i="47"/>
  <c r="K28" s="1"/>
  <c r="E38" i="45"/>
  <c r="I30" i="47" l="1"/>
  <c r="K30" s="1"/>
</calcChain>
</file>

<file path=xl/comments1.xml><?xml version="1.0" encoding="utf-8"?>
<comments xmlns="http://schemas.openxmlformats.org/spreadsheetml/2006/main">
  <authors>
    <author>tiww</author>
    <author>OEM</author>
    <author>maww</author>
  </authors>
  <commentList>
    <comment ref="G4" authorId="0">
      <text>
        <r>
          <rPr>
            <sz val="10"/>
            <color indexed="81"/>
            <rFont val="Tahoma"/>
            <family val="2"/>
          </rPr>
          <t>Gasölnummer</t>
        </r>
        <r>
          <rPr>
            <sz val="8"/>
            <color indexed="81"/>
            <rFont val="Tahoma"/>
            <family val="2"/>
          </rPr>
          <t xml:space="preserve">
</t>
        </r>
      </text>
    </comment>
    <comment ref="D8" authorId="0">
      <text>
        <r>
          <rPr>
            <sz val="10"/>
            <color indexed="81"/>
            <rFont val="Tahoma"/>
            <family val="2"/>
          </rPr>
          <t>Hektar eigene LF mal Hektarwert</t>
        </r>
        <r>
          <rPr>
            <sz val="8"/>
            <color indexed="81"/>
            <rFont val="Tahoma"/>
            <family val="2"/>
          </rPr>
          <t xml:space="preserve">
</t>
        </r>
      </text>
    </comment>
    <comment ref="G8" authorId="0">
      <text>
        <r>
          <rPr>
            <sz val="10"/>
            <color indexed="81"/>
            <rFont val="Tahoma"/>
            <family val="2"/>
          </rPr>
          <t xml:space="preserve">LVZ mal Faktor 37,26 ergibt Hektarwert in DM, durch 1,95583 = Hektarwert in €
</t>
        </r>
        <r>
          <rPr>
            <sz val="8"/>
            <color indexed="81"/>
            <rFont val="Tahoma"/>
            <family val="2"/>
          </rPr>
          <t xml:space="preserve">
</t>
        </r>
      </text>
    </comment>
    <comment ref="H9" authorId="1">
      <text>
        <r>
          <rPr>
            <sz val="10"/>
            <color indexed="81"/>
            <rFont val="Tahoma"/>
            <family val="2"/>
          </rPr>
          <t>Aus MFA oder Einheitswertbescheid</t>
        </r>
        <r>
          <rPr>
            <sz val="8"/>
            <color indexed="81"/>
            <rFont val="Tahoma"/>
            <family val="2"/>
          </rPr>
          <t xml:space="preserve">
</t>
        </r>
      </text>
    </comment>
    <comment ref="D13" authorId="0">
      <text>
        <r>
          <rPr>
            <sz val="10"/>
            <color indexed="81"/>
            <rFont val="Tahoma"/>
            <family val="2"/>
          </rPr>
          <t>Summe der obigen 
Vergleichswerte + evtl. Viehzuschlag</t>
        </r>
        <r>
          <rPr>
            <sz val="8"/>
            <color indexed="81"/>
            <rFont val="Tahoma"/>
            <family val="2"/>
          </rPr>
          <t xml:space="preserve">
</t>
        </r>
      </text>
    </comment>
    <comment ref="G25" authorId="0">
      <text>
        <r>
          <rPr>
            <sz val="10"/>
            <color indexed="81"/>
            <rFont val="Tahoma"/>
            <family val="2"/>
          </rPr>
          <t>ergibt sich erst aus der bewirtschafteten LF von Blatt 2 durch die Zahl der unten anzugebenden 
Feldstücke</t>
        </r>
        <r>
          <rPr>
            <sz val="8"/>
            <color indexed="81"/>
            <rFont val="Tahoma"/>
            <family val="2"/>
          </rPr>
          <t xml:space="preserve">
</t>
        </r>
      </text>
    </comment>
    <comment ref="E38" authorId="2">
      <text>
        <r>
          <rPr>
            <sz val="9"/>
            <color indexed="81"/>
            <rFont val="Tahoma"/>
            <family val="2"/>
          </rPr>
          <t>Werte werden in Formblatt 011 übernommen.</t>
        </r>
      </text>
    </comment>
    <comment ref="F38" authorId="2">
      <text>
        <r>
          <rPr>
            <sz val="9"/>
            <color indexed="81"/>
            <rFont val="Tahoma"/>
            <family val="2"/>
          </rPr>
          <t>Werte werden in Formblatt 011 übernommen.</t>
        </r>
      </text>
    </comment>
    <comment ref="G38" authorId="2">
      <text>
        <r>
          <rPr>
            <sz val="9"/>
            <color indexed="81"/>
            <rFont val="Tahoma"/>
            <family val="2"/>
          </rPr>
          <t>Werte werden errechnet, wenn die Anzahl der ZA und die ausbezahlte Betriebsprämie eingegeben wurden. Übernahme in F011.</t>
        </r>
      </text>
    </comment>
  </commentList>
</comments>
</file>

<file path=xl/comments2.xml><?xml version="1.0" encoding="utf-8"?>
<comments xmlns="http://schemas.openxmlformats.org/spreadsheetml/2006/main">
  <authors>
    <author>tiww</author>
  </authors>
  <commentList>
    <comment ref="C12" authorId="0">
      <text>
        <r>
          <rPr>
            <sz val="10"/>
            <color indexed="81"/>
            <rFont val="Tahoma"/>
            <family val="2"/>
          </rPr>
          <t>z.B. vorübergehend als Lagerplatz, Behelfssilo genutzte LF</t>
        </r>
        <r>
          <rPr>
            <sz val="8"/>
            <color indexed="81"/>
            <rFont val="Tahoma"/>
            <family val="2"/>
          </rPr>
          <t xml:space="preserve">
</t>
        </r>
      </text>
    </comment>
    <comment ref="C17" authorId="0">
      <text>
        <r>
          <rPr>
            <sz val="10"/>
            <color indexed="81"/>
            <rFont val="Tahoma"/>
            <family val="2"/>
          </rPr>
          <t>vor allem Hofstelle, aber auch Gewässer, Teichflächen usw.</t>
        </r>
        <r>
          <rPr>
            <sz val="8"/>
            <color indexed="81"/>
            <rFont val="Tahoma"/>
            <family val="2"/>
          </rPr>
          <t xml:space="preserve">
</t>
        </r>
      </text>
    </comment>
    <comment ref="F23" authorId="0">
      <text>
        <r>
          <rPr>
            <sz val="10"/>
            <color indexed="81"/>
            <rFont val="Tahoma"/>
            <family val="2"/>
          </rPr>
          <t>Wert wird in F 017 in die Erfolgsrechnung übernommen</t>
        </r>
        <r>
          <rPr>
            <sz val="8"/>
            <color indexed="81"/>
            <rFont val="Tahoma"/>
            <family val="2"/>
          </rPr>
          <t xml:space="preserve">
</t>
        </r>
      </text>
    </comment>
    <comment ref="F25" authorId="0">
      <text>
        <r>
          <rPr>
            <sz val="10"/>
            <color indexed="81"/>
            <rFont val="Tahoma"/>
            <family val="2"/>
          </rPr>
          <t>Wert wird in F 017 in die Erfolgsrechnung übernommen</t>
        </r>
        <r>
          <rPr>
            <sz val="8"/>
            <color indexed="81"/>
            <rFont val="Tahoma"/>
            <family val="2"/>
          </rPr>
          <t xml:space="preserve">
</t>
        </r>
      </text>
    </comment>
  </commentList>
</comments>
</file>

<file path=xl/comments3.xml><?xml version="1.0" encoding="utf-8"?>
<comments xmlns="http://schemas.openxmlformats.org/spreadsheetml/2006/main">
  <authors>
    <author>tiww</author>
    <author>OEM</author>
  </authors>
  <commentList>
    <comment ref="F7" authorId="0">
      <text>
        <r>
          <rPr>
            <sz val="10"/>
            <color indexed="81"/>
            <rFont val="Arial"/>
            <family val="2"/>
          </rPr>
          <t>in der Regel 2100 Akh je AK im Familienbetrieb</t>
        </r>
        <r>
          <rPr>
            <sz val="8"/>
            <color indexed="81"/>
            <rFont val="Tahoma"/>
            <family val="2"/>
          </rPr>
          <t xml:space="preserve">
</t>
        </r>
      </text>
    </comment>
    <comment ref="H24" authorId="1">
      <text>
        <r>
          <rPr>
            <sz val="10"/>
            <color indexed="81"/>
            <rFont val="Tahoma"/>
            <family val="2"/>
          </rPr>
          <t>Wird in F 017  (Roheinkommen)
übernommen</t>
        </r>
        <r>
          <rPr>
            <sz val="8"/>
            <color indexed="81"/>
            <rFont val="Tahoma"/>
            <family val="2"/>
          </rPr>
          <t xml:space="preserve">
</t>
        </r>
      </text>
    </comment>
  </commentList>
</comments>
</file>

<file path=xl/comments4.xml><?xml version="1.0" encoding="utf-8"?>
<comments xmlns="http://schemas.openxmlformats.org/spreadsheetml/2006/main">
  <authors>
    <author>tiww</author>
  </authors>
  <commentList>
    <comment ref="F46" authorId="0">
      <text>
        <r>
          <rPr>
            <sz val="10"/>
            <color indexed="81"/>
            <rFont val="Tahoma"/>
            <family val="2"/>
          </rPr>
          <t>GV insgesamt</t>
        </r>
        <r>
          <rPr>
            <sz val="8"/>
            <color indexed="81"/>
            <rFont val="Tahoma"/>
            <family val="2"/>
          </rPr>
          <t xml:space="preserve">
</t>
        </r>
      </text>
    </comment>
    <comment ref="G46" authorId="0">
      <text>
        <r>
          <rPr>
            <sz val="10"/>
            <color indexed="81"/>
            <rFont val="Tahoma"/>
            <family val="2"/>
          </rPr>
          <t>ha LF von F002</t>
        </r>
        <r>
          <rPr>
            <sz val="8"/>
            <color indexed="81"/>
            <rFont val="Tahoma"/>
            <family val="2"/>
          </rPr>
          <t xml:space="preserve">
</t>
        </r>
      </text>
    </comment>
    <comment ref="H46" authorId="0">
      <text>
        <r>
          <rPr>
            <sz val="10"/>
            <color indexed="81"/>
            <rFont val="Tahoma"/>
            <family val="2"/>
          </rPr>
          <t>GV/ha LF</t>
        </r>
        <r>
          <rPr>
            <sz val="8"/>
            <color indexed="81"/>
            <rFont val="Tahoma"/>
            <family val="2"/>
          </rPr>
          <t xml:space="preserve">
</t>
        </r>
      </text>
    </comment>
  </commentList>
</comments>
</file>

<file path=xl/comments5.xml><?xml version="1.0" encoding="utf-8"?>
<comments xmlns="http://schemas.openxmlformats.org/spreadsheetml/2006/main">
  <authors>
    <author>tiww</author>
  </authors>
  <commentList>
    <comment ref="I27" authorId="0">
      <text>
        <r>
          <rPr>
            <sz val="10"/>
            <color indexed="81"/>
            <rFont val="Tahoma"/>
            <family val="2"/>
          </rPr>
          <t>wird automatisch in F015 (Festkosten) übernommen</t>
        </r>
        <r>
          <rPr>
            <sz val="8"/>
            <color indexed="81"/>
            <rFont val="Tahoma"/>
            <family val="2"/>
          </rPr>
          <t xml:space="preserve">
</t>
        </r>
      </text>
    </comment>
    <comment ref="J27" authorId="0">
      <text>
        <r>
          <rPr>
            <sz val="10"/>
            <color indexed="81"/>
            <rFont val="Tahoma"/>
            <family val="2"/>
          </rPr>
          <t>wird automatisch in F015 (Festkosten) übernommen</t>
        </r>
        <r>
          <rPr>
            <sz val="8"/>
            <color indexed="81"/>
            <rFont val="Tahoma"/>
            <family val="2"/>
          </rPr>
          <t xml:space="preserve">
</t>
        </r>
      </text>
    </comment>
    <comment ref="M29" authorId="0">
      <text>
        <r>
          <rPr>
            <sz val="10"/>
            <color indexed="81"/>
            <rFont val="Tahoma"/>
            <family val="2"/>
          </rPr>
          <t>gibt an, wieviel des Herstellungswertes bereits abgeschrieben ist</t>
        </r>
        <r>
          <rPr>
            <sz val="8"/>
            <color indexed="81"/>
            <rFont val="Tahoma"/>
            <family val="2"/>
          </rPr>
          <t xml:space="preserve">
</t>
        </r>
      </text>
    </comment>
  </commentList>
</comments>
</file>

<file path=xl/comments6.xml><?xml version="1.0" encoding="utf-8"?>
<comments xmlns="http://schemas.openxmlformats.org/spreadsheetml/2006/main">
  <authors>
    <author>tiww</author>
  </authors>
  <commentList>
    <comment ref="J89" authorId="0">
      <text>
        <r>
          <rPr>
            <sz val="10"/>
            <color indexed="81"/>
            <rFont val="Tahoma"/>
            <family val="2"/>
          </rPr>
          <t>wird automatisch in F015 (Festkosten) übernommen</t>
        </r>
        <r>
          <rPr>
            <sz val="8"/>
            <color indexed="81"/>
            <rFont val="Tahoma"/>
            <family val="2"/>
          </rPr>
          <t xml:space="preserve">
</t>
        </r>
      </text>
    </comment>
    <comment ref="E90" authorId="0">
      <text>
        <r>
          <rPr>
            <sz val="10"/>
            <color indexed="81"/>
            <rFont val="Tahoma"/>
            <family val="2"/>
          </rPr>
          <t>gibt an, wieviel vom Anschaffungswert bereits abgeschrieben ist</t>
        </r>
        <r>
          <rPr>
            <sz val="8"/>
            <color indexed="81"/>
            <rFont val="Tahoma"/>
            <family val="2"/>
          </rPr>
          <t xml:space="preserve">
</t>
        </r>
      </text>
    </comment>
    <comment ref="F91" authorId="0">
      <text>
        <r>
          <rPr>
            <sz val="10"/>
            <color indexed="81"/>
            <rFont val="Tahoma"/>
            <family val="2"/>
          </rPr>
          <t>Anschaffungswert je ha LF zum Vergleich mit BF-Statistik</t>
        </r>
        <r>
          <rPr>
            <sz val="8"/>
            <color indexed="81"/>
            <rFont val="Tahoma"/>
            <family val="2"/>
          </rPr>
          <t xml:space="preserve">
</t>
        </r>
      </text>
    </comment>
    <comment ref="J91" authorId="0">
      <text>
        <r>
          <rPr>
            <sz val="10"/>
            <color indexed="81"/>
            <rFont val="Tahoma"/>
            <family val="2"/>
          </rPr>
          <t>AfA je ha LF zum Vergleich mit BF-Statistik</t>
        </r>
        <r>
          <rPr>
            <sz val="8"/>
            <color indexed="81"/>
            <rFont val="Tahoma"/>
            <family val="2"/>
          </rPr>
          <t xml:space="preserve">
</t>
        </r>
      </text>
    </comment>
    <comment ref="K91" authorId="0">
      <text>
        <r>
          <rPr>
            <sz val="10"/>
            <color indexed="81"/>
            <rFont val="Tahoma"/>
            <family val="2"/>
          </rPr>
          <t>Zeitwert je ha LF</t>
        </r>
        <r>
          <rPr>
            <sz val="8"/>
            <color indexed="81"/>
            <rFont val="Tahoma"/>
            <family val="2"/>
          </rPr>
          <t xml:space="preserve">
</t>
        </r>
      </text>
    </comment>
  </commentList>
</comments>
</file>

<file path=xl/comments7.xml><?xml version="1.0" encoding="utf-8"?>
<comments xmlns="http://schemas.openxmlformats.org/spreadsheetml/2006/main">
  <authors>
    <author>maww</author>
    <author>tiww</author>
  </authors>
  <commentList>
    <comment ref="D7" authorId="0">
      <text>
        <r>
          <rPr>
            <sz val="9"/>
            <color indexed="81"/>
            <rFont val="Tahoma"/>
            <family val="2"/>
          </rPr>
          <t>Einnahme für Maschine plus ggf. Arbeit!</t>
        </r>
      </text>
    </comment>
    <comment ref="K7" authorId="0">
      <text>
        <r>
          <rPr>
            <sz val="9"/>
            <color indexed="81"/>
            <rFont val="Tahoma"/>
            <family val="2"/>
          </rPr>
          <t>Gesamte Einsatzstunden des eigenen Schleppers.</t>
        </r>
      </text>
    </comment>
    <comment ref="G21" authorId="0">
      <text>
        <r>
          <rPr>
            <sz val="9"/>
            <color indexed="81"/>
            <rFont val="Tahoma"/>
            <family val="2"/>
          </rPr>
          <t>Wert wird in Formblatt 010 (Kombination der Produktionsverfahren übernommen!</t>
        </r>
      </text>
    </comment>
    <comment ref="I21" authorId="1">
      <text>
        <r>
          <rPr>
            <sz val="10"/>
            <color indexed="81"/>
            <rFont val="Tahoma"/>
            <family val="2"/>
          </rPr>
          <t>Wert wird automatisch in F017 (Erfolgsgrößen) übernommen</t>
        </r>
        <r>
          <rPr>
            <sz val="8"/>
            <color indexed="81"/>
            <rFont val="Tahoma"/>
            <family val="2"/>
          </rPr>
          <t xml:space="preserve">
</t>
        </r>
      </text>
    </comment>
    <comment ref="J21" authorId="1">
      <text>
        <r>
          <rPr>
            <sz val="10"/>
            <color indexed="81"/>
            <rFont val="Tahoma"/>
            <family val="2"/>
          </rPr>
          <t>Wert wird in F010 (Kombination der Produktionsverfahren übernommen!</t>
        </r>
        <r>
          <rPr>
            <sz val="8"/>
            <color indexed="81"/>
            <rFont val="Tahoma"/>
            <family val="2"/>
          </rPr>
          <t xml:space="preserve">
</t>
        </r>
      </text>
    </comment>
    <comment ref="K21" authorId="1">
      <text>
        <r>
          <rPr>
            <sz val="9"/>
            <color indexed="81"/>
            <rFont val="Tahoma"/>
            <family val="2"/>
          </rPr>
          <t xml:space="preserve">Wert wird automatisch in F010 (Kombination der Produktionsverfahren übernommen und kann dort den einzelnen Schleppern zugeteilt werden.
</t>
        </r>
      </text>
    </comment>
    <comment ref="E36" authorId="1">
      <text>
        <r>
          <rPr>
            <sz val="10"/>
            <color indexed="81"/>
            <rFont val="Tahoma"/>
            <family val="2"/>
          </rPr>
          <t>Wert wird automatisch in F015 (Festkosten) übernommen</t>
        </r>
        <r>
          <rPr>
            <sz val="8"/>
            <color indexed="81"/>
            <rFont val="Tahoma"/>
            <family val="2"/>
          </rPr>
          <t xml:space="preserve">
</t>
        </r>
      </text>
    </comment>
  </commentList>
</comments>
</file>

<file path=xl/comments8.xml><?xml version="1.0" encoding="utf-8"?>
<comments xmlns="http://schemas.openxmlformats.org/spreadsheetml/2006/main">
  <authors>
    <author>tshl</author>
  </authors>
  <commentList>
    <comment ref="F28" authorId="0">
      <text>
        <r>
          <rPr>
            <b/>
            <sz val="8"/>
            <color indexed="81"/>
            <rFont val="Tahoma"/>
            <family val="2"/>
          </rPr>
          <t xml:space="preserve">Hier Anzahl der kindergeldberechtigten Kinder eingeben.
</t>
        </r>
        <r>
          <rPr>
            <sz val="8"/>
            <color indexed="81"/>
            <rFont val="Tahoma"/>
            <family val="2"/>
          </rPr>
          <t xml:space="preserve">
</t>
        </r>
      </text>
    </comment>
  </commentList>
</comments>
</file>

<file path=xl/comments9.xml><?xml version="1.0" encoding="utf-8"?>
<comments xmlns="http://schemas.openxmlformats.org/spreadsheetml/2006/main">
  <authors>
    <author>maww</author>
    <author>topm</author>
    <author>tiww</author>
    <author>OEM</author>
    <author>Markus Popp</author>
  </authors>
  <commentList>
    <comment ref="BQ3" authorId="0">
      <text>
        <r>
          <rPr>
            <b/>
            <sz val="8"/>
            <color indexed="81"/>
            <rFont val="Tahoma"/>
            <family val="2"/>
          </rPr>
          <t>Korrekturfaktor für Maschinenkosten: 
Summe tatsächliche Maschinenkosten/Summe Maschinenkosten nach KTBL</t>
        </r>
        <r>
          <rPr>
            <sz val="8"/>
            <color indexed="81"/>
            <rFont val="Tahoma"/>
            <family val="2"/>
          </rPr>
          <t xml:space="preserve">
</t>
        </r>
      </text>
    </comment>
    <comment ref="DF4" authorId="1">
      <text>
        <r>
          <rPr>
            <sz val="10"/>
            <color indexed="81"/>
            <rFont val="Tahoma"/>
            <family val="2"/>
          </rPr>
          <t>hier sind weitere Eingaben zum Abstimmen mit der Buchführung möglich, z.B. Viehzukäufe/-verkäufe</t>
        </r>
        <r>
          <rPr>
            <sz val="8"/>
            <color indexed="81"/>
            <rFont val="Tahoma"/>
            <family val="2"/>
          </rPr>
          <t xml:space="preserve">
</t>
        </r>
      </text>
    </comment>
    <comment ref="AC5" authorId="2">
      <text>
        <r>
          <rPr>
            <sz val="10"/>
            <color indexed="81"/>
            <rFont val="Arial"/>
            <family val="2"/>
          </rPr>
          <t>nach Erfahrungswerten liegen die privaten Stromkosten zwischen 500 und 1000 € pro Jahr</t>
        </r>
      </text>
    </comment>
    <comment ref="AE5" authorId="2">
      <text>
        <r>
          <rPr>
            <sz val="10"/>
            <color indexed="81"/>
            <rFont val="Arial"/>
            <family val="2"/>
          </rPr>
          <t>nach Erfahrungswerten liegen die privaten Wasser-/Kanalkosten zwischen 500 und 1000 € pro Jahr</t>
        </r>
      </text>
    </comment>
    <comment ref="AG5" authorId="2">
      <text>
        <r>
          <rPr>
            <sz val="10"/>
            <color indexed="81"/>
            <rFont val="Arial"/>
            <family val="2"/>
          </rPr>
          <t>nach Erfahrungswerten liegen die privaten Heizungskosten zwischen 500 und 2000 € pro Jahr; Wert des eigenen Holzes bei Holz-/Hackschnitzelheizungen beachten!</t>
        </r>
      </text>
    </comment>
    <comment ref="BC5" authorId="1">
      <text>
        <r>
          <rPr>
            <b/>
            <sz val="10"/>
            <color indexed="81"/>
            <rFont val="Tahoma"/>
            <family val="2"/>
          </rPr>
          <t>den tierischen "Rest"
hier 
zusammenfassen
(Summe bilden)</t>
        </r>
        <r>
          <rPr>
            <sz val="8"/>
            <color indexed="81"/>
            <rFont val="Tahoma"/>
            <family val="2"/>
          </rPr>
          <t xml:space="preserve">
</t>
        </r>
      </text>
    </comment>
    <comment ref="AM6" authorId="1">
      <text>
        <r>
          <rPr>
            <b/>
            <sz val="11"/>
            <color indexed="81"/>
            <rFont val="Tahoma"/>
            <family val="2"/>
          </rPr>
          <t>Art des Kraftfutters eingeben!</t>
        </r>
        <r>
          <rPr>
            <sz val="8"/>
            <color indexed="81"/>
            <rFont val="Tahoma"/>
            <family val="2"/>
          </rPr>
          <t xml:space="preserve">
</t>
        </r>
      </text>
    </comment>
    <comment ref="BR6" authorId="0">
      <text>
        <r>
          <rPr>
            <b/>
            <sz val="10"/>
            <color indexed="81"/>
            <rFont val="Arial"/>
            <family val="2"/>
          </rPr>
          <t>tatsächliche Werte des eigenen
Betriebes nach Abgleich mit der Buchführung.
Korrektur mit dem Korrekturfaktor aus tatsächlichen und KTBL-Maschinenkosten.</t>
        </r>
      </text>
    </comment>
    <comment ref="CX6" authorId="1">
      <text>
        <r>
          <rPr>
            <sz val="10"/>
            <color indexed="81"/>
            <rFont val="Tahoma"/>
            <family val="2"/>
          </rPr>
          <t>tatsächliche Milchleistung insgesamt (einschl. Verfütterung)</t>
        </r>
        <r>
          <rPr>
            <sz val="8"/>
            <color indexed="81"/>
            <rFont val="Tahoma"/>
            <family val="2"/>
          </rPr>
          <t xml:space="preserve">
</t>
        </r>
      </text>
    </comment>
    <comment ref="CZ6" authorId="1">
      <text>
        <r>
          <rPr>
            <sz val="10"/>
            <color indexed="81"/>
            <rFont val="Tahoma"/>
            <family val="2"/>
          </rPr>
          <t xml:space="preserve">Verfütterung innerhalb des PV Milchkuh oder an Kalbin bzw. MB
</t>
        </r>
      </text>
    </comment>
    <comment ref="DD6" authorId="1">
      <text>
        <r>
          <rPr>
            <sz val="10"/>
            <color indexed="81"/>
            <rFont val="Tahoma"/>
            <family val="2"/>
          </rPr>
          <t>z.B. für Saatgut bzw. Verfütterung</t>
        </r>
        <r>
          <rPr>
            <sz val="8"/>
            <color indexed="81"/>
            <rFont val="Tahoma"/>
            <family val="2"/>
          </rPr>
          <t xml:space="preserve">
</t>
        </r>
      </text>
    </comment>
    <comment ref="D9" authorId="2">
      <text>
        <r>
          <rPr>
            <sz val="10"/>
            <color indexed="81"/>
            <rFont val="Tahoma"/>
            <family val="2"/>
          </rPr>
          <t>zur Kontrolle verfügbarer Ackerfläche</t>
        </r>
        <r>
          <rPr>
            <sz val="8"/>
            <color indexed="81"/>
            <rFont val="Tahoma"/>
            <family val="2"/>
          </rPr>
          <t xml:space="preserve">
</t>
        </r>
        <r>
          <rPr>
            <sz val="10"/>
            <color indexed="81"/>
            <rFont val="Tahoma"/>
            <family val="2"/>
          </rPr>
          <t>von F002</t>
        </r>
      </text>
    </comment>
    <comment ref="E9" authorId="2">
      <text>
        <r>
          <rPr>
            <sz val="10"/>
            <color indexed="81"/>
            <rFont val="Tahoma"/>
            <family val="2"/>
          </rPr>
          <t>zur Kontrolle des verfügbaren Grünlandes
von F002</t>
        </r>
      </text>
    </comment>
    <comment ref="L9" authorId="2">
      <text>
        <r>
          <rPr>
            <sz val="10"/>
            <color indexed="81"/>
            <rFont val="Arial"/>
            <family val="2"/>
          </rPr>
          <t>Grundfutterbedarfswerte (z.B. für Rinder) mit Minuszeichen eingeben</t>
        </r>
        <r>
          <rPr>
            <sz val="8"/>
            <color indexed="81"/>
            <rFont val="Tahoma"/>
            <family val="2"/>
          </rPr>
          <t xml:space="preserve">
</t>
        </r>
      </text>
    </comment>
    <comment ref="R10" authorId="3">
      <text>
        <r>
          <rPr>
            <sz val="10"/>
            <color indexed="81"/>
            <rFont val="Tahoma"/>
            <family val="2"/>
          </rPr>
          <t>Werte der Spalten 1 bis 4 werden automatisch von Blatt 1 übertragen</t>
        </r>
        <r>
          <rPr>
            <sz val="8"/>
            <color indexed="81"/>
            <rFont val="Tahoma"/>
            <family val="2"/>
          </rPr>
          <t xml:space="preserve">
</t>
        </r>
      </text>
    </comment>
    <comment ref="S10" authorId="3">
      <text>
        <r>
          <rPr>
            <sz val="10"/>
            <color indexed="81"/>
            <rFont val="Tahoma"/>
            <family val="2"/>
          </rPr>
          <t>Werte der Spalten 1 bis 4 werden automatisch von Blatt 1 übertragen</t>
        </r>
        <r>
          <rPr>
            <sz val="8"/>
            <color indexed="81"/>
            <rFont val="Tahoma"/>
            <family val="2"/>
          </rPr>
          <t xml:space="preserve">
</t>
        </r>
      </text>
    </comment>
    <comment ref="T10" authorId="3">
      <text>
        <r>
          <rPr>
            <sz val="10"/>
            <color indexed="81"/>
            <rFont val="Tahoma"/>
            <family val="2"/>
          </rPr>
          <t>Werte der Spalten 1 bis 4 werden automatisch von Blatt 1 übertragen</t>
        </r>
        <r>
          <rPr>
            <sz val="8"/>
            <color indexed="81"/>
            <rFont val="Tahoma"/>
            <family val="2"/>
          </rPr>
          <t xml:space="preserve">
</t>
        </r>
      </text>
    </comment>
    <comment ref="U10" authorId="3">
      <text>
        <r>
          <rPr>
            <sz val="10"/>
            <color indexed="81"/>
            <rFont val="Arial"/>
            <family val="2"/>
          </rPr>
          <t>Werte der Spalten 1 bis 4 werden automatisch von Blatt 1 übertragen</t>
        </r>
        <r>
          <rPr>
            <sz val="8"/>
            <color indexed="81"/>
            <rFont val="Tahoma"/>
            <family val="2"/>
          </rPr>
          <t xml:space="preserve">
</t>
        </r>
      </text>
    </comment>
    <comment ref="AI10" authorId="3">
      <text>
        <r>
          <rPr>
            <sz val="10"/>
            <color indexed="81"/>
            <rFont val="Tahoma"/>
            <family val="2"/>
          </rPr>
          <t>Werte der Spalten 1 bis 4 werden automatisch von Blatt 1 übertragen</t>
        </r>
        <r>
          <rPr>
            <sz val="8"/>
            <color indexed="81"/>
            <rFont val="Tahoma"/>
            <family val="2"/>
          </rPr>
          <t xml:space="preserve">
</t>
        </r>
      </text>
    </comment>
    <comment ref="BF10" authorId="3">
      <text>
        <r>
          <rPr>
            <sz val="10"/>
            <color indexed="81"/>
            <rFont val="Tahoma"/>
            <family val="2"/>
          </rPr>
          <t>Werte der Spalten 1 bis 4 werden automatisch von Blatt 1 übertragen</t>
        </r>
        <r>
          <rPr>
            <sz val="8"/>
            <color indexed="81"/>
            <rFont val="Tahoma"/>
            <family val="2"/>
          </rPr>
          <t xml:space="preserve">
</t>
        </r>
      </text>
    </comment>
    <comment ref="CC10" authorId="3">
      <text>
        <r>
          <rPr>
            <sz val="10"/>
            <color indexed="81"/>
            <rFont val="Tahoma"/>
            <family val="2"/>
          </rPr>
          <t>Werte der Spalten 1 bis 4 werden automatisch von Blatt 1 übertragen</t>
        </r>
        <r>
          <rPr>
            <sz val="8"/>
            <color indexed="81"/>
            <rFont val="Tahoma"/>
            <family val="2"/>
          </rPr>
          <t xml:space="preserve">
</t>
        </r>
      </text>
    </comment>
    <comment ref="CT10" authorId="3">
      <text>
        <r>
          <rPr>
            <sz val="10"/>
            <color indexed="81"/>
            <rFont val="Tahoma"/>
            <family val="2"/>
          </rPr>
          <t>Werte der Spalten 1 bis 4 werden automatisch von Blatt 1 übertragen</t>
        </r>
        <r>
          <rPr>
            <sz val="8"/>
            <color indexed="81"/>
            <rFont val="Tahoma"/>
            <family val="2"/>
          </rPr>
          <t xml:space="preserve">
</t>
        </r>
      </text>
    </comment>
    <comment ref="D11" authorId="2">
      <text>
        <r>
          <rPr>
            <sz val="10"/>
            <color indexed="81"/>
            <rFont val="Tahoma"/>
            <family val="2"/>
          </rPr>
          <t xml:space="preserve">in diese Spalte </t>
        </r>
        <r>
          <rPr>
            <b/>
            <sz val="10"/>
            <color indexed="81"/>
            <rFont val="Tahoma"/>
            <family val="2"/>
          </rPr>
          <t>nur</t>
        </r>
        <r>
          <rPr>
            <sz val="10"/>
            <color indexed="81"/>
            <rFont val="Tahoma"/>
            <family val="2"/>
          </rPr>
          <t xml:space="preserve"> Hauptnutzungen auf Ackerfläche eintragen (z.B. keine Zwischenfrüchte)</t>
        </r>
      </text>
    </comment>
    <comment ref="E11" authorId="2">
      <text>
        <r>
          <rPr>
            <sz val="10"/>
            <color indexed="81"/>
            <rFont val="Tahoma"/>
            <family val="2"/>
          </rPr>
          <t>in diese Spalte</t>
        </r>
        <r>
          <rPr>
            <b/>
            <sz val="10"/>
            <color indexed="81"/>
            <rFont val="Tahoma"/>
            <family val="2"/>
          </rPr>
          <t xml:space="preserve"> nur</t>
        </r>
        <r>
          <rPr>
            <sz val="10"/>
            <color indexed="81"/>
            <rFont val="Tahoma"/>
            <family val="2"/>
          </rPr>
          <t xml:space="preserve"> Grünlandnutzung eintragen</t>
        </r>
      </text>
    </comment>
    <comment ref="F11" authorId="2">
      <text>
        <r>
          <rPr>
            <sz val="10"/>
            <color indexed="81"/>
            <rFont val="Tahoma"/>
            <family val="2"/>
          </rPr>
          <t xml:space="preserve">in diese Spalte </t>
        </r>
        <r>
          <rPr>
            <b/>
            <sz val="10"/>
            <color indexed="81"/>
            <rFont val="Tahoma"/>
            <family val="2"/>
          </rPr>
          <t>alles andere</t>
        </r>
        <r>
          <rPr>
            <sz val="10"/>
            <color indexed="81"/>
            <rFont val="Tahoma"/>
            <family val="2"/>
          </rPr>
          <t xml:space="preserve"> eintragen (z.B. Anzahl der Einheiten tier. Prod.verfahren, Zwischenfrüchte,  Prämien , Wald, Hofarbeiten...)</t>
        </r>
      </text>
    </comment>
    <comment ref="D12" authorId="2">
      <text>
        <r>
          <rPr>
            <sz val="10"/>
            <color indexed="81"/>
            <rFont val="Tahoma"/>
            <family val="2"/>
          </rPr>
          <t xml:space="preserve">in diese Spalte </t>
        </r>
        <r>
          <rPr>
            <b/>
            <sz val="10"/>
            <color indexed="81"/>
            <rFont val="Tahoma"/>
            <family val="2"/>
          </rPr>
          <t>nur</t>
        </r>
        <r>
          <rPr>
            <sz val="10"/>
            <color indexed="81"/>
            <rFont val="Tahoma"/>
            <family val="2"/>
          </rPr>
          <t xml:space="preserve"> Hauptnutzungen auf Ackerfläche eintragen (z.B. keine Zwischenfrüchte)</t>
        </r>
      </text>
    </comment>
    <comment ref="E12" authorId="2">
      <text>
        <r>
          <rPr>
            <sz val="10"/>
            <color indexed="81"/>
            <rFont val="Tahoma"/>
            <family val="2"/>
          </rPr>
          <t>in diese Spalte</t>
        </r>
        <r>
          <rPr>
            <b/>
            <sz val="10"/>
            <color indexed="81"/>
            <rFont val="Tahoma"/>
            <family val="2"/>
          </rPr>
          <t xml:space="preserve"> nur</t>
        </r>
        <r>
          <rPr>
            <sz val="10"/>
            <color indexed="81"/>
            <rFont val="Tahoma"/>
            <family val="2"/>
          </rPr>
          <t xml:space="preserve"> Grünlandnutzung eintragen</t>
        </r>
      </text>
    </comment>
    <comment ref="F12" authorId="2">
      <text>
        <r>
          <rPr>
            <sz val="10"/>
            <color indexed="81"/>
            <rFont val="Tahoma"/>
            <family val="2"/>
          </rPr>
          <t xml:space="preserve">in diese Spalte </t>
        </r>
        <r>
          <rPr>
            <b/>
            <sz val="10"/>
            <color indexed="81"/>
            <rFont val="Tahoma"/>
            <family val="2"/>
          </rPr>
          <t>alles andere</t>
        </r>
        <r>
          <rPr>
            <sz val="10"/>
            <color indexed="81"/>
            <rFont val="Tahoma"/>
            <family val="2"/>
          </rPr>
          <t xml:space="preserve"> eintragen (z.B. Anzahl der Einheiten tier. Prod.verfahren, Zwischenfrüchte,  Prämien , Wald, Hofarbeiten...)</t>
        </r>
      </text>
    </comment>
    <comment ref="D13" authorId="2">
      <text>
        <r>
          <rPr>
            <sz val="10"/>
            <color indexed="81"/>
            <rFont val="Tahoma"/>
            <family val="2"/>
          </rPr>
          <t xml:space="preserve">in diese Spalte </t>
        </r>
        <r>
          <rPr>
            <b/>
            <sz val="10"/>
            <color indexed="81"/>
            <rFont val="Tahoma"/>
            <family val="2"/>
          </rPr>
          <t>nur</t>
        </r>
        <r>
          <rPr>
            <sz val="10"/>
            <color indexed="81"/>
            <rFont val="Tahoma"/>
            <family val="2"/>
          </rPr>
          <t xml:space="preserve"> Hauptnutzungen auf Ackerfläche eintragen (z.B. keine Zwischenfrüchte)</t>
        </r>
      </text>
    </comment>
    <comment ref="E13" authorId="2">
      <text>
        <r>
          <rPr>
            <sz val="10"/>
            <color indexed="81"/>
            <rFont val="Tahoma"/>
            <family val="2"/>
          </rPr>
          <t>in diese Spalte</t>
        </r>
        <r>
          <rPr>
            <b/>
            <sz val="10"/>
            <color indexed="81"/>
            <rFont val="Tahoma"/>
            <family val="2"/>
          </rPr>
          <t xml:space="preserve"> nur</t>
        </r>
        <r>
          <rPr>
            <sz val="10"/>
            <color indexed="81"/>
            <rFont val="Tahoma"/>
            <family val="2"/>
          </rPr>
          <t xml:space="preserve"> Grünlandnutzung eintragen</t>
        </r>
      </text>
    </comment>
    <comment ref="F13" authorId="2">
      <text>
        <r>
          <rPr>
            <sz val="10"/>
            <color indexed="81"/>
            <rFont val="Tahoma"/>
            <family val="2"/>
          </rPr>
          <t xml:space="preserve">in diese Spalte </t>
        </r>
        <r>
          <rPr>
            <b/>
            <sz val="10"/>
            <color indexed="81"/>
            <rFont val="Tahoma"/>
            <family val="2"/>
          </rPr>
          <t>alles andere</t>
        </r>
        <r>
          <rPr>
            <sz val="10"/>
            <color indexed="81"/>
            <rFont val="Tahoma"/>
            <family val="2"/>
          </rPr>
          <t xml:space="preserve"> eintragen (z.B. Anzahl der Einheiten tier. Prod.verfahren, Zwischenfrüchte,  Prämien , Wald, Hofarbeiten...)</t>
        </r>
      </text>
    </comment>
    <comment ref="D14" authorId="2">
      <text>
        <r>
          <rPr>
            <sz val="10"/>
            <color indexed="81"/>
            <rFont val="Tahoma"/>
            <family val="2"/>
          </rPr>
          <t xml:space="preserve">in diese Spalte </t>
        </r>
        <r>
          <rPr>
            <b/>
            <sz val="10"/>
            <color indexed="81"/>
            <rFont val="Tahoma"/>
            <family val="2"/>
          </rPr>
          <t>nur</t>
        </r>
        <r>
          <rPr>
            <sz val="10"/>
            <color indexed="81"/>
            <rFont val="Tahoma"/>
            <family val="2"/>
          </rPr>
          <t xml:space="preserve"> Hauptnutzungen auf Ackerfläche eintragen (z.B. keine Zwischenfrüchte)</t>
        </r>
      </text>
    </comment>
    <comment ref="E14" authorId="2">
      <text>
        <r>
          <rPr>
            <sz val="10"/>
            <color indexed="81"/>
            <rFont val="Tahoma"/>
            <family val="2"/>
          </rPr>
          <t>in diese Spalte</t>
        </r>
        <r>
          <rPr>
            <b/>
            <sz val="10"/>
            <color indexed="81"/>
            <rFont val="Tahoma"/>
            <family val="2"/>
          </rPr>
          <t xml:space="preserve"> nur</t>
        </r>
        <r>
          <rPr>
            <sz val="10"/>
            <color indexed="81"/>
            <rFont val="Tahoma"/>
            <family val="2"/>
          </rPr>
          <t xml:space="preserve"> Grünlandnutzung eintragen</t>
        </r>
      </text>
    </comment>
    <comment ref="F14" authorId="2">
      <text>
        <r>
          <rPr>
            <sz val="10"/>
            <color indexed="81"/>
            <rFont val="Tahoma"/>
            <family val="2"/>
          </rPr>
          <t xml:space="preserve">in diese Spalte </t>
        </r>
        <r>
          <rPr>
            <b/>
            <sz val="10"/>
            <color indexed="81"/>
            <rFont val="Tahoma"/>
            <family val="2"/>
          </rPr>
          <t>alles andere</t>
        </r>
        <r>
          <rPr>
            <sz val="10"/>
            <color indexed="81"/>
            <rFont val="Tahoma"/>
            <family val="2"/>
          </rPr>
          <t xml:space="preserve"> eintragen (z.B. Anzahl der Einheiten tier. Prod.verfahren, Zwischenfrüchte,  Prämien , Wald, Hofarbeiten...)</t>
        </r>
      </text>
    </comment>
    <comment ref="D15" authorId="2">
      <text>
        <r>
          <rPr>
            <sz val="10"/>
            <color indexed="81"/>
            <rFont val="Tahoma"/>
            <family val="2"/>
          </rPr>
          <t xml:space="preserve">in diese Spalte </t>
        </r>
        <r>
          <rPr>
            <b/>
            <sz val="10"/>
            <color indexed="81"/>
            <rFont val="Tahoma"/>
            <family val="2"/>
          </rPr>
          <t>nur</t>
        </r>
        <r>
          <rPr>
            <sz val="10"/>
            <color indexed="81"/>
            <rFont val="Tahoma"/>
            <family val="2"/>
          </rPr>
          <t xml:space="preserve"> Hauptnutzungen auf Ackerfläche eintragen (z.B. keine Zwischenfrüchte)</t>
        </r>
      </text>
    </comment>
    <comment ref="E15" authorId="2">
      <text>
        <r>
          <rPr>
            <sz val="10"/>
            <color indexed="81"/>
            <rFont val="Tahoma"/>
            <family val="2"/>
          </rPr>
          <t>in diese Spalte</t>
        </r>
        <r>
          <rPr>
            <b/>
            <sz val="10"/>
            <color indexed="81"/>
            <rFont val="Tahoma"/>
            <family val="2"/>
          </rPr>
          <t xml:space="preserve"> nur</t>
        </r>
        <r>
          <rPr>
            <sz val="10"/>
            <color indexed="81"/>
            <rFont val="Tahoma"/>
            <family val="2"/>
          </rPr>
          <t xml:space="preserve"> Grünlandnutzung eintragen</t>
        </r>
      </text>
    </comment>
    <comment ref="F15" authorId="2">
      <text>
        <r>
          <rPr>
            <sz val="10"/>
            <color indexed="81"/>
            <rFont val="Tahoma"/>
            <family val="2"/>
          </rPr>
          <t xml:space="preserve">in diese Spalte </t>
        </r>
        <r>
          <rPr>
            <b/>
            <sz val="10"/>
            <color indexed="81"/>
            <rFont val="Tahoma"/>
            <family val="2"/>
          </rPr>
          <t>alles andere</t>
        </r>
        <r>
          <rPr>
            <sz val="10"/>
            <color indexed="81"/>
            <rFont val="Tahoma"/>
            <family val="2"/>
          </rPr>
          <t xml:space="preserve"> eintragen (z.B. Anzahl der Einheiten tier. Prod.verfahren, Zwischenfrüchte,  Prämien , Wald, Hofarbeiten...)</t>
        </r>
      </text>
    </comment>
    <comment ref="D16" authorId="2">
      <text>
        <r>
          <rPr>
            <sz val="10"/>
            <color indexed="81"/>
            <rFont val="Tahoma"/>
            <family val="2"/>
          </rPr>
          <t xml:space="preserve">in diese Spalte </t>
        </r>
        <r>
          <rPr>
            <b/>
            <sz val="10"/>
            <color indexed="81"/>
            <rFont val="Tahoma"/>
            <family val="2"/>
          </rPr>
          <t>nur</t>
        </r>
        <r>
          <rPr>
            <sz val="10"/>
            <color indexed="81"/>
            <rFont val="Tahoma"/>
            <family val="2"/>
          </rPr>
          <t xml:space="preserve"> Hauptnutzungen auf Ackerfläche eintragen (z.B. keine Zwischenfrüchte)</t>
        </r>
      </text>
    </comment>
    <comment ref="E16" authorId="2">
      <text>
        <r>
          <rPr>
            <sz val="10"/>
            <color indexed="81"/>
            <rFont val="Tahoma"/>
            <family val="2"/>
          </rPr>
          <t>in diese Spalte</t>
        </r>
        <r>
          <rPr>
            <b/>
            <sz val="10"/>
            <color indexed="81"/>
            <rFont val="Tahoma"/>
            <family val="2"/>
          </rPr>
          <t xml:space="preserve"> nur</t>
        </r>
        <r>
          <rPr>
            <sz val="10"/>
            <color indexed="81"/>
            <rFont val="Tahoma"/>
            <family val="2"/>
          </rPr>
          <t xml:space="preserve"> Grünlandnutzung eintragen</t>
        </r>
      </text>
    </comment>
    <comment ref="F16" authorId="2">
      <text>
        <r>
          <rPr>
            <sz val="10"/>
            <color indexed="81"/>
            <rFont val="Tahoma"/>
            <family val="2"/>
          </rPr>
          <t xml:space="preserve">in diese Spalte </t>
        </r>
        <r>
          <rPr>
            <b/>
            <sz val="10"/>
            <color indexed="81"/>
            <rFont val="Tahoma"/>
            <family val="2"/>
          </rPr>
          <t>alles andere</t>
        </r>
        <r>
          <rPr>
            <sz val="10"/>
            <color indexed="81"/>
            <rFont val="Tahoma"/>
            <family val="2"/>
          </rPr>
          <t xml:space="preserve"> eintragen (z.B. Anzahl der Einheiten tier. Prod.verfahren, Zwischenfrüchte,  Prämien , Wald, Hofarbeiten...)</t>
        </r>
      </text>
    </comment>
    <comment ref="D17" authorId="2">
      <text>
        <r>
          <rPr>
            <sz val="10"/>
            <color indexed="81"/>
            <rFont val="Tahoma"/>
            <family val="2"/>
          </rPr>
          <t xml:space="preserve">in diese Spalte </t>
        </r>
        <r>
          <rPr>
            <b/>
            <sz val="10"/>
            <color indexed="81"/>
            <rFont val="Tahoma"/>
            <family val="2"/>
          </rPr>
          <t>nur</t>
        </r>
        <r>
          <rPr>
            <sz val="10"/>
            <color indexed="81"/>
            <rFont val="Tahoma"/>
            <family val="2"/>
          </rPr>
          <t xml:space="preserve"> Hauptnutzungen auf Ackerfläche eintragen (z.B. keine Zwischenfrüchte)</t>
        </r>
      </text>
    </comment>
    <comment ref="E17" authorId="2">
      <text>
        <r>
          <rPr>
            <sz val="10"/>
            <color indexed="81"/>
            <rFont val="Tahoma"/>
            <family val="2"/>
          </rPr>
          <t>in diese Spalte</t>
        </r>
        <r>
          <rPr>
            <b/>
            <sz val="10"/>
            <color indexed="81"/>
            <rFont val="Tahoma"/>
            <family val="2"/>
          </rPr>
          <t xml:space="preserve"> nur</t>
        </r>
        <r>
          <rPr>
            <sz val="10"/>
            <color indexed="81"/>
            <rFont val="Tahoma"/>
            <family val="2"/>
          </rPr>
          <t xml:space="preserve"> Grünlandnutzung eintragen</t>
        </r>
      </text>
    </comment>
    <comment ref="F17" authorId="2">
      <text>
        <r>
          <rPr>
            <sz val="10"/>
            <color indexed="81"/>
            <rFont val="Tahoma"/>
            <family val="2"/>
          </rPr>
          <t xml:space="preserve">in diese Spalte </t>
        </r>
        <r>
          <rPr>
            <b/>
            <sz val="10"/>
            <color indexed="81"/>
            <rFont val="Tahoma"/>
            <family val="2"/>
          </rPr>
          <t>alles andere</t>
        </r>
        <r>
          <rPr>
            <sz val="10"/>
            <color indexed="81"/>
            <rFont val="Tahoma"/>
            <family val="2"/>
          </rPr>
          <t xml:space="preserve"> eintragen (z.B. Anzahl der Einheiten tier. Prod.verfahren, Zwischenfrüchte,  Prämien , Wald, Hofarbeiten...)</t>
        </r>
      </text>
    </comment>
    <comment ref="D18" authorId="2">
      <text>
        <r>
          <rPr>
            <sz val="10"/>
            <color indexed="81"/>
            <rFont val="Tahoma"/>
            <family val="2"/>
          </rPr>
          <t xml:space="preserve">in diese Spalte </t>
        </r>
        <r>
          <rPr>
            <b/>
            <sz val="10"/>
            <color indexed="81"/>
            <rFont val="Tahoma"/>
            <family val="2"/>
          </rPr>
          <t>nur</t>
        </r>
        <r>
          <rPr>
            <sz val="10"/>
            <color indexed="81"/>
            <rFont val="Tahoma"/>
            <family val="2"/>
          </rPr>
          <t xml:space="preserve"> Hauptnutzungen auf Ackerfläche eintragen (z.B. keine Zwischenfrüchte)</t>
        </r>
      </text>
    </comment>
    <comment ref="E18" authorId="2">
      <text>
        <r>
          <rPr>
            <sz val="10"/>
            <color indexed="81"/>
            <rFont val="Tahoma"/>
            <family val="2"/>
          </rPr>
          <t>in diese Spalte</t>
        </r>
        <r>
          <rPr>
            <b/>
            <sz val="10"/>
            <color indexed="81"/>
            <rFont val="Tahoma"/>
            <family val="2"/>
          </rPr>
          <t xml:space="preserve"> nur</t>
        </r>
        <r>
          <rPr>
            <sz val="10"/>
            <color indexed="81"/>
            <rFont val="Tahoma"/>
            <family val="2"/>
          </rPr>
          <t xml:space="preserve"> Grünlandnutzung eintragen</t>
        </r>
      </text>
    </comment>
    <comment ref="F18" authorId="2">
      <text>
        <r>
          <rPr>
            <sz val="10"/>
            <color indexed="81"/>
            <rFont val="Tahoma"/>
            <family val="2"/>
          </rPr>
          <t xml:space="preserve">in diese Spalte </t>
        </r>
        <r>
          <rPr>
            <b/>
            <sz val="10"/>
            <color indexed="81"/>
            <rFont val="Tahoma"/>
            <family val="2"/>
          </rPr>
          <t>alles andere</t>
        </r>
        <r>
          <rPr>
            <sz val="10"/>
            <color indexed="81"/>
            <rFont val="Tahoma"/>
            <family val="2"/>
          </rPr>
          <t xml:space="preserve"> eintragen (z.B. Anzahl der Einheiten tier. Prod.verfahren, Zwischenfrüchte,  Prämien , Wald, Hofarbeiten...)</t>
        </r>
      </text>
    </comment>
    <comment ref="D19" authorId="2">
      <text>
        <r>
          <rPr>
            <sz val="10"/>
            <color indexed="81"/>
            <rFont val="Tahoma"/>
            <family val="2"/>
          </rPr>
          <t xml:space="preserve">in diese Spalte </t>
        </r>
        <r>
          <rPr>
            <b/>
            <sz val="10"/>
            <color indexed="81"/>
            <rFont val="Tahoma"/>
            <family val="2"/>
          </rPr>
          <t>nur</t>
        </r>
        <r>
          <rPr>
            <sz val="10"/>
            <color indexed="81"/>
            <rFont val="Tahoma"/>
            <family val="2"/>
          </rPr>
          <t xml:space="preserve"> Hauptnutzungen auf Ackerfläche eintragen (z.B. keine Zwischenfrüchte)</t>
        </r>
      </text>
    </comment>
    <comment ref="E19" authorId="2">
      <text>
        <r>
          <rPr>
            <sz val="10"/>
            <color indexed="81"/>
            <rFont val="Tahoma"/>
            <family val="2"/>
          </rPr>
          <t>in diese Spalte</t>
        </r>
        <r>
          <rPr>
            <b/>
            <sz val="10"/>
            <color indexed="81"/>
            <rFont val="Tahoma"/>
            <family val="2"/>
          </rPr>
          <t xml:space="preserve"> nur</t>
        </r>
        <r>
          <rPr>
            <sz val="10"/>
            <color indexed="81"/>
            <rFont val="Tahoma"/>
            <family val="2"/>
          </rPr>
          <t xml:space="preserve"> Grünlandnutzung eintragen</t>
        </r>
      </text>
    </comment>
    <comment ref="F19" authorId="2">
      <text>
        <r>
          <rPr>
            <sz val="10"/>
            <color indexed="81"/>
            <rFont val="Tahoma"/>
            <family val="2"/>
          </rPr>
          <t xml:space="preserve">in diese Spalte </t>
        </r>
        <r>
          <rPr>
            <b/>
            <sz val="10"/>
            <color indexed="81"/>
            <rFont val="Tahoma"/>
            <family val="2"/>
          </rPr>
          <t>alles andere</t>
        </r>
        <r>
          <rPr>
            <sz val="10"/>
            <color indexed="81"/>
            <rFont val="Tahoma"/>
            <family val="2"/>
          </rPr>
          <t xml:space="preserve"> eintragen (z.B. Anzahl der Einheiten tier. Prod.verfahren, Zwischenfrüchte,  Prämien , Wald, Hofarbeiten...)</t>
        </r>
      </text>
    </comment>
    <comment ref="D20" authorId="2">
      <text>
        <r>
          <rPr>
            <sz val="10"/>
            <color indexed="81"/>
            <rFont val="Tahoma"/>
            <family val="2"/>
          </rPr>
          <t xml:space="preserve">in diese Spalte </t>
        </r>
        <r>
          <rPr>
            <b/>
            <sz val="10"/>
            <color indexed="81"/>
            <rFont val="Tahoma"/>
            <family val="2"/>
          </rPr>
          <t>nur</t>
        </r>
        <r>
          <rPr>
            <sz val="10"/>
            <color indexed="81"/>
            <rFont val="Tahoma"/>
            <family val="2"/>
          </rPr>
          <t xml:space="preserve"> Hauptnutzungen auf Ackerfläche eintragen (z.B. keine Zwischenfrüchte)</t>
        </r>
      </text>
    </comment>
    <comment ref="E20" authorId="2">
      <text>
        <r>
          <rPr>
            <sz val="10"/>
            <color indexed="81"/>
            <rFont val="Tahoma"/>
            <family val="2"/>
          </rPr>
          <t>in diese Spalte</t>
        </r>
        <r>
          <rPr>
            <b/>
            <sz val="10"/>
            <color indexed="81"/>
            <rFont val="Tahoma"/>
            <family val="2"/>
          </rPr>
          <t xml:space="preserve"> nur</t>
        </r>
        <r>
          <rPr>
            <sz val="10"/>
            <color indexed="81"/>
            <rFont val="Tahoma"/>
            <family val="2"/>
          </rPr>
          <t xml:space="preserve"> Grünlandnutzung eintragen</t>
        </r>
      </text>
    </comment>
    <comment ref="F20" authorId="2">
      <text>
        <r>
          <rPr>
            <sz val="10"/>
            <color indexed="81"/>
            <rFont val="Tahoma"/>
            <family val="2"/>
          </rPr>
          <t xml:space="preserve">in diese Spalte </t>
        </r>
        <r>
          <rPr>
            <b/>
            <sz val="10"/>
            <color indexed="81"/>
            <rFont val="Tahoma"/>
            <family val="2"/>
          </rPr>
          <t>alles andere</t>
        </r>
        <r>
          <rPr>
            <sz val="10"/>
            <color indexed="81"/>
            <rFont val="Tahoma"/>
            <family val="2"/>
          </rPr>
          <t xml:space="preserve"> eintragen (z.B. Anzahl der Einheiten tier. Prod.verfahren, Zwischenfrüchte,  Prämien , Wald, Hofarbeiten...)</t>
        </r>
      </text>
    </comment>
    <comment ref="D21" authorId="2">
      <text>
        <r>
          <rPr>
            <sz val="10"/>
            <color indexed="81"/>
            <rFont val="Tahoma"/>
            <family val="2"/>
          </rPr>
          <t xml:space="preserve">in diese Spalte </t>
        </r>
        <r>
          <rPr>
            <b/>
            <sz val="10"/>
            <color indexed="81"/>
            <rFont val="Tahoma"/>
            <family val="2"/>
          </rPr>
          <t>nur</t>
        </r>
        <r>
          <rPr>
            <sz val="10"/>
            <color indexed="81"/>
            <rFont val="Tahoma"/>
            <family val="2"/>
          </rPr>
          <t xml:space="preserve"> Hauptnutzungen auf Ackerfläche eintragen (z.B. keine Zwischenfrüchte)</t>
        </r>
      </text>
    </comment>
    <comment ref="E21" authorId="2">
      <text>
        <r>
          <rPr>
            <sz val="10"/>
            <color indexed="81"/>
            <rFont val="Tahoma"/>
            <family val="2"/>
          </rPr>
          <t>in diese Spalte</t>
        </r>
        <r>
          <rPr>
            <b/>
            <sz val="10"/>
            <color indexed="81"/>
            <rFont val="Tahoma"/>
            <family val="2"/>
          </rPr>
          <t xml:space="preserve"> nur</t>
        </r>
        <r>
          <rPr>
            <sz val="10"/>
            <color indexed="81"/>
            <rFont val="Tahoma"/>
            <family val="2"/>
          </rPr>
          <t xml:space="preserve"> Grünlandnutzung eintragen</t>
        </r>
      </text>
    </comment>
    <comment ref="F21" authorId="2">
      <text>
        <r>
          <rPr>
            <sz val="10"/>
            <color indexed="81"/>
            <rFont val="Tahoma"/>
            <family val="2"/>
          </rPr>
          <t xml:space="preserve">in diese Spalte </t>
        </r>
        <r>
          <rPr>
            <b/>
            <sz val="10"/>
            <color indexed="81"/>
            <rFont val="Tahoma"/>
            <family val="2"/>
          </rPr>
          <t>alles andere</t>
        </r>
        <r>
          <rPr>
            <sz val="10"/>
            <color indexed="81"/>
            <rFont val="Tahoma"/>
            <family val="2"/>
          </rPr>
          <t xml:space="preserve"> eintragen (z.B. Anzahl der Einheiten tier. Prod.verfahren, Zwischenfrüchte,  Prämien , Wald, Hofarbeiten...)</t>
        </r>
      </text>
    </comment>
    <comment ref="D22" authorId="2">
      <text>
        <r>
          <rPr>
            <sz val="10"/>
            <color indexed="81"/>
            <rFont val="Tahoma"/>
            <family val="2"/>
          </rPr>
          <t xml:space="preserve">in diese Spalte </t>
        </r>
        <r>
          <rPr>
            <b/>
            <sz val="10"/>
            <color indexed="81"/>
            <rFont val="Tahoma"/>
            <family val="2"/>
          </rPr>
          <t>nur</t>
        </r>
        <r>
          <rPr>
            <sz val="10"/>
            <color indexed="81"/>
            <rFont val="Tahoma"/>
            <family val="2"/>
          </rPr>
          <t xml:space="preserve"> Hauptnutzungen auf Ackerfläche eintragen (z.B. keine Zwischenfrüchte)</t>
        </r>
      </text>
    </comment>
    <comment ref="E22" authorId="2">
      <text>
        <r>
          <rPr>
            <sz val="10"/>
            <color indexed="81"/>
            <rFont val="Tahoma"/>
            <family val="2"/>
          </rPr>
          <t>in diese Spalte</t>
        </r>
        <r>
          <rPr>
            <b/>
            <sz val="10"/>
            <color indexed="81"/>
            <rFont val="Tahoma"/>
            <family val="2"/>
          </rPr>
          <t xml:space="preserve"> nur</t>
        </r>
        <r>
          <rPr>
            <sz val="10"/>
            <color indexed="81"/>
            <rFont val="Tahoma"/>
            <family val="2"/>
          </rPr>
          <t xml:space="preserve"> Grünlandnutzung eintragen</t>
        </r>
      </text>
    </comment>
    <comment ref="F22" authorId="2">
      <text>
        <r>
          <rPr>
            <sz val="10"/>
            <color indexed="81"/>
            <rFont val="Tahoma"/>
            <family val="2"/>
          </rPr>
          <t xml:space="preserve">in diese Spalte </t>
        </r>
        <r>
          <rPr>
            <b/>
            <sz val="10"/>
            <color indexed="81"/>
            <rFont val="Tahoma"/>
            <family val="2"/>
          </rPr>
          <t>alles andere</t>
        </r>
        <r>
          <rPr>
            <sz val="10"/>
            <color indexed="81"/>
            <rFont val="Tahoma"/>
            <family val="2"/>
          </rPr>
          <t xml:space="preserve"> eintragen (z.B. Anzahl der Einheiten tier. Prod.verfahren, Zwischenfrüchte,  Prämien , Wald, Hofarbeiten...)</t>
        </r>
      </text>
    </comment>
    <comment ref="D23" authorId="2">
      <text>
        <r>
          <rPr>
            <sz val="10"/>
            <color indexed="81"/>
            <rFont val="Tahoma"/>
            <family val="2"/>
          </rPr>
          <t xml:space="preserve">in diese Spalte </t>
        </r>
        <r>
          <rPr>
            <b/>
            <sz val="10"/>
            <color indexed="81"/>
            <rFont val="Tahoma"/>
            <family val="2"/>
          </rPr>
          <t>nur</t>
        </r>
        <r>
          <rPr>
            <sz val="10"/>
            <color indexed="81"/>
            <rFont val="Tahoma"/>
            <family val="2"/>
          </rPr>
          <t xml:space="preserve"> Hauptnutzungen auf Ackerfläche eintragen (z.B. keine Zwischenfrüchte)</t>
        </r>
      </text>
    </comment>
    <comment ref="E23" authorId="2">
      <text>
        <r>
          <rPr>
            <sz val="10"/>
            <color indexed="81"/>
            <rFont val="Tahoma"/>
            <family val="2"/>
          </rPr>
          <t>in diese Spalte</t>
        </r>
        <r>
          <rPr>
            <b/>
            <sz val="10"/>
            <color indexed="81"/>
            <rFont val="Tahoma"/>
            <family val="2"/>
          </rPr>
          <t xml:space="preserve"> nur</t>
        </r>
        <r>
          <rPr>
            <sz val="10"/>
            <color indexed="81"/>
            <rFont val="Tahoma"/>
            <family val="2"/>
          </rPr>
          <t xml:space="preserve"> Grünlandnutzung eintragen</t>
        </r>
      </text>
    </comment>
    <comment ref="F23" authorId="2">
      <text>
        <r>
          <rPr>
            <sz val="10"/>
            <color indexed="81"/>
            <rFont val="Tahoma"/>
            <family val="2"/>
          </rPr>
          <t xml:space="preserve">in diese Spalte </t>
        </r>
        <r>
          <rPr>
            <b/>
            <sz val="10"/>
            <color indexed="81"/>
            <rFont val="Tahoma"/>
            <family val="2"/>
          </rPr>
          <t>alles andere</t>
        </r>
        <r>
          <rPr>
            <sz val="10"/>
            <color indexed="81"/>
            <rFont val="Tahoma"/>
            <family val="2"/>
          </rPr>
          <t xml:space="preserve"> eintragen (z.B. Anzahl der Einheiten tier. Prod.verfahren, Zwischenfrüchte,  Prämien , Wald, Hofarbeiten...)</t>
        </r>
      </text>
    </comment>
    <comment ref="D24" authorId="2">
      <text>
        <r>
          <rPr>
            <sz val="10"/>
            <color indexed="81"/>
            <rFont val="Tahoma"/>
            <family val="2"/>
          </rPr>
          <t xml:space="preserve">in diese Spalte </t>
        </r>
        <r>
          <rPr>
            <b/>
            <sz val="10"/>
            <color indexed="81"/>
            <rFont val="Tahoma"/>
            <family val="2"/>
          </rPr>
          <t>nur</t>
        </r>
        <r>
          <rPr>
            <sz val="10"/>
            <color indexed="81"/>
            <rFont val="Tahoma"/>
            <family val="2"/>
          </rPr>
          <t xml:space="preserve"> Hauptnutzungen auf Ackerfläche eintragen (z.B. keine Zwischenfrüchte)</t>
        </r>
      </text>
    </comment>
    <comment ref="E24" authorId="2">
      <text>
        <r>
          <rPr>
            <sz val="10"/>
            <color indexed="81"/>
            <rFont val="Tahoma"/>
            <family val="2"/>
          </rPr>
          <t>in diese Spalte</t>
        </r>
        <r>
          <rPr>
            <b/>
            <sz val="10"/>
            <color indexed="81"/>
            <rFont val="Tahoma"/>
            <family val="2"/>
          </rPr>
          <t xml:space="preserve"> nur</t>
        </r>
        <r>
          <rPr>
            <sz val="10"/>
            <color indexed="81"/>
            <rFont val="Tahoma"/>
            <family val="2"/>
          </rPr>
          <t xml:space="preserve"> Grünlandnutzung eintragen</t>
        </r>
      </text>
    </comment>
    <comment ref="F24" authorId="2">
      <text>
        <r>
          <rPr>
            <sz val="10"/>
            <color indexed="81"/>
            <rFont val="Tahoma"/>
            <family val="2"/>
          </rPr>
          <t xml:space="preserve">in diese Spalte </t>
        </r>
        <r>
          <rPr>
            <b/>
            <sz val="10"/>
            <color indexed="81"/>
            <rFont val="Tahoma"/>
            <family val="2"/>
          </rPr>
          <t>alles andere</t>
        </r>
        <r>
          <rPr>
            <sz val="10"/>
            <color indexed="81"/>
            <rFont val="Tahoma"/>
            <family val="2"/>
          </rPr>
          <t xml:space="preserve"> eintragen (z.B. Anzahl der Einheiten tier. Prod.verfahren, Zwischenfrüchte,  Prämien , Wald, Hofarbeiten...)</t>
        </r>
      </text>
    </comment>
    <comment ref="D25" authorId="2">
      <text>
        <r>
          <rPr>
            <sz val="10"/>
            <color indexed="81"/>
            <rFont val="Tahoma"/>
            <family val="2"/>
          </rPr>
          <t xml:space="preserve">in diese Spalte </t>
        </r>
        <r>
          <rPr>
            <b/>
            <sz val="10"/>
            <color indexed="81"/>
            <rFont val="Tahoma"/>
            <family val="2"/>
          </rPr>
          <t>nur</t>
        </r>
        <r>
          <rPr>
            <sz val="10"/>
            <color indexed="81"/>
            <rFont val="Tahoma"/>
            <family val="2"/>
          </rPr>
          <t xml:space="preserve"> Hauptnutzungen auf Ackerfläche eintragen (z.B. keine Zwischenfrüchte)</t>
        </r>
      </text>
    </comment>
    <comment ref="E25" authorId="2">
      <text>
        <r>
          <rPr>
            <sz val="10"/>
            <color indexed="81"/>
            <rFont val="Tahoma"/>
            <family val="2"/>
          </rPr>
          <t>in diese Spalte</t>
        </r>
        <r>
          <rPr>
            <b/>
            <sz val="10"/>
            <color indexed="81"/>
            <rFont val="Tahoma"/>
            <family val="2"/>
          </rPr>
          <t xml:space="preserve"> nur</t>
        </r>
        <r>
          <rPr>
            <sz val="10"/>
            <color indexed="81"/>
            <rFont val="Tahoma"/>
            <family val="2"/>
          </rPr>
          <t xml:space="preserve"> Grünlandnutzung eintragen</t>
        </r>
      </text>
    </comment>
    <comment ref="F25" authorId="2">
      <text>
        <r>
          <rPr>
            <sz val="10"/>
            <color indexed="81"/>
            <rFont val="Tahoma"/>
            <family val="2"/>
          </rPr>
          <t xml:space="preserve">in diese Spalte </t>
        </r>
        <r>
          <rPr>
            <b/>
            <sz val="10"/>
            <color indexed="81"/>
            <rFont val="Tahoma"/>
            <family val="2"/>
          </rPr>
          <t>alles andere</t>
        </r>
        <r>
          <rPr>
            <sz val="10"/>
            <color indexed="81"/>
            <rFont val="Tahoma"/>
            <family val="2"/>
          </rPr>
          <t xml:space="preserve"> eintragen (z.B. Anzahl der Einheiten tier. Prod.verfahren, Zwischenfrüchte,  Prämien , Wald, Hofarbeiten...)</t>
        </r>
      </text>
    </comment>
    <comment ref="D26" authorId="2">
      <text>
        <r>
          <rPr>
            <sz val="10"/>
            <color indexed="81"/>
            <rFont val="Tahoma"/>
            <family val="2"/>
          </rPr>
          <t xml:space="preserve">in diese Spalte </t>
        </r>
        <r>
          <rPr>
            <b/>
            <sz val="10"/>
            <color indexed="81"/>
            <rFont val="Tahoma"/>
            <family val="2"/>
          </rPr>
          <t>nur</t>
        </r>
        <r>
          <rPr>
            <sz val="10"/>
            <color indexed="81"/>
            <rFont val="Tahoma"/>
            <family val="2"/>
          </rPr>
          <t xml:space="preserve"> Hauptnutzungen auf Ackerfläche eintragen (z.B. keine Zwischenfrüchte)</t>
        </r>
      </text>
    </comment>
    <comment ref="E26" authorId="2">
      <text>
        <r>
          <rPr>
            <sz val="10"/>
            <color indexed="81"/>
            <rFont val="Tahoma"/>
            <family val="2"/>
          </rPr>
          <t>in diese Spalte</t>
        </r>
        <r>
          <rPr>
            <b/>
            <sz val="10"/>
            <color indexed="81"/>
            <rFont val="Tahoma"/>
            <family val="2"/>
          </rPr>
          <t xml:space="preserve"> nur</t>
        </r>
        <r>
          <rPr>
            <sz val="10"/>
            <color indexed="81"/>
            <rFont val="Tahoma"/>
            <family val="2"/>
          </rPr>
          <t xml:space="preserve"> Grünlandnutzung eintragen</t>
        </r>
      </text>
    </comment>
    <comment ref="F26" authorId="2">
      <text>
        <r>
          <rPr>
            <sz val="10"/>
            <color indexed="81"/>
            <rFont val="Tahoma"/>
            <family val="2"/>
          </rPr>
          <t xml:space="preserve">in diese Spalte </t>
        </r>
        <r>
          <rPr>
            <b/>
            <sz val="10"/>
            <color indexed="81"/>
            <rFont val="Tahoma"/>
            <family val="2"/>
          </rPr>
          <t>alles andere</t>
        </r>
        <r>
          <rPr>
            <sz val="10"/>
            <color indexed="81"/>
            <rFont val="Tahoma"/>
            <family val="2"/>
          </rPr>
          <t xml:space="preserve"> eintragen (z.B. Anzahl der Einheiten tier. Prod.verfahren, Zwischenfrüchte,  Prämien , Wald, Hofarbeiten...)</t>
        </r>
      </text>
    </comment>
    <comment ref="D27" authorId="2">
      <text>
        <r>
          <rPr>
            <sz val="10"/>
            <color indexed="81"/>
            <rFont val="Tahoma"/>
            <family val="2"/>
          </rPr>
          <t xml:space="preserve">in diese Spalte </t>
        </r>
        <r>
          <rPr>
            <b/>
            <sz val="10"/>
            <color indexed="81"/>
            <rFont val="Tahoma"/>
            <family val="2"/>
          </rPr>
          <t>nur</t>
        </r>
        <r>
          <rPr>
            <sz val="10"/>
            <color indexed="81"/>
            <rFont val="Tahoma"/>
            <family val="2"/>
          </rPr>
          <t xml:space="preserve"> Hauptnutzungen auf Ackerfläche eintragen (z.B. keine Zwischenfrüchte)</t>
        </r>
      </text>
    </comment>
    <comment ref="E27" authorId="2">
      <text>
        <r>
          <rPr>
            <sz val="10"/>
            <color indexed="81"/>
            <rFont val="Tahoma"/>
            <family val="2"/>
          </rPr>
          <t>in diese Spalte</t>
        </r>
        <r>
          <rPr>
            <b/>
            <sz val="10"/>
            <color indexed="81"/>
            <rFont val="Tahoma"/>
            <family val="2"/>
          </rPr>
          <t xml:space="preserve"> nur</t>
        </r>
        <r>
          <rPr>
            <sz val="10"/>
            <color indexed="81"/>
            <rFont val="Tahoma"/>
            <family val="2"/>
          </rPr>
          <t xml:space="preserve"> Grünlandnutzung eintragen</t>
        </r>
      </text>
    </comment>
    <comment ref="F27" authorId="2">
      <text>
        <r>
          <rPr>
            <sz val="10"/>
            <color indexed="81"/>
            <rFont val="Tahoma"/>
            <family val="2"/>
          </rPr>
          <t xml:space="preserve">in diese Spalte </t>
        </r>
        <r>
          <rPr>
            <b/>
            <sz val="10"/>
            <color indexed="81"/>
            <rFont val="Tahoma"/>
            <family val="2"/>
          </rPr>
          <t>alles andere</t>
        </r>
        <r>
          <rPr>
            <sz val="10"/>
            <color indexed="81"/>
            <rFont val="Tahoma"/>
            <family val="2"/>
          </rPr>
          <t xml:space="preserve"> eintragen (z.B. Anzahl der Einheiten tier. Prod.verfahren, Zwischenfrüchte,  Prämien , Wald, Hofarbeiten...)</t>
        </r>
      </text>
    </comment>
    <comment ref="D28" authorId="2">
      <text>
        <r>
          <rPr>
            <sz val="10"/>
            <color indexed="81"/>
            <rFont val="Tahoma"/>
            <family val="2"/>
          </rPr>
          <t xml:space="preserve">in diese Spalte </t>
        </r>
        <r>
          <rPr>
            <b/>
            <sz val="10"/>
            <color indexed="81"/>
            <rFont val="Tahoma"/>
            <family val="2"/>
          </rPr>
          <t>nur</t>
        </r>
        <r>
          <rPr>
            <sz val="10"/>
            <color indexed="81"/>
            <rFont val="Tahoma"/>
            <family val="2"/>
          </rPr>
          <t xml:space="preserve"> Hauptnutzungen auf Ackerfläche eintragen (z.B. keine Zwischenfrüchte)</t>
        </r>
      </text>
    </comment>
    <comment ref="E28" authorId="2">
      <text>
        <r>
          <rPr>
            <sz val="10"/>
            <color indexed="81"/>
            <rFont val="Tahoma"/>
            <family val="2"/>
          </rPr>
          <t>in diese Spalte</t>
        </r>
        <r>
          <rPr>
            <b/>
            <sz val="10"/>
            <color indexed="81"/>
            <rFont val="Tahoma"/>
            <family val="2"/>
          </rPr>
          <t xml:space="preserve"> nur</t>
        </r>
        <r>
          <rPr>
            <sz val="10"/>
            <color indexed="81"/>
            <rFont val="Tahoma"/>
            <family val="2"/>
          </rPr>
          <t xml:space="preserve"> Grünlandnutzung eintragen</t>
        </r>
      </text>
    </comment>
    <comment ref="F28" authorId="2">
      <text>
        <r>
          <rPr>
            <sz val="10"/>
            <color indexed="81"/>
            <rFont val="Tahoma"/>
            <family val="2"/>
          </rPr>
          <t xml:space="preserve">in diese Spalte </t>
        </r>
        <r>
          <rPr>
            <b/>
            <sz val="10"/>
            <color indexed="81"/>
            <rFont val="Tahoma"/>
            <family val="2"/>
          </rPr>
          <t>alles andere</t>
        </r>
        <r>
          <rPr>
            <sz val="10"/>
            <color indexed="81"/>
            <rFont val="Tahoma"/>
            <family val="2"/>
          </rPr>
          <t xml:space="preserve"> eintragen (z.B. Anzahl der Einheiten tier. Prod.verfahren, Zwischenfrüchte,  Prämien , Wald, Hofarbeiten...)</t>
        </r>
      </text>
    </comment>
    <comment ref="D29" authorId="2">
      <text>
        <r>
          <rPr>
            <sz val="10"/>
            <color indexed="81"/>
            <rFont val="Tahoma"/>
            <family val="2"/>
          </rPr>
          <t xml:space="preserve">in diese Spalte </t>
        </r>
        <r>
          <rPr>
            <b/>
            <sz val="10"/>
            <color indexed="81"/>
            <rFont val="Tahoma"/>
            <family val="2"/>
          </rPr>
          <t>nur</t>
        </r>
        <r>
          <rPr>
            <sz val="10"/>
            <color indexed="81"/>
            <rFont val="Tahoma"/>
            <family val="2"/>
          </rPr>
          <t xml:space="preserve"> Hauptnutzungen auf Ackerfläche eintragen (z.B. keine Zwischenfrüchte)</t>
        </r>
      </text>
    </comment>
    <comment ref="E29" authorId="2">
      <text>
        <r>
          <rPr>
            <sz val="10"/>
            <color indexed="81"/>
            <rFont val="Tahoma"/>
            <family val="2"/>
          </rPr>
          <t>in diese Spalte</t>
        </r>
        <r>
          <rPr>
            <b/>
            <sz val="10"/>
            <color indexed="81"/>
            <rFont val="Tahoma"/>
            <family val="2"/>
          </rPr>
          <t xml:space="preserve"> nur</t>
        </r>
        <r>
          <rPr>
            <sz val="10"/>
            <color indexed="81"/>
            <rFont val="Tahoma"/>
            <family val="2"/>
          </rPr>
          <t xml:space="preserve"> Grünlandnutzung eintragen</t>
        </r>
      </text>
    </comment>
    <comment ref="F29" authorId="2">
      <text>
        <r>
          <rPr>
            <sz val="10"/>
            <color indexed="81"/>
            <rFont val="Tahoma"/>
            <family val="2"/>
          </rPr>
          <t xml:space="preserve">in diese Spalte </t>
        </r>
        <r>
          <rPr>
            <b/>
            <sz val="10"/>
            <color indexed="81"/>
            <rFont val="Tahoma"/>
            <family val="2"/>
          </rPr>
          <t>alles andere</t>
        </r>
        <r>
          <rPr>
            <sz val="10"/>
            <color indexed="81"/>
            <rFont val="Tahoma"/>
            <family val="2"/>
          </rPr>
          <t xml:space="preserve"> eintragen (z.B. Anzahl der Einheiten tier. Prod.verfahren, Zwischenfrüchte,  Prämien , Wald, Hofarbeiten...)</t>
        </r>
      </text>
    </comment>
    <comment ref="D30" authorId="2">
      <text>
        <r>
          <rPr>
            <sz val="10"/>
            <color indexed="81"/>
            <rFont val="Tahoma"/>
            <family val="2"/>
          </rPr>
          <t xml:space="preserve">in diese Spalte </t>
        </r>
        <r>
          <rPr>
            <b/>
            <sz val="10"/>
            <color indexed="81"/>
            <rFont val="Tahoma"/>
            <family val="2"/>
          </rPr>
          <t>nur</t>
        </r>
        <r>
          <rPr>
            <sz val="10"/>
            <color indexed="81"/>
            <rFont val="Tahoma"/>
            <family val="2"/>
          </rPr>
          <t xml:space="preserve"> Hauptnutzungen auf Ackerfläche eintragen (z.B. keine Zwischenfrüchte)</t>
        </r>
      </text>
    </comment>
    <comment ref="E30" authorId="2">
      <text>
        <r>
          <rPr>
            <sz val="10"/>
            <color indexed="81"/>
            <rFont val="Tahoma"/>
            <family val="2"/>
          </rPr>
          <t>in diese Spalte</t>
        </r>
        <r>
          <rPr>
            <b/>
            <sz val="10"/>
            <color indexed="81"/>
            <rFont val="Tahoma"/>
            <family val="2"/>
          </rPr>
          <t xml:space="preserve"> nur</t>
        </r>
        <r>
          <rPr>
            <sz val="10"/>
            <color indexed="81"/>
            <rFont val="Tahoma"/>
            <family val="2"/>
          </rPr>
          <t xml:space="preserve"> Grünlandnutzung eintragen</t>
        </r>
      </text>
    </comment>
    <comment ref="F30" authorId="2">
      <text>
        <r>
          <rPr>
            <sz val="10"/>
            <color indexed="81"/>
            <rFont val="Tahoma"/>
            <family val="2"/>
          </rPr>
          <t xml:space="preserve">in diese Spalte </t>
        </r>
        <r>
          <rPr>
            <b/>
            <sz val="10"/>
            <color indexed="81"/>
            <rFont val="Tahoma"/>
            <family val="2"/>
          </rPr>
          <t>alles andere</t>
        </r>
        <r>
          <rPr>
            <sz val="10"/>
            <color indexed="81"/>
            <rFont val="Tahoma"/>
            <family val="2"/>
          </rPr>
          <t xml:space="preserve"> eintragen (z.B. Anzahl der Einheiten tier. Prod.verfahren, Zwischenfrüchte,  Prämien , Wald, Hofarbeiten...)</t>
        </r>
      </text>
    </comment>
    <comment ref="D31" authorId="2">
      <text>
        <r>
          <rPr>
            <sz val="10"/>
            <color indexed="81"/>
            <rFont val="Tahoma"/>
            <family val="2"/>
          </rPr>
          <t xml:space="preserve">in diese Spalte </t>
        </r>
        <r>
          <rPr>
            <b/>
            <sz val="10"/>
            <color indexed="81"/>
            <rFont val="Tahoma"/>
            <family val="2"/>
          </rPr>
          <t>nur</t>
        </r>
        <r>
          <rPr>
            <sz val="10"/>
            <color indexed="81"/>
            <rFont val="Tahoma"/>
            <family val="2"/>
          </rPr>
          <t xml:space="preserve"> Hauptnutzungen auf Ackerfläche eintragen (z.B. keine Zwischenfrüchte)</t>
        </r>
      </text>
    </comment>
    <comment ref="E31" authorId="2">
      <text>
        <r>
          <rPr>
            <sz val="10"/>
            <color indexed="81"/>
            <rFont val="Tahoma"/>
            <family val="2"/>
          </rPr>
          <t>in diese Spalte</t>
        </r>
        <r>
          <rPr>
            <b/>
            <sz val="10"/>
            <color indexed="81"/>
            <rFont val="Tahoma"/>
            <family val="2"/>
          </rPr>
          <t xml:space="preserve"> nur</t>
        </r>
        <r>
          <rPr>
            <sz val="10"/>
            <color indexed="81"/>
            <rFont val="Tahoma"/>
            <family val="2"/>
          </rPr>
          <t xml:space="preserve"> Grünlandnutzung eintragen</t>
        </r>
      </text>
    </comment>
    <comment ref="F31" authorId="2">
      <text>
        <r>
          <rPr>
            <sz val="10"/>
            <color indexed="81"/>
            <rFont val="Tahoma"/>
            <family val="2"/>
          </rPr>
          <t xml:space="preserve">in diese Spalte </t>
        </r>
        <r>
          <rPr>
            <b/>
            <sz val="10"/>
            <color indexed="81"/>
            <rFont val="Tahoma"/>
            <family val="2"/>
          </rPr>
          <t>alles andere</t>
        </r>
        <r>
          <rPr>
            <sz val="10"/>
            <color indexed="81"/>
            <rFont val="Tahoma"/>
            <family val="2"/>
          </rPr>
          <t xml:space="preserve"> eintragen (z.B. Anzahl der Einheiten tier. Prod.verfahren, Zwischenfrüchte,  Prämien , Wald, Hofarbeiten...)</t>
        </r>
      </text>
    </comment>
    <comment ref="D32" authorId="2">
      <text>
        <r>
          <rPr>
            <sz val="10"/>
            <color indexed="81"/>
            <rFont val="Tahoma"/>
            <family val="2"/>
          </rPr>
          <t xml:space="preserve">in diese Spalte </t>
        </r>
        <r>
          <rPr>
            <b/>
            <sz val="10"/>
            <color indexed="81"/>
            <rFont val="Tahoma"/>
            <family val="2"/>
          </rPr>
          <t>nur</t>
        </r>
        <r>
          <rPr>
            <sz val="10"/>
            <color indexed="81"/>
            <rFont val="Tahoma"/>
            <family val="2"/>
          </rPr>
          <t xml:space="preserve"> Hauptnutzungen auf Ackerfläche eintragen (z.B. keine Zwischenfrüchte)</t>
        </r>
      </text>
    </comment>
    <comment ref="E32" authorId="2">
      <text>
        <r>
          <rPr>
            <sz val="10"/>
            <color indexed="81"/>
            <rFont val="Tahoma"/>
            <family val="2"/>
          </rPr>
          <t>in diese Spalte</t>
        </r>
        <r>
          <rPr>
            <b/>
            <sz val="10"/>
            <color indexed="81"/>
            <rFont val="Tahoma"/>
            <family val="2"/>
          </rPr>
          <t xml:space="preserve"> nur</t>
        </r>
        <r>
          <rPr>
            <sz val="10"/>
            <color indexed="81"/>
            <rFont val="Tahoma"/>
            <family val="2"/>
          </rPr>
          <t xml:space="preserve"> Grünlandnutzung eintragen</t>
        </r>
      </text>
    </comment>
    <comment ref="F32" authorId="2">
      <text>
        <r>
          <rPr>
            <sz val="10"/>
            <color indexed="81"/>
            <rFont val="Tahoma"/>
            <family val="2"/>
          </rPr>
          <t xml:space="preserve">in diese Spalte </t>
        </r>
        <r>
          <rPr>
            <b/>
            <sz val="10"/>
            <color indexed="81"/>
            <rFont val="Tahoma"/>
            <family val="2"/>
          </rPr>
          <t>alles andere</t>
        </r>
        <r>
          <rPr>
            <sz val="10"/>
            <color indexed="81"/>
            <rFont val="Tahoma"/>
            <family val="2"/>
          </rPr>
          <t xml:space="preserve"> eintragen (z.B. Anzahl der Einheiten tier. Prod.verfahren, Zwischenfrüchte,  Prämien , Wald, Hofarbeiten...)</t>
        </r>
      </text>
    </comment>
    <comment ref="D33" authorId="2">
      <text>
        <r>
          <rPr>
            <sz val="10"/>
            <color indexed="81"/>
            <rFont val="Tahoma"/>
            <family val="2"/>
          </rPr>
          <t xml:space="preserve">in diese Spalte </t>
        </r>
        <r>
          <rPr>
            <b/>
            <sz val="10"/>
            <color indexed="81"/>
            <rFont val="Tahoma"/>
            <family val="2"/>
          </rPr>
          <t>nur</t>
        </r>
        <r>
          <rPr>
            <sz val="10"/>
            <color indexed="81"/>
            <rFont val="Tahoma"/>
            <family val="2"/>
          </rPr>
          <t xml:space="preserve"> Hauptnutzungen auf Ackerfläche eintragen (z.B. keine Zwischenfrüchte)</t>
        </r>
      </text>
    </comment>
    <comment ref="E33" authorId="2">
      <text>
        <r>
          <rPr>
            <sz val="10"/>
            <color indexed="81"/>
            <rFont val="Tahoma"/>
            <family val="2"/>
          </rPr>
          <t>in diese Spalte</t>
        </r>
        <r>
          <rPr>
            <b/>
            <sz val="10"/>
            <color indexed="81"/>
            <rFont val="Tahoma"/>
            <family val="2"/>
          </rPr>
          <t xml:space="preserve"> nur</t>
        </r>
        <r>
          <rPr>
            <sz val="10"/>
            <color indexed="81"/>
            <rFont val="Tahoma"/>
            <family val="2"/>
          </rPr>
          <t xml:space="preserve"> Grünlandnutzung eintragen</t>
        </r>
      </text>
    </comment>
    <comment ref="F33" authorId="2">
      <text>
        <r>
          <rPr>
            <sz val="10"/>
            <color indexed="81"/>
            <rFont val="Tahoma"/>
            <family val="2"/>
          </rPr>
          <t xml:space="preserve">in diese Spalte </t>
        </r>
        <r>
          <rPr>
            <b/>
            <sz val="10"/>
            <color indexed="81"/>
            <rFont val="Tahoma"/>
            <family val="2"/>
          </rPr>
          <t>alles andere</t>
        </r>
        <r>
          <rPr>
            <sz val="10"/>
            <color indexed="81"/>
            <rFont val="Tahoma"/>
            <family val="2"/>
          </rPr>
          <t xml:space="preserve"> eintragen (z.B. Anzahl der Einheiten tier. Prod.verfahren, Zwischenfrüchte,  Prämien , Wald, Hofarbeiten...)</t>
        </r>
      </text>
    </comment>
    <comment ref="D34" authorId="2">
      <text>
        <r>
          <rPr>
            <sz val="10"/>
            <color indexed="81"/>
            <rFont val="Tahoma"/>
            <family val="2"/>
          </rPr>
          <t xml:space="preserve">in diese Spalte </t>
        </r>
        <r>
          <rPr>
            <b/>
            <sz val="10"/>
            <color indexed="81"/>
            <rFont val="Tahoma"/>
            <family val="2"/>
          </rPr>
          <t>nur</t>
        </r>
        <r>
          <rPr>
            <sz val="10"/>
            <color indexed="81"/>
            <rFont val="Tahoma"/>
            <family val="2"/>
          </rPr>
          <t xml:space="preserve"> Hauptnutzungen auf Ackerfläche eintragen (z.B. keine Zwischenfrüchte)</t>
        </r>
      </text>
    </comment>
    <comment ref="E34" authorId="2">
      <text>
        <r>
          <rPr>
            <sz val="10"/>
            <color indexed="81"/>
            <rFont val="Tahoma"/>
            <family val="2"/>
          </rPr>
          <t>in diese Spalte</t>
        </r>
        <r>
          <rPr>
            <b/>
            <sz val="10"/>
            <color indexed="81"/>
            <rFont val="Tahoma"/>
            <family val="2"/>
          </rPr>
          <t xml:space="preserve"> nur</t>
        </r>
        <r>
          <rPr>
            <sz val="10"/>
            <color indexed="81"/>
            <rFont val="Tahoma"/>
            <family val="2"/>
          </rPr>
          <t xml:space="preserve"> Grünlandnutzung eintragen</t>
        </r>
      </text>
    </comment>
    <comment ref="F34" authorId="2">
      <text>
        <r>
          <rPr>
            <sz val="10"/>
            <color indexed="81"/>
            <rFont val="Tahoma"/>
            <family val="2"/>
          </rPr>
          <t xml:space="preserve">in diese Spalte </t>
        </r>
        <r>
          <rPr>
            <b/>
            <sz val="10"/>
            <color indexed="81"/>
            <rFont val="Tahoma"/>
            <family val="2"/>
          </rPr>
          <t>alles andere</t>
        </r>
        <r>
          <rPr>
            <sz val="10"/>
            <color indexed="81"/>
            <rFont val="Tahoma"/>
            <family val="2"/>
          </rPr>
          <t xml:space="preserve"> eintragen (z.B. Anzahl der Einheiten tier. Prod.verfahren, Zwischenfrüchte,  Prämien , Wald, Hofarbeiten...)</t>
        </r>
      </text>
    </comment>
    <comment ref="C36" authorId="4">
      <text>
        <r>
          <rPr>
            <sz val="10"/>
            <color indexed="81"/>
            <rFont val="Tahoma"/>
            <family val="2"/>
          </rPr>
          <t>Hier werden keine Einheiten
und kein Deckungsbeitrag erfasst!
Es sollen nur die Akh und ggf. variable Kosten berücksichtigt werden!</t>
        </r>
        <r>
          <rPr>
            <sz val="8"/>
            <color indexed="81"/>
            <rFont val="Tahoma"/>
            <family val="2"/>
          </rPr>
          <t xml:space="preserve">
</t>
        </r>
      </text>
    </comment>
    <comment ref="O36" authorId="4">
      <text>
        <r>
          <rPr>
            <sz val="10"/>
            <color indexed="81"/>
            <rFont val="Tahoma"/>
            <family val="2"/>
          </rPr>
          <t>automatische Übernahme 
der Akh aus
F008!</t>
        </r>
        <r>
          <rPr>
            <sz val="8"/>
            <color indexed="81"/>
            <rFont val="Tahoma"/>
            <family val="2"/>
          </rPr>
          <t xml:space="preserve">
</t>
        </r>
      </text>
    </comment>
    <comment ref="H37" authorId="3">
      <text>
        <r>
          <rPr>
            <sz val="10"/>
            <color indexed="81"/>
            <rFont val="Tahoma"/>
            <family val="2"/>
          </rPr>
          <t>wird in Erfolgsrechnung auf F017 übernommen</t>
        </r>
        <r>
          <rPr>
            <sz val="8"/>
            <color indexed="81"/>
            <rFont val="Tahoma"/>
            <family val="2"/>
          </rPr>
          <t xml:space="preserve">
</t>
        </r>
      </text>
    </comment>
    <comment ref="BK38" authorId="1">
      <text>
        <r>
          <rPr>
            <sz val="10"/>
            <color indexed="81"/>
            <rFont val="Tahoma"/>
            <family val="2"/>
          </rPr>
          <t xml:space="preserve">nur zugekauftes Saatgut!
</t>
        </r>
      </text>
    </comment>
    <comment ref="BM38" authorId="4">
      <text>
        <r>
          <rPr>
            <sz val="10"/>
            <color indexed="81"/>
            <rFont val="Tahoma"/>
            <family val="2"/>
          </rPr>
          <t>ohne Kalk; 
Kalk bei Festkosten
angeben (F 015)</t>
        </r>
      </text>
    </comment>
  </commentList>
</comments>
</file>

<file path=xl/comments10.xml><?xml version="1.0" encoding="utf-8"?>
<comments xmlns="http://schemas.openxmlformats.org/spreadsheetml/2006/main">
  <authors>
    <author>tiww</author>
    <author>maww</author>
  </authors>
  <commentList>
    <comment ref="C21" authorId="0">
      <text>
        <r>
          <rPr>
            <sz val="10"/>
            <color indexed="81"/>
            <rFont val="Arial"/>
            <family val="2"/>
          </rPr>
          <t>Werte von Formblatt 001.</t>
        </r>
      </text>
    </comment>
    <comment ref="D21" authorId="0">
      <text>
        <r>
          <rPr>
            <sz val="10"/>
            <color indexed="81"/>
            <rFont val="Arial"/>
            <family val="2"/>
          </rPr>
          <t>Werte von Formblatt 001.</t>
        </r>
      </text>
    </comment>
    <comment ref="D33" authorId="1">
      <text>
        <r>
          <rPr>
            <b/>
            <sz val="8"/>
            <color indexed="81"/>
            <rFont val="Tahoma"/>
            <family val="2"/>
          </rPr>
          <t>Betriebsprämie vor Modulation abzüglich Freibetrag (5.000 €).</t>
        </r>
        <r>
          <rPr>
            <sz val="8"/>
            <color indexed="81"/>
            <rFont val="Tahoma"/>
            <family val="2"/>
          </rPr>
          <t xml:space="preserve">
</t>
        </r>
      </text>
    </comment>
    <comment ref="G39" authorId="1">
      <text>
        <r>
          <rPr>
            <b/>
            <sz val="8"/>
            <color indexed="81"/>
            <rFont val="Tahoma"/>
            <family val="2"/>
          </rPr>
          <t>Übertrag in Formblatt F017 (Erfolgsrechnung)</t>
        </r>
        <r>
          <rPr>
            <sz val="8"/>
            <color indexed="81"/>
            <rFont val="Tahoma"/>
            <family val="2"/>
          </rPr>
          <t xml:space="preserve">
</t>
        </r>
      </text>
    </comment>
  </commentList>
</comments>
</file>

<file path=xl/comments11.xml><?xml version="1.0" encoding="utf-8"?>
<comments xmlns="http://schemas.openxmlformats.org/spreadsheetml/2006/main">
  <authors>
    <author>maww</author>
  </authors>
  <commentList>
    <comment ref="I46" authorId="0">
      <text>
        <r>
          <rPr>
            <sz val="9"/>
            <color indexed="81"/>
            <rFont val="Tahoma"/>
            <family val="2"/>
          </rPr>
          <t>Wert wird in Formblatt 013 übernommen.</t>
        </r>
      </text>
    </comment>
  </commentList>
</comments>
</file>

<file path=xl/comments12.xml><?xml version="1.0" encoding="utf-8"?>
<comments xmlns="http://schemas.openxmlformats.org/spreadsheetml/2006/main">
  <authors>
    <author>tiww</author>
    <author>maww</author>
    <author>OEM</author>
  </authors>
  <commentList>
    <comment ref="G7" authorId="0">
      <text>
        <r>
          <rPr>
            <sz val="8"/>
            <color indexed="81"/>
            <rFont val="Tahoma"/>
            <family val="2"/>
          </rPr>
          <t>g</t>
        </r>
        <r>
          <rPr>
            <sz val="10"/>
            <color indexed="81"/>
            <rFont val="Tahoma"/>
            <family val="2"/>
          </rPr>
          <t>emäß Darlehensvertrag
(ggf. in Euro umrechnen)</t>
        </r>
      </text>
    </comment>
    <comment ref="J7" authorId="1">
      <text>
        <r>
          <rPr>
            <sz val="10"/>
            <color indexed="81"/>
            <rFont val="Tahoma"/>
            <family val="2"/>
          </rPr>
          <t>Bei Annuitätendarlehen aktuelle Zins-/Tilgungs-Prozente eingeben. Bei neuen Annuitätendarlehen die anfänglichen Prozentwerte für Zins und Tilgung.</t>
        </r>
      </text>
    </comment>
    <comment ref="B10" authorId="2">
      <text>
        <r>
          <rPr>
            <sz val="10"/>
            <color indexed="81"/>
            <rFont val="Tahoma"/>
            <family val="2"/>
          </rPr>
          <t>A/T oder E eingeben (siehe unten)</t>
        </r>
        <r>
          <rPr>
            <sz val="8"/>
            <color indexed="81"/>
            <rFont val="Tahoma"/>
            <family val="2"/>
          </rPr>
          <t xml:space="preserve">
</t>
        </r>
      </text>
    </comment>
    <comment ref="D10" authorId="2">
      <text>
        <r>
          <rPr>
            <sz val="10"/>
            <color indexed="81"/>
            <rFont val="Tahoma"/>
            <family val="2"/>
          </rPr>
          <t>Bezeichnung, Geldinstitut, Kontonummer</t>
        </r>
      </text>
    </comment>
    <comment ref="L33" authorId="0">
      <text>
        <r>
          <rPr>
            <sz val="10"/>
            <color indexed="81"/>
            <rFont val="Tahoma"/>
            <family val="2"/>
          </rPr>
          <t>wird automatisch in F017 (Erfolgsrechnung) übernommen</t>
        </r>
        <r>
          <rPr>
            <sz val="8"/>
            <color indexed="81"/>
            <rFont val="Tahoma"/>
            <family val="2"/>
          </rPr>
          <t xml:space="preserve">
</t>
        </r>
      </text>
    </comment>
    <comment ref="N33" authorId="0">
      <text>
        <r>
          <rPr>
            <sz val="10"/>
            <color indexed="81"/>
            <rFont val="Tahoma"/>
            <family val="2"/>
          </rPr>
          <t>wird automatisch in F018 (Liquidität-Kapitaldienst) übernommen</t>
        </r>
        <r>
          <rPr>
            <sz val="8"/>
            <color indexed="81"/>
            <rFont val="Tahoma"/>
            <family val="2"/>
          </rPr>
          <t xml:space="preserve">
</t>
        </r>
      </text>
    </comment>
  </commentList>
</comments>
</file>

<file path=xl/comments13.xml><?xml version="1.0" encoding="utf-8"?>
<comments xmlns="http://schemas.openxmlformats.org/spreadsheetml/2006/main">
  <authors>
    <author>tiww</author>
  </authors>
  <commentList>
    <comment ref="H12" authorId="0">
      <text>
        <r>
          <rPr>
            <sz val="10"/>
            <color indexed="81"/>
            <rFont val="Tahoma"/>
            <family val="2"/>
          </rPr>
          <t>Wird von Formblatt 8 übernommen</t>
        </r>
      </text>
    </comment>
    <comment ref="H13" authorId="0">
      <text>
        <r>
          <rPr>
            <sz val="10"/>
            <color indexed="81"/>
            <rFont val="Tahoma"/>
            <family val="2"/>
          </rPr>
          <t>Wird von Formblatt 008 übernommen, soweit dort nicht in DB enthaltene MR-Ausgaben aufgeführt sind</t>
        </r>
        <r>
          <rPr>
            <sz val="8"/>
            <color indexed="81"/>
            <rFont val="Tahoma"/>
            <family val="2"/>
          </rPr>
          <t xml:space="preserve">
</t>
        </r>
      </text>
    </comment>
    <comment ref="F14" authorId="0">
      <text>
        <r>
          <rPr>
            <sz val="10"/>
            <color indexed="81"/>
            <rFont val="Tahoma"/>
            <family val="2"/>
          </rPr>
          <t xml:space="preserve">Kostenansatz lediglich </t>
        </r>
        <r>
          <rPr>
            <b/>
            <sz val="10"/>
            <color indexed="81"/>
            <rFont val="Tahoma"/>
            <family val="2"/>
          </rPr>
          <t>variable</t>
        </r>
        <r>
          <rPr>
            <sz val="10"/>
            <color indexed="81"/>
            <rFont val="Tahoma"/>
            <family val="2"/>
          </rPr>
          <t xml:space="preserve"> Kosten. Die Festkosten für den  betrieblichen PKW sind gesondert anzuführen (Afa bei Maschinen, Versicherung...).</t>
        </r>
        <r>
          <rPr>
            <sz val="8"/>
            <color indexed="81"/>
            <rFont val="Tahoma"/>
            <family val="2"/>
          </rPr>
          <t xml:space="preserve">
</t>
        </r>
      </text>
    </comment>
    <comment ref="B28" authorId="0">
      <text>
        <r>
          <rPr>
            <sz val="10"/>
            <color indexed="81"/>
            <rFont val="Tahoma"/>
            <family val="2"/>
          </rPr>
          <t>soweit nicht bereits in den DB enthalten</t>
        </r>
        <r>
          <rPr>
            <sz val="8"/>
            <color indexed="81"/>
            <rFont val="Tahoma"/>
            <family val="2"/>
          </rPr>
          <t xml:space="preserve">
</t>
        </r>
      </text>
    </comment>
    <comment ref="D28" authorId="0">
      <text>
        <r>
          <rPr>
            <sz val="10"/>
            <color indexed="81"/>
            <rFont val="Tahoma"/>
            <family val="2"/>
          </rPr>
          <t>soweit nicht bereits in den DB enthalten</t>
        </r>
        <r>
          <rPr>
            <sz val="8"/>
            <color indexed="81"/>
            <rFont val="Tahoma"/>
            <family val="2"/>
          </rPr>
          <t xml:space="preserve">
</t>
        </r>
      </text>
    </comment>
    <comment ref="F28" authorId="0">
      <text>
        <r>
          <rPr>
            <sz val="10"/>
            <color indexed="81"/>
            <rFont val="Tahoma"/>
            <family val="2"/>
          </rPr>
          <t>soweit nicht bereits in den DB enthalten</t>
        </r>
        <r>
          <rPr>
            <sz val="8"/>
            <color indexed="81"/>
            <rFont val="Tahoma"/>
            <family val="2"/>
          </rPr>
          <t xml:space="preserve">
</t>
        </r>
      </text>
    </comment>
    <comment ref="I50" authorId="0">
      <text>
        <r>
          <rPr>
            <sz val="10"/>
            <color indexed="81"/>
            <rFont val="Arial"/>
            <family val="2"/>
          </rPr>
          <t>Wert wird automatisch in Formblatt 017 (Erfolgsrechnung) übertragen</t>
        </r>
        <r>
          <rPr>
            <sz val="8"/>
            <color indexed="81"/>
            <rFont val="Tahoma"/>
            <family val="2"/>
          </rPr>
          <t xml:space="preserve">
</t>
        </r>
      </text>
    </comment>
  </commentList>
</comments>
</file>

<file path=xl/comments14.xml><?xml version="1.0" encoding="utf-8"?>
<comments xmlns="http://schemas.openxmlformats.org/spreadsheetml/2006/main">
  <authors>
    <author>maww</author>
    <author>tiww</author>
  </authors>
  <commentList>
    <comment ref="B10" authorId="0">
      <text>
        <r>
          <rPr>
            <sz val="9"/>
            <color indexed="81"/>
            <rFont val="Tahoma"/>
            <family val="2"/>
          </rPr>
          <t>Neue Gebäude werden von Formblatt 012 übernommen.</t>
        </r>
      </text>
    </comment>
    <comment ref="B22" authorId="0">
      <text>
        <r>
          <rPr>
            <sz val="9"/>
            <color indexed="81"/>
            <rFont val="Tahoma"/>
            <family val="2"/>
          </rPr>
          <t>Neue Maschinen werden von Formblatt 012 übernommen.</t>
        </r>
      </text>
    </comment>
    <comment ref="K42" authorId="1">
      <text>
        <r>
          <rPr>
            <sz val="10"/>
            <color indexed="81"/>
            <rFont val="Arial"/>
            <family val="2"/>
          </rPr>
          <t>Wert wird ggf. in Formblatt 017 (Erfolgsrechnung) übertragen</t>
        </r>
        <r>
          <rPr>
            <sz val="8"/>
            <color indexed="81"/>
            <rFont val="Tahoma"/>
            <family val="2"/>
          </rPr>
          <t xml:space="preserve">
</t>
        </r>
      </text>
    </comment>
    <comment ref="B48" authorId="0">
      <text>
        <r>
          <rPr>
            <sz val="9"/>
            <color indexed="81"/>
            <rFont val="Tahoma"/>
            <family val="2"/>
          </rPr>
          <t>z.B. Miete Stall, Güllegrube ...</t>
        </r>
      </text>
    </comment>
    <comment ref="K54" authorId="1">
      <text>
        <r>
          <rPr>
            <sz val="10"/>
            <color indexed="81"/>
            <rFont val="Arial"/>
            <family val="2"/>
          </rPr>
          <t>Wert wird ggf. in Formblatt 017 (Erfolgsrechnung) übertragen</t>
        </r>
        <r>
          <rPr>
            <sz val="8"/>
            <color indexed="81"/>
            <rFont val="Tahoma"/>
            <family val="2"/>
          </rPr>
          <t xml:space="preserve">
</t>
        </r>
      </text>
    </comment>
  </commentList>
</comments>
</file>

<file path=xl/comments15.xml><?xml version="1.0" encoding="utf-8"?>
<comments xmlns="http://schemas.openxmlformats.org/spreadsheetml/2006/main">
  <authors>
    <author>tiww</author>
    <author>OEM</author>
  </authors>
  <commentList>
    <comment ref="G11" authorId="0">
      <text>
        <r>
          <rPr>
            <sz val="10"/>
            <color indexed="81"/>
            <rFont val="Arial"/>
            <family val="2"/>
          </rPr>
          <t>Summe sonstige Erträge Landwirtschaft</t>
        </r>
        <r>
          <rPr>
            <sz val="8"/>
            <color indexed="81"/>
            <rFont val="Tahoma"/>
            <family val="2"/>
          </rPr>
          <t xml:space="preserve">
</t>
        </r>
      </text>
    </comment>
    <comment ref="D20" authorId="1">
      <text>
        <r>
          <rPr>
            <sz val="10"/>
            <color indexed="81"/>
            <rFont val="Arial"/>
            <family val="2"/>
          </rPr>
          <t xml:space="preserve">Arbeits- und Kapitalertrag der </t>
        </r>
        <r>
          <rPr>
            <b/>
            <sz val="10"/>
            <color indexed="81"/>
            <rFont val="Arial"/>
            <family val="2"/>
          </rPr>
          <t>Familien- Arbeitskräfte</t>
        </r>
        <r>
          <rPr>
            <sz val="10"/>
            <color indexed="81"/>
            <rFont val="Arial"/>
            <family val="2"/>
          </rPr>
          <t xml:space="preserve"> des landw. </t>
        </r>
        <r>
          <rPr>
            <b/>
            <sz val="10"/>
            <color indexed="81"/>
            <rFont val="Arial"/>
            <family val="2"/>
          </rPr>
          <t>Betriebes</t>
        </r>
        <r>
          <rPr>
            <sz val="8"/>
            <color indexed="81"/>
            <rFont val="Tahoma"/>
            <family val="2"/>
          </rPr>
          <t xml:space="preserve">
</t>
        </r>
      </text>
    </comment>
    <comment ref="G24" authorId="0">
      <text>
        <r>
          <rPr>
            <sz val="10"/>
            <color indexed="81"/>
            <rFont val="Arial"/>
            <family val="2"/>
          </rPr>
          <t>z.B. vermietete Güllegrube, Scheune...</t>
        </r>
        <r>
          <rPr>
            <sz val="8"/>
            <color indexed="81"/>
            <rFont val="Tahoma"/>
            <family val="2"/>
          </rPr>
          <t xml:space="preserve">
v</t>
        </r>
        <r>
          <rPr>
            <sz val="10"/>
            <color indexed="81"/>
            <rFont val="Arial"/>
            <family val="2"/>
          </rPr>
          <t>erpachtetes Milchkontingent</t>
        </r>
      </text>
    </comment>
    <comment ref="G25" authorId="0">
      <text>
        <r>
          <rPr>
            <sz val="10"/>
            <color indexed="81"/>
            <rFont val="Arial"/>
            <family val="2"/>
          </rPr>
          <t>Zinseinnahmen zählen in der Regel zum Privatbereich, sind also erst in F 018 einzutragen</t>
        </r>
        <r>
          <rPr>
            <sz val="8"/>
            <color indexed="81"/>
            <rFont val="Tahoma"/>
            <family val="2"/>
          </rPr>
          <t xml:space="preserve">
</t>
        </r>
      </text>
    </comment>
    <comment ref="D28" authorId="1">
      <text>
        <r>
          <rPr>
            <sz val="10"/>
            <color indexed="81"/>
            <rFont val="Arial"/>
            <family val="2"/>
          </rPr>
          <t xml:space="preserve">Arbeits-und Kapitalertrag der Familienarbeitskräfte des land.- und forstw. </t>
        </r>
        <r>
          <rPr>
            <b/>
            <sz val="10"/>
            <color indexed="81"/>
            <rFont val="Arial"/>
            <family val="2"/>
          </rPr>
          <t>Unternehmens</t>
        </r>
        <r>
          <rPr>
            <sz val="8"/>
            <color indexed="81"/>
            <rFont val="Tahoma"/>
            <family val="2"/>
          </rPr>
          <t xml:space="preserve">
</t>
        </r>
      </text>
    </comment>
  </commentList>
</comments>
</file>

<file path=xl/comments16.xml><?xml version="1.0" encoding="utf-8"?>
<comments xmlns="http://schemas.openxmlformats.org/spreadsheetml/2006/main">
  <authors>
    <author>maww</author>
    <author>tiww</author>
  </authors>
  <commentList>
    <comment ref="H25" authorId="0">
      <text>
        <r>
          <rPr>
            <sz val="9"/>
            <color indexed="81"/>
            <rFont val="Tahoma"/>
            <family val="2"/>
          </rPr>
          <t>Verknüpfung mit F016 (Summe der Abschreibungen für neue Gebäude). Kann mit eigenen Werten überschrieben werden, wenn z.B. bestehende Gebäude auch als neue Gebäude angesehen werden müssen.</t>
        </r>
      </text>
    </comment>
    <comment ref="I32" authorId="1">
      <text>
        <r>
          <rPr>
            <sz val="10"/>
            <color indexed="81"/>
            <rFont val="Tahoma"/>
            <family val="2"/>
          </rPr>
          <t>gibt an, zu wieviel % die  Kapitaldienstgrenze tatsächlich belastet ist</t>
        </r>
        <r>
          <rPr>
            <sz val="8"/>
            <color indexed="81"/>
            <rFont val="Tahoma"/>
            <family val="2"/>
          </rPr>
          <t xml:space="preserve">
</t>
        </r>
      </text>
    </comment>
    <comment ref="I42" authorId="1">
      <text>
        <r>
          <rPr>
            <sz val="10"/>
            <color indexed="81"/>
            <rFont val="Tahoma"/>
            <family val="2"/>
          </rPr>
          <t>gibt an, wieviel pro Jahr für Investitionen insgesamt verfügbar ist ; entspricht der kurz-
fristigen Kapitaldienstreserve</t>
        </r>
      </text>
    </comment>
  </commentList>
</comments>
</file>

<file path=xl/comments17.xml><?xml version="1.0" encoding="utf-8"?>
<comments xmlns="http://schemas.openxmlformats.org/spreadsheetml/2006/main">
  <authors>
    <author>topm</author>
    <author>maww</author>
  </authors>
  <commentList>
    <comment ref="G11" authorId="0">
      <text>
        <r>
          <rPr>
            <b/>
            <sz val="10"/>
            <color indexed="81"/>
            <rFont val="Tahoma"/>
            <family val="2"/>
          </rPr>
          <t>Lohnansatz
ggf. ändern</t>
        </r>
        <r>
          <rPr>
            <sz val="8"/>
            <color indexed="81"/>
            <rFont val="Tahoma"/>
            <family val="2"/>
          </rPr>
          <t xml:space="preserve">
</t>
        </r>
      </text>
    </comment>
    <comment ref="G16" authorId="1">
      <text>
        <r>
          <rPr>
            <sz val="9"/>
            <color indexed="81"/>
            <rFont val="Tahoma"/>
            <family val="2"/>
          </rPr>
          <t>Entweder durchschnittlicher Pachtpreis der gepachteten AF oder theoretisch erzielbarer Pachtpreis.</t>
        </r>
      </text>
    </comment>
    <comment ref="G19" authorId="1">
      <text>
        <r>
          <rPr>
            <sz val="9"/>
            <color indexed="81"/>
            <rFont val="Tahoma"/>
            <family val="2"/>
          </rPr>
          <t>Entweder durchschnittlicher Pachtpreis der gepachteten GF oder theoretisch erzielbarer Pachtpreis.</t>
        </r>
      </text>
    </comment>
    <comment ref="H30" authorId="1">
      <text>
        <r>
          <rPr>
            <sz val="9"/>
            <color indexed="81"/>
            <rFont val="Tahoma"/>
            <family val="2"/>
          </rPr>
          <t>Standardmäßig wird für die Berechnung des Unternehmergewinns der pauschale Ansatz (Zeile 16) verwendet. Ggf. durch Wert aus Zeile 14 überschreiben.</t>
        </r>
      </text>
    </comment>
    <comment ref="H49" authorId="1">
      <text>
        <r>
          <rPr>
            <b/>
            <sz val="8"/>
            <color indexed="81"/>
            <rFont val="Tahoma"/>
            <family val="2"/>
          </rPr>
          <t>Gewinn
- Lohnansatz
- Pachtansatz
- Zinsansatz (EK)
= Unternehmergewinn</t>
        </r>
      </text>
    </comment>
  </commentList>
</comments>
</file>

<file path=xl/comments18.xml><?xml version="1.0" encoding="utf-8"?>
<comments xmlns="http://schemas.openxmlformats.org/spreadsheetml/2006/main">
  <authors>
    <author>OEM</author>
    <author>tiww</author>
  </authors>
  <commentList>
    <comment ref="H9" authorId="0">
      <text>
        <r>
          <rPr>
            <sz val="10"/>
            <color indexed="81"/>
            <rFont val="Tahoma"/>
            <family val="2"/>
          </rPr>
          <t>Aus MFA oder Einheitswertbescheid</t>
        </r>
        <r>
          <rPr>
            <sz val="8"/>
            <color indexed="81"/>
            <rFont val="Tahoma"/>
            <family val="2"/>
          </rPr>
          <t xml:space="preserve">
</t>
        </r>
      </text>
    </comment>
    <comment ref="D13" authorId="1">
      <text>
        <r>
          <rPr>
            <sz val="10"/>
            <color indexed="81"/>
            <rFont val="Tahoma"/>
            <family val="2"/>
          </rPr>
          <t>Summe der obigen 
Vergleichswerte + evtl. Viehzuschlag</t>
        </r>
        <r>
          <rPr>
            <sz val="8"/>
            <color indexed="81"/>
            <rFont val="Tahoma"/>
            <family val="2"/>
          </rPr>
          <t xml:space="preserve">
</t>
        </r>
      </text>
    </comment>
    <comment ref="G25" authorId="1">
      <text>
        <r>
          <rPr>
            <sz val="10"/>
            <color indexed="81"/>
            <rFont val="Tahoma"/>
            <family val="2"/>
          </rPr>
          <t>ergibt sich erst aus der bewirtschafteten LF von Blatt 2 durch die Zahl der unten anzugebenden 
Feldstücke</t>
        </r>
        <r>
          <rPr>
            <sz val="8"/>
            <color indexed="81"/>
            <rFont val="Tahoma"/>
            <family val="2"/>
          </rPr>
          <t xml:space="preserve">
</t>
        </r>
      </text>
    </comment>
  </commentList>
</comments>
</file>

<file path=xl/comments19.xml><?xml version="1.0" encoding="utf-8"?>
<comments xmlns="http://schemas.openxmlformats.org/spreadsheetml/2006/main">
  <authors>
    <author>tiww</author>
  </authors>
  <commentList>
    <comment ref="F23" authorId="0">
      <text>
        <r>
          <rPr>
            <sz val="10"/>
            <color indexed="81"/>
            <rFont val="Tahoma"/>
            <family val="2"/>
          </rPr>
          <t>Wert wird in F 017 in die Erfolgsrechnung übernommen</t>
        </r>
        <r>
          <rPr>
            <sz val="8"/>
            <color indexed="81"/>
            <rFont val="Tahoma"/>
            <family val="2"/>
          </rPr>
          <t xml:space="preserve">
</t>
        </r>
      </text>
    </comment>
    <comment ref="F24" authorId="0">
      <text>
        <r>
          <rPr>
            <sz val="10"/>
            <color indexed="81"/>
            <rFont val="Tahoma"/>
            <family val="2"/>
          </rPr>
          <t>Wert wird in F 017 in die Erfolgsrechnung übernommen</t>
        </r>
        <r>
          <rPr>
            <sz val="8"/>
            <color indexed="81"/>
            <rFont val="Tahoma"/>
            <family val="2"/>
          </rPr>
          <t xml:space="preserve">
</t>
        </r>
      </text>
    </comment>
    <comment ref="B27" authorId="0">
      <text>
        <r>
          <rPr>
            <sz val="10"/>
            <color indexed="81"/>
            <rFont val="Tahoma"/>
            <family val="2"/>
          </rPr>
          <t>hier Getreide eingeben</t>
        </r>
        <r>
          <rPr>
            <sz val="8"/>
            <color indexed="81"/>
            <rFont val="Tahoma"/>
            <family val="2"/>
          </rPr>
          <t xml:space="preserve">
</t>
        </r>
      </text>
    </comment>
    <comment ref="B28" authorId="0">
      <text>
        <r>
          <rPr>
            <sz val="10"/>
            <color indexed="81"/>
            <rFont val="Tahoma"/>
            <family val="2"/>
          </rPr>
          <t>hier Getreide eingeben</t>
        </r>
        <r>
          <rPr>
            <sz val="8"/>
            <color indexed="81"/>
            <rFont val="Tahoma"/>
            <family val="2"/>
          </rPr>
          <t xml:space="preserve">
</t>
        </r>
      </text>
    </comment>
    <comment ref="E28" authorId="0">
      <text>
        <r>
          <rPr>
            <sz val="10"/>
            <color indexed="81"/>
            <rFont val="Tahoma"/>
            <family val="2"/>
          </rPr>
          <t>hier Ackerfutterpflanzen eingeben</t>
        </r>
        <r>
          <rPr>
            <sz val="8"/>
            <color indexed="81"/>
            <rFont val="Tahoma"/>
            <family val="2"/>
          </rPr>
          <t xml:space="preserve">
</t>
        </r>
      </text>
    </comment>
    <comment ref="B29" authorId="0">
      <text>
        <r>
          <rPr>
            <sz val="10"/>
            <color indexed="81"/>
            <rFont val="Tahoma"/>
            <family val="2"/>
          </rPr>
          <t>hier Getreide eingeben</t>
        </r>
        <r>
          <rPr>
            <sz val="8"/>
            <color indexed="81"/>
            <rFont val="Tahoma"/>
            <family val="2"/>
          </rPr>
          <t xml:space="preserve">
</t>
        </r>
      </text>
    </comment>
    <comment ref="E29" authorId="0">
      <text>
        <r>
          <rPr>
            <sz val="10"/>
            <color indexed="81"/>
            <rFont val="Tahoma"/>
            <family val="2"/>
          </rPr>
          <t>hier Ackerfutterpflanzen eingeben</t>
        </r>
        <r>
          <rPr>
            <sz val="8"/>
            <color indexed="81"/>
            <rFont val="Tahoma"/>
            <family val="2"/>
          </rPr>
          <t xml:space="preserve">
</t>
        </r>
      </text>
    </comment>
    <comment ref="B30" authorId="0">
      <text>
        <r>
          <rPr>
            <sz val="10"/>
            <color indexed="81"/>
            <rFont val="Tahoma"/>
            <family val="2"/>
          </rPr>
          <t>hier Getreide eingeben</t>
        </r>
        <r>
          <rPr>
            <sz val="8"/>
            <color indexed="81"/>
            <rFont val="Tahoma"/>
            <family val="2"/>
          </rPr>
          <t xml:space="preserve">
</t>
        </r>
      </text>
    </comment>
    <comment ref="E30" authorId="0">
      <text>
        <r>
          <rPr>
            <sz val="10"/>
            <color indexed="81"/>
            <rFont val="Tahoma"/>
            <family val="2"/>
          </rPr>
          <t>hier Ackerfutterpflanzen eingeben</t>
        </r>
        <r>
          <rPr>
            <sz val="8"/>
            <color indexed="81"/>
            <rFont val="Tahoma"/>
            <family val="2"/>
          </rPr>
          <t xml:space="preserve">
</t>
        </r>
      </text>
    </comment>
    <comment ref="B31" authorId="0">
      <text>
        <r>
          <rPr>
            <sz val="10"/>
            <color indexed="81"/>
            <rFont val="Tahoma"/>
            <family val="2"/>
          </rPr>
          <t>hier Getreide eingeben</t>
        </r>
        <r>
          <rPr>
            <sz val="8"/>
            <color indexed="81"/>
            <rFont val="Tahoma"/>
            <family val="2"/>
          </rPr>
          <t xml:space="preserve">
</t>
        </r>
      </text>
    </comment>
    <comment ref="E31" authorId="0">
      <text>
        <r>
          <rPr>
            <sz val="10"/>
            <color indexed="81"/>
            <rFont val="Tahoma"/>
            <family val="2"/>
          </rPr>
          <t>hier Ackerfutterpflanzen eingeben</t>
        </r>
        <r>
          <rPr>
            <sz val="8"/>
            <color indexed="81"/>
            <rFont val="Tahoma"/>
            <family val="2"/>
          </rPr>
          <t xml:space="preserve">
</t>
        </r>
      </text>
    </comment>
    <comment ref="B32" authorId="0">
      <text>
        <r>
          <rPr>
            <sz val="10"/>
            <color indexed="81"/>
            <rFont val="Tahoma"/>
            <family val="2"/>
          </rPr>
          <t>hier Getreide eingeben</t>
        </r>
        <r>
          <rPr>
            <sz val="8"/>
            <color indexed="81"/>
            <rFont val="Tahoma"/>
            <family val="2"/>
          </rPr>
          <t xml:space="preserve">
</t>
        </r>
      </text>
    </comment>
    <comment ref="E32" authorId="0">
      <text>
        <r>
          <rPr>
            <sz val="10"/>
            <color indexed="81"/>
            <rFont val="Tahoma"/>
            <family val="2"/>
          </rPr>
          <t>hier Ackerfutterpflanzen eingeben</t>
        </r>
        <r>
          <rPr>
            <sz val="8"/>
            <color indexed="81"/>
            <rFont val="Tahoma"/>
            <family val="2"/>
          </rPr>
          <t xml:space="preserve">
</t>
        </r>
      </text>
    </comment>
    <comment ref="E33" authorId="0">
      <text>
        <r>
          <rPr>
            <sz val="10"/>
            <color indexed="81"/>
            <rFont val="Tahoma"/>
            <family val="2"/>
          </rPr>
          <t>hier Ackerfutterpflanzen eingeben</t>
        </r>
        <r>
          <rPr>
            <sz val="8"/>
            <color indexed="81"/>
            <rFont val="Tahoma"/>
            <family val="2"/>
          </rPr>
          <t xml:space="preserve">
</t>
        </r>
      </text>
    </comment>
    <comment ref="B34" authorId="0">
      <text>
        <r>
          <rPr>
            <sz val="10"/>
            <color indexed="81"/>
            <rFont val="Tahoma"/>
            <family val="2"/>
          </rPr>
          <t>hier ggf. Körnermais eingeben</t>
        </r>
        <r>
          <rPr>
            <sz val="8"/>
            <color indexed="81"/>
            <rFont val="Tahoma"/>
            <family val="2"/>
          </rPr>
          <t xml:space="preserve">
</t>
        </r>
      </text>
    </comment>
    <comment ref="B35" authorId="0">
      <text>
        <r>
          <rPr>
            <sz val="10"/>
            <color indexed="81"/>
            <rFont val="Tahoma"/>
            <family val="2"/>
          </rPr>
          <t xml:space="preserve">hier Hackfrüchte eingeben
</t>
        </r>
      </text>
    </comment>
    <comment ref="B36" authorId="0">
      <text>
        <r>
          <rPr>
            <sz val="10"/>
            <color indexed="81"/>
            <rFont val="Tahoma"/>
            <family val="2"/>
          </rPr>
          <t xml:space="preserve">hier Hackfrüchte eingeben
</t>
        </r>
      </text>
    </comment>
    <comment ref="E36" authorId="0">
      <text>
        <r>
          <rPr>
            <sz val="10"/>
            <color indexed="81"/>
            <rFont val="Tahoma"/>
            <family val="2"/>
          </rPr>
          <t>hier und folgende Zeilen Grünland eingeben</t>
        </r>
        <r>
          <rPr>
            <sz val="8"/>
            <color indexed="81"/>
            <rFont val="Tahoma"/>
            <family val="2"/>
          </rPr>
          <t xml:space="preserve">
</t>
        </r>
      </text>
    </comment>
    <comment ref="B37" authorId="0">
      <text>
        <r>
          <rPr>
            <sz val="10"/>
            <color indexed="81"/>
            <rFont val="Tahoma"/>
            <family val="2"/>
          </rPr>
          <t xml:space="preserve">hier Hackfrüchte eingeben
</t>
        </r>
      </text>
    </comment>
    <comment ref="B38" authorId="0">
      <text>
        <r>
          <rPr>
            <sz val="10"/>
            <color indexed="81"/>
            <rFont val="Tahoma"/>
            <family val="2"/>
          </rPr>
          <t xml:space="preserve">hier Hackfrüchte eingeben
</t>
        </r>
      </text>
    </comment>
    <comment ref="B39" authorId="0">
      <text>
        <r>
          <rPr>
            <sz val="10"/>
            <color indexed="81"/>
            <rFont val="Tahoma"/>
            <family val="2"/>
          </rPr>
          <t xml:space="preserve">hier Hackfrüchte eingeben
</t>
        </r>
      </text>
    </comment>
    <comment ref="B41" authorId="0">
      <text>
        <r>
          <rPr>
            <sz val="8"/>
            <color indexed="81"/>
            <rFont val="Tahoma"/>
            <family val="2"/>
          </rPr>
          <t xml:space="preserve">hier sonstige Verkaufsfrüchte eingeben
z.B. Raps, Leguminosen..
</t>
        </r>
      </text>
    </comment>
    <comment ref="B42" authorId="0">
      <text>
        <r>
          <rPr>
            <sz val="8"/>
            <color indexed="81"/>
            <rFont val="Tahoma"/>
            <family val="2"/>
          </rPr>
          <t>hier sonstige Verkaufsfrüchte eingeben
z.B. Raps, Leguminosen</t>
        </r>
      </text>
    </comment>
    <comment ref="B43" authorId="0">
      <text>
        <r>
          <rPr>
            <sz val="8"/>
            <color indexed="81"/>
            <rFont val="Tahoma"/>
            <family val="2"/>
          </rPr>
          <t xml:space="preserve">hier sonstige Verkaufsfrüchte oder Flächenstilllegung eingeben
</t>
        </r>
      </text>
    </comment>
    <comment ref="B44" authorId="0">
      <text>
        <r>
          <rPr>
            <sz val="8"/>
            <color indexed="81"/>
            <rFont val="Tahoma"/>
            <family val="2"/>
          </rPr>
          <t xml:space="preserve">hier sonstige Verkaufsfrüchte oder Flächenstilllegung eingeben
</t>
        </r>
      </text>
    </comment>
  </commentList>
</comments>
</file>

<file path=xl/comments20.xml><?xml version="1.0" encoding="utf-8"?>
<comments xmlns="http://schemas.openxmlformats.org/spreadsheetml/2006/main">
  <authors>
    <author>tiww</author>
    <author>OEM</author>
  </authors>
  <commentList>
    <comment ref="F7" authorId="0">
      <text>
        <r>
          <rPr>
            <sz val="10"/>
            <color indexed="81"/>
            <rFont val="Arial"/>
            <family val="2"/>
          </rPr>
          <t>in der Regel 2100 Akh je AK im Familienbetrieb</t>
        </r>
        <r>
          <rPr>
            <sz val="8"/>
            <color indexed="81"/>
            <rFont val="Tahoma"/>
            <family val="2"/>
          </rPr>
          <t xml:space="preserve">
</t>
        </r>
      </text>
    </comment>
    <comment ref="H24" authorId="1">
      <text>
        <r>
          <rPr>
            <sz val="10"/>
            <color indexed="81"/>
            <rFont val="Tahoma"/>
            <family val="2"/>
          </rPr>
          <t>Wird in F 017  (Roheinkommen)
übernommen</t>
        </r>
        <r>
          <rPr>
            <sz val="8"/>
            <color indexed="81"/>
            <rFont val="Tahoma"/>
            <family val="2"/>
          </rPr>
          <t xml:space="preserve">
</t>
        </r>
      </text>
    </comment>
    <comment ref="E40" authorId="0">
      <text>
        <r>
          <rPr>
            <sz val="10"/>
            <color indexed="81"/>
            <rFont val="Tahoma"/>
            <family val="2"/>
          </rPr>
          <t>Akh-Zahl ist per Hand in F011 (Kombination der Produktions-verfahren) zu übertragen</t>
        </r>
        <r>
          <rPr>
            <sz val="8"/>
            <color indexed="81"/>
            <rFont val="Tahoma"/>
            <family val="2"/>
          </rPr>
          <t xml:space="preserve">
</t>
        </r>
      </text>
    </comment>
    <comment ref="G40" authorId="0">
      <text>
        <r>
          <rPr>
            <sz val="10"/>
            <color indexed="81"/>
            <rFont val="Tahoma"/>
            <family val="2"/>
          </rPr>
          <t>wird automatisch in F017 (Erfolgsgrößen) übernommen</t>
        </r>
        <r>
          <rPr>
            <sz val="8"/>
            <color indexed="81"/>
            <rFont val="Tahoma"/>
            <family val="2"/>
          </rPr>
          <t xml:space="preserve">
</t>
        </r>
      </text>
    </comment>
  </commentList>
</comments>
</file>

<file path=xl/comments21.xml><?xml version="1.0" encoding="utf-8"?>
<comments xmlns="http://schemas.openxmlformats.org/spreadsheetml/2006/main">
  <authors>
    <author>tiww</author>
  </authors>
  <commentList>
    <comment ref="F46" authorId="0">
      <text>
        <r>
          <rPr>
            <sz val="10"/>
            <color indexed="81"/>
            <rFont val="Tahoma"/>
            <family val="2"/>
          </rPr>
          <t>GV insgesamt</t>
        </r>
        <r>
          <rPr>
            <sz val="8"/>
            <color indexed="81"/>
            <rFont val="Tahoma"/>
            <family val="2"/>
          </rPr>
          <t xml:space="preserve">
</t>
        </r>
      </text>
    </comment>
    <comment ref="G46" authorId="0">
      <text>
        <r>
          <rPr>
            <sz val="10"/>
            <color indexed="81"/>
            <rFont val="Tahoma"/>
            <family val="2"/>
          </rPr>
          <t>ha LF von F002</t>
        </r>
        <r>
          <rPr>
            <sz val="8"/>
            <color indexed="81"/>
            <rFont val="Tahoma"/>
            <family val="2"/>
          </rPr>
          <t xml:space="preserve">
</t>
        </r>
      </text>
    </comment>
    <comment ref="H46" authorId="0">
      <text>
        <r>
          <rPr>
            <sz val="10"/>
            <color indexed="81"/>
            <rFont val="Tahoma"/>
            <family val="2"/>
          </rPr>
          <t>GV/ha LF</t>
        </r>
        <r>
          <rPr>
            <sz val="8"/>
            <color indexed="81"/>
            <rFont val="Tahoma"/>
            <family val="2"/>
          </rPr>
          <t xml:space="preserve">
</t>
        </r>
      </text>
    </comment>
  </commentList>
</comments>
</file>

<file path=xl/comments22.xml><?xml version="1.0" encoding="utf-8"?>
<comments xmlns="http://schemas.openxmlformats.org/spreadsheetml/2006/main">
  <authors>
    <author>tiww</author>
  </authors>
  <commentList>
    <comment ref="I24" authorId="0">
      <text>
        <r>
          <rPr>
            <sz val="10"/>
            <color indexed="81"/>
            <rFont val="Tahoma"/>
            <family val="2"/>
          </rPr>
          <t>wird automatisch in F015 (Festkosten) übernommen</t>
        </r>
        <r>
          <rPr>
            <sz val="8"/>
            <color indexed="81"/>
            <rFont val="Tahoma"/>
            <family val="2"/>
          </rPr>
          <t xml:space="preserve">
</t>
        </r>
      </text>
    </comment>
    <comment ref="J24" authorId="0">
      <text>
        <r>
          <rPr>
            <sz val="10"/>
            <color indexed="81"/>
            <rFont val="Tahoma"/>
            <family val="2"/>
          </rPr>
          <t>wird automatisch in F015 (Festkosten) übernommen</t>
        </r>
        <r>
          <rPr>
            <sz val="8"/>
            <color indexed="81"/>
            <rFont val="Tahoma"/>
            <family val="2"/>
          </rPr>
          <t xml:space="preserve">
</t>
        </r>
      </text>
    </comment>
    <comment ref="M26" authorId="0">
      <text>
        <r>
          <rPr>
            <sz val="10"/>
            <color indexed="81"/>
            <rFont val="Tahoma"/>
            <family val="2"/>
          </rPr>
          <t>gibt an, wieviel des Herstellungswertes bereits abgeschrieben ist</t>
        </r>
        <r>
          <rPr>
            <sz val="8"/>
            <color indexed="81"/>
            <rFont val="Tahoma"/>
            <family val="2"/>
          </rPr>
          <t xml:space="preserve">
</t>
        </r>
      </text>
    </comment>
    <comment ref="B31" authorId="0">
      <text>
        <r>
          <rPr>
            <sz val="10"/>
            <color indexed="81"/>
            <rFont val="Tahoma"/>
            <family val="2"/>
          </rPr>
          <t>in diese Zeile bitte Wohnhaus eingeben</t>
        </r>
        <r>
          <rPr>
            <sz val="8"/>
            <color indexed="81"/>
            <rFont val="Tahoma"/>
            <family val="2"/>
          </rPr>
          <t xml:space="preserve">
</t>
        </r>
      </text>
    </comment>
    <comment ref="I31" authorId="0">
      <text>
        <r>
          <rPr>
            <sz val="10"/>
            <color indexed="81"/>
            <rFont val="Tahoma"/>
            <family val="2"/>
          </rPr>
          <t>Betrag wird automatisch in F009(Privataufwand) übernommen</t>
        </r>
        <r>
          <rPr>
            <sz val="8"/>
            <color indexed="81"/>
            <rFont val="Tahoma"/>
            <family val="2"/>
          </rPr>
          <t xml:space="preserve">
</t>
        </r>
      </text>
    </comment>
    <comment ref="J31" authorId="0">
      <text>
        <r>
          <rPr>
            <sz val="10"/>
            <color indexed="81"/>
            <rFont val="Tahoma"/>
            <family val="2"/>
          </rPr>
          <t>Betrag wird automatisch in F009(Privataufwand) übernommen</t>
        </r>
        <r>
          <rPr>
            <sz val="8"/>
            <color indexed="81"/>
            <rFont val="Tahoma"/>
            <family val="2"/>
          </rPr>
          <t xml:space="preserve">
</t>
        </r>
      </text>
    </comment>
    <comment ref="I32" authorId="0">
      <text>
        <r>
          <rPr>
            <sz val="10"/>
            <color indexed="81"/>
            <rFont val="Tahoma"/>
            <family val="2"/>
          </rPr>
          <t>Betrag wird automatisch in F009(Privataufwand) übernommen</t>
        </r>
        <r>
          <rPr>
            <sz val="8"/>
            <color indexed="81"/>
            <rFont val="Tahoma"/>
            <family val="2"/>
          </rPr>
          <t xml:space="preserve">
</t>
        </r>
      </text>
    </comment>
    <comment ref="J32" authorId="0">
      <text>
        <r>
          <rPr>
            <sz val="10"/>
            <color indexed="81"/>
            <rFont val="Tahoma"/>
            <family val="2"/>
          </rPr>
          <t>Betrag wird automatisch in F009(Privataufwand) übernommen</t>
        </r>
        <r>
          <rPr>
            <sz val="8"/>
            <color indexed="81"/>
            <rFont val="Tahoma"/>
            <family val="2"/>
          </rPr>
          <t xml:space="preserve">
</t>
        </r>
      </text>
    </comment>
  </commentList>
</comments>
</file>

<file path=xl/comments23.xml><?xml version="1.0" encoding="utf-8"?>
<comments xmlns="http://schemas.openxmlformats.org/spreadsheetml/2006/main">
  <authors>
    <author>tiww</author>
    <author>topm</author>
  </authors>
  <commentList>
    <comment ref="J89" authorId="0">
      <text>
        <r>
          <rPr>
            <sz val="10"/>
            <color indexed="81"/>
            <rFont val="Tahoma"/>
            <family val="2"/>
          </rPr>
          <t>wird automatisch in F015 (Festkosten) übernommen</t>
        </r>
        <r>
          <rPr>
            <sz val="8"/>
            <color indexed="81"/>
            <rFont val="Tahoma"/>
            <family val="2"/>
          </rPr>
          <t xml:space="preserve">
</t>
        </r>
      </text>
    </comment>
    <comment ref="E90" authorId="0">
      <text>
        <r>
          <rPr>
            <sz val="10"/>
            <color indexed="81"/>
            <rFont val="Tahoma"/>
            <family val="2"/>
          </rPr>
          <t>gibt an, wieviel vom Anschaffungswert bereits abgeschrieben ist</t>
        </r>
        <r>
          <rPr>
            <sz val="8"/>
            <color indexed="81"/>
            <rFont val="Tahoma"/>
            <family val="2"/>
          </rPr>
          <t xml:space="preserve">
</t>
        </r>
      </text>
    </comment>
    <comment ref="F90" authorId="0">
      <text>
        <r>
          <rPr>
            <sz val="10"/>
            <color indexed="81"/>
            <rFont val="Tahoma"/>
            <family val="2"/>
          </rPr>
          <t>Anschaffungswert je ha LF zum Vergleich mit BF-Statistik</t>
        </r>
        <r>
          <rPr>
            <sz val="8"/>
            <color indexed="81"/>
            <rFont val="Tahoma"/>
            <family val="2"/>
          </rPr>
          <t xml:space="preserve">
</t>
        </r>
      </text>
    </comment>
    <comment ref="J90" authorId="0">
      <text>
        <r>
          <rPr>
            <sz val="10"/>
            <color indexed="81"/>
            <rFont val="Tahoma"/>
            <family val="2"/>
          </rPr>
          <t>AfA je ha LF zum Vergleich mit BF-Statistik</t>
        </r>
        <r>
          <rPr>
            <sz val="8"/>
            <color indexed="81"/>
            <rFont val="Tahoma"/>
            <family val="2"/>
          </rPr>
          <t xml:space="preserve">
</t>
        </r>
      </text>
    </comment>
    <comment ref="K90" authorId="0">
      <text>
        <r>
          <rPr>
            <sz val="10"/>
            <color indexed="81"/>
            <rFont val="Tahoma"/>
            <family val="2"/>
          </rPr>
          <t>Zeitwert je ha LF</t>
        </r>
        <r>
          <rPr>
            <sz val="8"/>
            <color indexed="81"/>
            <rFont val="Tahoma"/>
            <family val="2"/>
          </rPr>
          <t xml:space="preserve">
</t>
        </r>
      </text>
    </comment>
    <comment ref="C95" authorId="0">
      <text>
        <r>
          <rPr>
            <sz val="10"/>
            <color indexed="81"/>
            <rFont val="Tahoma"/>
            <family val="2"/>
          </rPr>
          <t>In dieser Spalte bitte die Anzahl der verrechneten Einheiten eintragen</t>
        </r>
      </text>
    </comment>
    <comment ref="D95" authorId="0">
      <text>
        <r>
          <rPr>
            <sz val="10"/>
            <color indexed="81"/>
            <rFont val="Tahoma"/>
            <family val="2"/>
          </rPr>
          <t>In dieser Spalte bitte den Verrechnungswert (=Einnahmen) pro Einheit angeben</t>
        </r>
        <r>
          <rPr>
            <sz val="8"/>
            <color indexed="81"/>
            <rFont val="Tahoma"/>
            <family val="2"/>
          </rPr>
          <t xml:space="preserve">
</t>
        </r>
      </text>
    </comment>
    <comment ref="F95" authorId="0">
      <text>
        <r>
          <rPr>
            <sz val="10"/>
            <color indexed="81"/>
            <rFont val="Tahoma"/>
            <family val="2"/>
          </rPr>
          <t>In dieser Spalte bitte die variablen Kosten pro Einheit angeben</t>
        </r>
        <r>
          <rPr>
            <sz val="8"/>
            <color indexed="81"/>
            <rFont val="Tahoma"/>
            <family val="2"/>
          </rPr>
          <t xml:space="preserve">
</t>
        </r>
      </text>
    </comment>
    <comment ref="I95" authorId="0">
      <text>
        <r>
          <rPr>
            <sz val="10"/>
            <color indexed="81"/>
            <rFont val="Tahoma"/>
            <family val="2"/>
          </rPr>
          <t>hier errechnet Programm aus den vorherigen Angaben den "Nettoüberschuss" pro Einsatzeinheit</t>
        </r>
        <r>
          <rPr>
            <sz val="8"/>
            <color indexed="81"/>
            <rFont val="Tahoma"/>
            <family val="2"/>
          </rPr>
          <t xml:space="preserve">
</t>
        </r>
      </text>
    </comment>
    <comment ref="J95" authorId="0">
      <text>
        <r>
          <rPr>
            <sz val="10"/>
            <color indexed="81"/>
            <rFont val="Tahoma"/>
            <family val="2"/>
          </rPr>
          <t>hier errechnet Programm den "Überschuss" beim angegebenen Einsatzumfang</t>
        </r>
      </text>
    </comment>
    <comment ref="K95" authorId="0">
      <text>
        <r>
          <rPr>
            <sz val="10"/>
            <color indexed="81"/>
            <rFont val="Tahoma"/>
            <family val="2"/>
          </rPr>
          <t xml:space="preserve">in dieser Spalte den Arbeitszeitbedarf angeben .     Vorsicht! Kann von Wert in Spalte 2 abweichen!
</t>
        </r>
      </text>
    </comment>
    <comment ref="B97" authorId="1">
      <text>
        <r>
          <rPr>
            <b/>
            <sz val="10"/>
            <color indexed="81"/>
            <rFont val="Tahoma"/>
            <family val="2"/>
          </rPr>
          <t>z.B. Maissäen ha oder
Silowalzen h</t>
        </r>
        <r>
          <rPr>
            <sz val="10"/>
            <color indexed="81"/>
            <rFont val="Tahoma"/>
            <family val="2"/>
          </rPr>
          <t xml:space="preserve">
</t>
        </r>
      </text>
    </comment>
    <comment ref="E102" authorId="0">
      <text>
        <r>
          <rPr>
            <sz val="10"/>
            <color indexed="81"/>
            <rFont val="Tahoma"/>
            <family val="2"/>
          </rPr>
          <t>gesamte Einnahmen aus dem überbetrieblichen Einsatz eigener Maschinen</t>
        </r>
        <r>
          <rPr>
            <sz val="8"/>
            <color indexed="81"/>
            <rFont val="Tahoma"/>
            <family val="2"/>
          </rPr>
          <t xml:space="preserve">
</t>
        </r>
      </text>
    </comment>
    <comment ref="G102" authorId="0">
      <text>
        <r>
          <rPr>
            <sz val="10"/>
            <color indexed="81"/>
            <rFont val="Tahoma"/>
            <family val="2"/>
          </rPr>
          <t>gesamte variable Kosten für den überbetrieblichen Einsatz eigener Maschinen</t>
        </r>
      </text>
    </comment>
    <comment ref="J102" authorId="0">
      <text>
        <r>
          <rPr>
            <sz val="10"/>
            <color indexed="81"/>
            <rFont val="Tahoma"/>
            <family val="2"/>
          </rPr>
          <t>Wert wird automatisch in F017 (Erfolgsgrößen) übernommen</t>
        </r>
        <r>
          <rPr>
            <sz val="8"/>
            <color indexed="81"/>
            <rFont val="Tahoma"/>
            <family val="2"/>
          </rPr>
          <t xml:space="preserve">
</t>
        </r>
      </text>
    </comment>
    <comment ref="K102" authorId="0">
      <text>
        <r>
          <rPr>
            <sz val="10"/>
            <color indexed="81"/>
            <rFont val="Tahoma"/>
            <family val="2"/>
          </rPr>
          <t>Akh-Bedarf ist in F011 (Kombination der PV) noch  per Hand zu übertragen</t>
        </r>
        <r>
          <rPr>
            <sz val="8"/>
            <color indexed="81"/>
            <rFont val="Tahoma"/>
            <family val="2"/>
          </rPr>
          <t xml:space="preserve">
</t>
        </r>
      </text>
    </comment>
    <comment ref="B104" authorId="1">
      <text>
        <r>
          <rPr>
            <b/>
            <sz val="10"/>
            <color indexed="81"/>
            <rFont val="Tahoma"/>
            <family val="2"/>
          </rPr>
          <t>Angaben sind nicht zwingend notwendig,
sind eher zur Kontrolle, dass nichts vergessen wird!</t>
        </r>
        <r>
          <rPr>
            <sz val="10"/>
            <color indexed="81"/>
            <rFont val="Tahoma"/>
            <family val="2"/>
          </rPr>
          <t xml:space="preserve">
</t>
        </r>
      </text>
    </comment>
    <comment ref="E110" authorId="0">
      <text>
        <r>
          <rPr>
            <sz val="10"/>
            <color indexed="81"/>
            <rFont val="Tahoma"/>
            <family val="2"/>
          </rPr>
          <t>Wert wird automatisch in F015 (Festkosten) übernommen</t>
        </r>
        <r>
          <rPr>
            <sz val="8"/>
            <color indexed="81"/>
            <rFont val="Tahoma"/>
            <family val="2"/>
          </rPr>
          <t xml:space="preserve">
</t>
        </r>
      </text>
    </comment>
  </commentList>
</comments>
</file>

<file path=xl/comments24.xml><?xml version="1.0" encoding="utf-8"?>
<comments xmlns="http://schemas.openxmlformats.org/spreadsheetml/2006/main">
  <authors>
    <author>maww</author>
    <author>tiww</author>
  </authors>
  <commentList>
    <comment ref="D7" authorId="0">
      <text>
        <r>
          <rPr>
            <sz val="9"/>
            <color indexed="81"/>
            <rFont val="Tahoma"/>
            <family val="2"/>
          </rPr>
          <t>Einnahme für Maschine plus ggf. Arbeit!</t>
        </r>
      </text>
    </comment>
    <comment ref="K7" authorId="0">
      <text>
        <r>
          <rPr>
            <sz val="9"/>
            <color indexed="81"/>
            <rFont val="Tahoma"/>
            <family val="2"/>
          </rPr>
          <t>Gesamte Einsatzstunden des eigenen Schleppers.</t>
        </r>
      </text>
    </comment>
    <comment ref="I21" authorId="1">
      <text>
        <r>
          <rPr>
            <sz val="10"/>
            <color indexed="81"/>
            <rFont val="Tahoma"/>
            <family val="2"/>
          </rPr>
          <t>Wert wird automatisch in F017 (Erfolgsgrößen) übernommen</t>
        </r>
        <r>
          <rPr>
            <sz val="8"/>
            <color indexed="81"/>
            <rFont val="Tahoma"/>
            <family val="2"/>
          </rPr>
          <t xml:space="preserve">
</t>
        </r>
      </text>
    </comment>
    <comment ref="J21" authorId="1">
      <text>
        <r>
          <rPr>
            <sz val="10"/>
            <color indexed="81"/>
            <rFont val="Tahoma"/>
            <family val="2"/>
          </rPr>
          <t>Wert wird in F010 (Kombination der Produktionsverfahren übernommen!</t>
        </r>
        <r>
          <rPr>
            <sz val="8"/>
            <color indexed="81"/>
            <rFont val="Tahoma"/>
            <family val="2"/>
          </rPr>
          <t xml:space="preserve">
</t>
        </r>
      </text>
    </comment>
    <comment ref="K21" authorId="1">
      <text>
        <r>
          <rPr>
            <sz val="9"/>
            <color indexed="81"/>
            <rFont val="Tahoma"/>
            <family val="2"/>
          </rPr>
          <t xml:space="preserve">Wert wird automatisch in F010 (Kombination der Produktionsverfahren übernommen und kann dort den einzelnen Schleppern zugeteilt werden.
</t>
        </r>
      </text>
    </comment>
    <comment ref="E36" authorId="1">
      <text>
        <r>
          <rPr>
            <sz val="10"/>
            <color indexed="81"/>
            <rFont val="Tahoma"/>
            <family val="2"/>
          </rPr>
          <t>Wert wird automatisch in F015 (Festkosten) übernommen</t>
        </r>
        <r>
          <rPr>
            <sz val="8"/>
            <color indexed="81"/>
            <rFont val="Tahoma"/>
            <family val="2"/>
          </rPr>
          <t xml:space="preserve">
</t>
        </r>
      </text>
    </comment>
  </commentList>
</comments>
</file>

<file path=xl/comments25.xml><?xml version="1.0" encoding="utf-8"?>
<comments xmlns="http://schemas.openxmlformats.org/spreadsheetml/2006/main">
  <authors>
    <author>tshl</author>
  </authors>
  <commentList>
    <comment ref="F28" authorId="0">
      <text>
        <r>
          <rPr>
            <b/>
            <sz val="8"/>
            <color indexed="81"/>
            <rFont val="Tahoma"/>
            <family val="2"/>
          </rPr>
          <t xml:space="preserve">Hier Anzahl der kindergeldberechtigten Kinder eingeben.
</t>
        </r>
        <r>
          <rPr>
            <sz val="8"/>
            <color indexed="81"/>
            <rFont val="Tahoma"/>
            <family val="2"/>
          </rPr>
          <t xml:space="preserve">
</t>
        </r>
      </text>
    </comment>
  </commentList>
</comments>
</file>

<file path=xl/comments26.xml><?xml version="1.0" encoding="utf-8"?>
<comments xmlns="http://schemas.openxmlformats.org/spreadsheetml/2006/main">
  <authors>
    <author>maww</author>
    <author>topm</author>
    <author>tiww</author>
    <author>OEM</author>
    <author>Markus Popp</author>
  </authors>
  <commentList>
    <comment ref="BQ3" authorId="0">
      <text>
        <r>
          <rPr>
            <b/>
            <sz val="8"/>
            <color indexed="81"/>
            <rFont val="Tahoma"/>
            <family val="2"/>
          </rPr>
          <t>Korrekturfaktor für Maschinenkosten: 
Summe tatsächliche Maschinenkosten/Summe Maschinenkosten nach KTBL</t>
        </r>
        <r>
          <rPr>
            <sz val="8"/>
            <color indexed="81"/>
            <rFont val="Tahoma"/>
            <family val="2"/>
          </rPr>
          <t xml:space="preserve">
</t>
        </r>
      </text>
    </comment>
    <comment ref="DF4" authorId="1">
      <text>
        <r>
          <rPr>
            <sz val="10"/>
            <color indexed="81"/>
            <rFont val="Tahoma"/>
            <family val="2"/>
          </rPr>
          <t>hier sind weitere Eingaben zum Abstimmen mit der Buchführung möglich, z.B. Viehzukäufe/-verkäufe</t>
        </r>
        <r>
          <rPr>
            <sz val="8"/>
            <color indexed="81"/>
            <rFont val="Tahoma"/>
            <family val="2"/>
          </rPr>
          <t xml:space="preserve">
</t>
        </r>
      </text>
    </comment>
    <comment ref="BC5" authorId="1">
      <text>
        <r>
          <rPr>
            <b/>
            <sz val="10"/>
            <color indexed="81"/>
            <rFont val="Tahoma"/>
            <family val="2"/>
          </rPr>
          <t>den tierischen "Rest"
hier 
zusammenfassen
(Summe bilden)</t>
        </r>
        <r>
          <rPr>
            <sz val="8"/>
            <color indexed="81"/>
            <rFont val="Tahoma"/>
            <family val="2"/>
          </rPr>
          <t xml:space="preserve">
</t>
        </r>
      </text>
    </comment>
    <comment ref="AM6" authorId="1">
      <text>
        <r>
          <rPr>
            <b/>
            <sz val="11"/>
            <color indexed="81"/>
            <rFont val="Tahoma"/>
            <family val="2"/>
          </rPr>
          <t>Art des Kraftfutters eingeben!</t>
        </r>
        <r>
          <rPr>
            <sz val="8"/>
            <color indexed="81"/>
            <rFont val="Tahoma"/>
            <family val="2"/>
          </rPr>
          <t xml:space="preserve">
</t>
        </r>
      </text>
    </comment>
    <comment ref="BR6" authorId="0">
      <text>
        <r>
          <rPr>
            <b/>
            <sz val="10"/>
            <color indexed="81"/>
            <rFont val="Arial"/>
            <family val="2"/>
          </rPr>
          <t>tatsächliche Werte des eigenen
Betriebes nach Abgleich mit der Buchführung.
Korrektur mit dem Korrekturfaktor aus tatsächlichen und KTBL-Maschinenkosten.</t>
        </r>
      </text>
    </comment>
    <comment ref="CX6" authorId="1">
      <text>
        <r>
          <rPr>
            <sz val="10"/>
            <color indexed="81"/>
            <rFont val="Tahoma"/>
            <family val="2"/>
          </rPr>
          <t>tatsächliche Milchleistung insgesamt (einschl. Verfütterung)</t>
        </r>
        <r>
          <rPr>
            <sz val="8"/>
            <color indexed="81"/>
            <rFont val="Tahoma"/>
            <family val="2"/>
          </rPr>
          <t xml:space="preserve">
</t>
        </r>
      </text>
    </comment>
    <comment ref="CZ6" authorId="1">
      <text>
        <r>
          <rPr>
            <sz val="10"/>
            <color indexed="81"/>
            <rFont val="Tahoma"/>
            <family val="2"/>
          </rPr>
          <t xml:space="preserve">Verfütterung innerhalb des PV Milchkuh oder an Kalbin bzw. MB
</t>
        </r>
      </text>
    </comment>
    <comment ref="DD6" authorId="1">
      <text>
        <r>
          <rPr>
            <sz val="10"/>
            <color indexed="81"/>
            <rFont val="Tahoma"/>
            <family val="2"/>
          </rPr>
          <t>z.B. für Saatgut bzw. Verfütterung</t>
        </r>
        <r>
          <rPr>
            <sz val="8"/>
            <color indexed="81"/>
            <rFont val="Tahoma"/>
            <family val="2"/>
          </rPr>
          <t xml:space="preserve">
</t>
        </r>
      </text>
    </comment>
    <comment ref="D9" authorId="2">
      <text>
        <r>
          <rPr>
            <sz val="10"/>
            <color indexed="81"/>
            <rFont val="Tahoma"/>
            <family val="2"/>
          </rPr>
          <t>zur Kontrolle verfügbarer Ackerfläche</t>
        </r>
        <r>
          <rPr>
            <sz val="8"/>
            <color indexed="81"/>
            <rFont val="Tahoma"/>
            <family val="2"/>
          </rPr>
          <t xml:space="preserve">
</t>
        </r>
        <r>
          <rPr>
            <sz val="10"/>
            <color indexed="81"/>
            <rFont val="Tahoma"/>
            <family val="2"/>
          </rPr>
          <t>von F002</t>
        </r>
      </text>
    </comment>
    <comment ref="E9" authorId="2">
      <text>
        <r>
          <rPr>
            <sz val="10"/>
            <color indexed="81"/>
            <rFont val="Tahoma"/>
            <family val="2"/>
          </rPr>
          <t>zur Kontrolle des verfügbaren Grünlandes
von F002</t>
        </r>
      </text>
    </comment>
    <comment ref="L9" authorId="2">
      <text>
        <r>
          <rPr>
            <sz val="10"/>
            <color indexed="81"/>
            <rFont val="Arial"/>
            <family val="2"/>
          </rPr>
          <t>Grundfutterbedarfswerte (z.B. für Rinder) mit Minuszeichen eingeben</t>
        </r>
        <r>
          <rPr>
            <sz val="8"/>
            <color indexed="81"/>
            <rFont val="Tahoma"/>
            <family val="2"/>
          </rPr>
          <t xml:space="preserve">
</t>
        </r>
      </text>
    </comment>
    <comment ref="R10" authorId="3">
      <text>
        <r>
          <rPr>
            <sz val="10"/>
            <color indexed="81"/>
            <rFont val="Tahoma"/>
            <family val="2"/>
          </rPr>
          <t>Werte der Spalten 1 bis 4 werden automatisch von Blatt 1 übertragen</t>
        </r>
        <r>
          <rPr>
            <sz val="8"/>
            <color indexed="81"/>
            <rFont val="Tahoma"/>
            <family val="2"/>
          </rPr>
          <t xml:space="preserve">
</t>
        </r>
      </text>
    </comment>
    <comment ref="S10" authorId="3">
      <text>
        <r>
          <rPr>
            <sz val="10"/>
            <color indexed="81"/>
            <rFont val="Tahoma"/>
            <family val="2"/>
          </rPr>
          <t>Werte der Spalten 1 bis 4 werden automatisch von Blatt 1 übertragen</t>
        </r>
        <r>
          <rPr>
            <sz val="8"/>
            <color indexed="81"/>
            <rFont val="Tahoma"/>
            <family val="2"/>
          </rPr>
          <t xml:space="preserve">
</t>
        </r>
      </text>
    </comment>
    <comment ref="T10" authorId="3">
      <text>
        <r>
          <rPr>
            <sz val="10"/>
            <color indexed="81"/>
            <rFont val="Tahoma"/>
            <family val="2"/>
          </rPr>
          <t>Werte der Spalten 1 bis 4 werden automatisch von Blatt 1 übertragen</t>
        </r>
        <r>
          <rPr>
            <sz val="8"/>
            <color indexed="81"/>
            <rFont val="Tahoma"/>
            <family val="2"/>
          </rPr>
          <t xml:space="preserve">
</t>
        </r>
      </text>
    </comment>
    <comment ref="U10" authorId="3">
      <text>
        <r>
          <rPr>
            <sz val="10"/>
            <color indexed="81"/>
            <rFont val="Arial"/>
            <family val="2"/>
          </rPr>
          <t>Werte der Spalten 1 bis 4 werden automatisch von Blatt 1 übertragen</t>
        </r>
        <r>
          <rPr>
            <sz val="8"/>
            <color indexed="81"/>
            <rFont val="Tahoma"/>
            <family val="2"/>
          </rPr>
          <t xml:space="preserve">
</t>
        </r>
      </text>
    </comment>
    <comment ref="AI10" authorId="3">
      <text>
        <r>
          <rPr>
            <sz val="10"/>
            <color indexed="81"/>
            <rFont val="Tahoma"/>
            <family val="2"/>
          </rPr>
          <t>Werte der Spalten 1 bis 4 werden automatisch von Blatt 1 übertragen</t>
        </r>
        <r>
          <rPr>
            <sz val="8"/>
            <color indexed="81"/>
            <rFont val="Tahoma"/>
            <family val="2"/>
          </rPr>
          <t xml:space="preserve">
</t>
        </r>
      </text>
    </comment>
    <comment ref="BF10" authorId="3">
      <text>
        <r>
          <rPr>
            <sz val="10"/>
            <color indexed="81"/>
            <rFont val="Tahoma"/>
            <family val="2"/>
          </rPr>
          <t>Werte der Spalten 1 bis 4 werden automatisch von Blatt 1 übertragen</t>
        </r>
        <r>
          <rPr>
            <sz val="8"/>
            <color indexed="81"/>
            <rFont val="Tahoma"/>
            <family val="2"/>
          </rPr>
          <t xml:space="preserve">
</t>
        </r>
      </text>
    </comment>
    <comment ref="CC10" authorId="3">
      <text>
        <r>
          <rPr>
            <sz val="10"/>
            <color indexed="81"/>
            <rFont val="Tahoma"/>
            <family val="2"/>
          </rPr>
          <t>Werte der Spalten 1 bis 4 werden automatisch von Blatt 1 übertragen</t>
        </r>
        <r>
          <rPr>
            <sz val="8"/>
            <color indexed="81"/>
            <rFont val="Tahoma"/>
            <family val="2"/>
          </rPr>
          <t xml:space="preserve">
</t>
        </r>
      </text>
    </comment>
    <comment ref="CT10" authorId="3">
      <text>
        <r>
          <rPr>
            <sz val="10"/>
            <color indexed="81"/>
            <rFont val="Tahoma"/>
            <family val="2"/>
          </rPr>
          <t>Werte der Spalten 1 bis 4 werden automatisch von Blatt 1 übertragen</t>
        </r>
        <r>
          <rPr>
            <sz val="8"/>
            <color indexed="81"/>
            <rFont val="Tahoma"/>
            <family val="2"/>
          </rPr>
          <t xml:space="preserve">
</t>
        </r>
      </text>
    </comment>
    <comment ref="D11" authorId="2">
      <text>
        <r>
          <rPr>
            <sz val="10"/>
            <color indexed="81"/>
            <rFont val="Tahoma"/>
            <family val="2"/>
          </rPr>
          <t xml:space="preserve">in diese Spalte </t>
        </r>
        <r>
          <rPr>
            <b/>
            <sz val="10"/>
            <color indexed="81"/>
            <rFont val="Tahoma"/>
            <family val="2"/>
          </rPr>
          <t>nur</t>
        </r>
        <r>
          <rPr>
            <sz val="10"/>
            <color indexed="81"/>
            <rFont val="Tahoma"/>
            <family val="2"/>
          </rPr>
          <t xml:space="preserve"> Hauptnutzungen auf Ackerfläche eintragen (z.B. keine Zwischenfrüchte)</t>
        </r>
      </text>
    </comment>
    <comment ref="E11" authorId="2">
      <text>
        <r>
          <rPr>
            <sz val="10"/>
            <color indexed="81"/>
            <rFont val="Tahoma"/>
            <family val="2"/>
          </rPr>
          <t>in diese Spalte</t>
        </r>
        <r>
          <rPr>
            <b/>
            <sz val="10"/>
            <color indexed="81"/>
            <rFont val="Tahoma"/>
            <family val="2"/>
          </rPr>
          <t xml:space="preserve"> nur</t>
        </r>
        <r>
          <rPr>
            <sz val="10"/>
            <color indexed="81"/>
            <rFont val="Tahoma"/>
            <family val="2"/>
          </rPr>
          <t xml:space="preserve"> Grünlandnutzung eintragen</t>
        </r>
      </text>
    </comment>
    <comment ref="F11" authorId="2">
      <text>
        <r>
          <rPr>
            <sz val="10"/>
            <color indexed="81"/>
            <rFont val="Tahoma"/>
            <family val="2"/>
          </rPr>
          <t xml:space="preserve">in diese Spalte </t>
        </r>
        <r>
          <rPr>
            <b/>
            <sz val="10"/>
            <color indexed="81"/>
            <rFont val="Tahoma"/>
            <family val="2"/>
          </rPr>
          <t>alles andere</t>
        </r>
        <r>
          <rPr>
            <sz val="10"/>
            <color indexed="81"/>
            <rFont val="Tahoma"/>
            <family val="2"/>
          </rPr>
          <t xml:space="preserve"> eintragen (z.B. Anzahl der Einheiten tier. Prod.verfahren, Zwischenfrüchte,  Prämien , Wald, Hofarbeiten...)</t>
        </r>
      </text>
    </comment>
    <comment ref="D12" authorId="2">
      <text>
        <r>
          <rPr>
            <sz val="10"/>
            <color indexed="81"/>
            <rFont val="Tahoma"/>
            <family val="2"/>
          </rPr>
          <t xml:space="preserve">in diese Spalte </t>
        </r>
        <r>
          <rPr>
            <b/>
            <sz val="10"/>
            <color indexed="81"/>
            <rFont val="Tahoma"/>
            <family val="2"/>
          </rPr>
          <t>nur</t>
        </r>
        <r>
          <rPr>
            <sz val="10"/>
            <color indexed="81"/>
            <rFont val="Tahoma"/>
            <family val="2"/>
          </rPr>
          <t xml:space="preserve"> Hauptnutzungen auf Ackerfläche eintragen (z.B. keine Zwischenfrüchte)</t>
        </r>
      </text>
    </comment>
    <comment ref="E12" authorId="2">
      <text>
        <r>
          <rPr>
            <sz val="10"/>
            <color indexed="81"/>
            <rFont val="Tahoma"/>
            <family val="2"/>
          </rPr>
          <t>in diese Spalte</t>
        </r>
        <r>
          <rPr>
            <b/>
            <sz val="10"/>
            <color indexed="81"/>
            <rFont val="Tahoma"/>
            <family val="2"/>
          </rPr>
          <t xml:space="preserve"> nur</t>
        </r>
        <r>
          <rPr>
            <sz val="10"/>
            <color indexed="81"/>
            <rFont val="Tahoma"/>
            <family val="2"/>
          </rPr>
          <t xml:space="preserve"> Grünlandnutzung eintragen</t>
        </r>
      </text>
    </comment>
    <comment ref="F12" authorId="2">
      <text>
        <r>
          <rPr>
            <sz val="10"/>
            <color indexed="81"/>
            <rFont val="Tahoma"/>
            <family val="2"/>
          </rPr>
          <t xml:space="preserve">in diese Spalte </t>
        </r>
        <r>
          <rPr>
            <b/>
            <sz val="10"/>
            <color indexed="81"/>
            <rFont val="Tahoma"/>
            <family val="2"/>
          </rPr>
          <t>alles andere</t>
        </r>
        <r>
          <rPr>
            <sz val="10"/>
            <color indexed="81"/>
            <rFont val="Tahoma"/>
            <family val="2"/>
          </rPr>
          <t xml:space="preserve"> eintragen (z.B. Anzahl der Einheiten tier. Prod.verfahren, Zwischenfrüchte,  Prämien , Wald, Hofarbeiten...)</t>
        </r>
      </text>
    </comment>
    <comment ref="D13" authorId="2">
      <text>
        <r>
          <rPr>
            <sz val="10"/>
            <color indexed="81"/>
            <rFont val="Tahoma"/>
            <family val="2"/>
          </rPr>
          <t xml:space="preserve">in diese Spalte </t>
        </r>
        <r>
          <rPr>
            <b/>
            <sz val="10"/>
            <color indexed="81"/>
            <rFont val="Tahoma"/>
            <family val="2"/>
          </rPr>
          <t>nur</t>
        </r>
        <r>
          <rPr>
            <sz val="10"/>
            <color indexed="81"/>
            <rFont val="Tahoma"/>
            <family val="2"/>
          </rPr>
          <t xml:space="preserve"> Hauptnutzungen auf Ackerfläche eintragen (z.B. keine Zwischenfrüchte)</t>
        </r>
      </text>
    </comment>
    <comment ref="E13" authorId="2">
      <text>
        <r>
          <rPr>
            <sz val="10"/>
            <color indexed="81"/>
            <rFont val="Tahoma"/>
            <family val="2"/>
          </rPr>
          <t>in diese Spalte</t>
        </r>
        <r>
          <rPr>
            <b/>
            <sz val="10"/>
            <color indexed="81"/>
            <rFont val="Tahoma"/>
            <family val="2"/>
          </rPr>
          <t xml:space="preserve"> nur</t>
        </r>
        <r>
          <rPr>
            <sz val="10"/>
            <color indexed="81"/>
            <rFont val="Tahoma"/>
            <family val="2"/>
          </rPr>
          <t xml:space="preserve"> Grünlandnutzung eintragen</t>
        </r>
      </text>
    </comment>
    <comment ref="F13" authorId="2">
      <text>
        <r>
          <rPr>
            <sz val="10"/>
            <color indexed="81"/>
            <rFont val="Tahoma"/>
            <family val="2"/>
          </rPr>
          <t xml:space="preserve">in diese Spalte </t>
        </r>
        <r>
          <rPr>
            <b/>
            <sz val="10"/>
            <color indexed="81"/>
            <rFont val="Tahoma"/>
            <family val="2"/>
          </rPr>
          <t>alles andere</t>
        </r>
        <r>
          <rPr>
            <sz val="10"/>
            <color indexed="81"/>
            <rFont val="Tahoma"/>
            <family val="2"/>
          </rPr>
          <t xml:space="preserve"> eintragen (z.B. Anzahl der Einheiten tier. Prod.verfahren, Zwischenfrüchte,  Prämien , Wald, Hofarbeiten...)</t>
        </r>
      </text>
    </comment>
    <comment ref="D14" authorId="2">
      <text>
        <r>
          <rPr>
            <sz val="10"/>
            <color indexed="81"/>
            <rFont val="Tahoma"/>
            <family val="2"/>
          </rPr>
          <t xml:space="preserve">in diese Spalte </t>
        </r>
        <r>
          <rPr>
            <b/>
            <sz val="10"/>
            <color indexed="81"/>
            <rFont val="Tahoma"/>
            <family val="2"/>
          </rPr>
          <t>nur</t>
        </r>
        <r>
          <rPr>
            <sz val="10"/>
            <color indexed="81"/>
            <rFont val="Tahoma"/>
            <family val="2"/>
          </rPr>
          <t xml:space="preserve"> Hauptnutzungen auf Ackerfläche eintragen (z.B. keine Zwischenfrüchte)</t>
        </r>
      </text>
    </comment>
    <comment ref="E14" authorId="2">
      <text>
        <r>
          <rPr>
            <sz val="10"/>
            <color indexed="81"/>
            <rFont val="Tahoma"/>
            <family val="2"/>
          </rPr>
          <t>in diese Spalte</t>
        </r>
        <r>
          <rPr>
            <b/>
            <sz val="10"/>
            <color indexed="81"/>
            <rFont val="Tahoma"/>
            <family val="2"/>
          </rPr>
          <t xml:space="preserve"> nur</t>
        </r>
        <r>
          <rPr>
            <sz val="10"/>
            <color indexed="81"/>
            <rFont val="Tahoma"/>
            <family val="2"/>
          </rPr>
          <t xml:space="preserve"> Grünlandnutzung eintragen</t>
        </r>
      </text>
    </comment>
    <comment ref="F14" authorId="2">
      <text>
        <r>
          <rPr>
            <sz val="10"/>
            <color indexed="81"/>
            <rFont val="Tahoma"/>
            <family val="2"/>
          </rPr>
          <t xml:space="preserve">in diese Spalte </t>
        </r>
        <r>
          <rPr>
            <b/>
            <sz val="10"/>
            <color indexed="81"/>
            <rFont val="Tahoma"/>
            <family val="2"/>
          </rPr>
          <t>alles andere</t>
        </r>
        <r>
          <rPr>
            <sz val="10"/>
            <color indexed="81"/>
            <rFont val="Tahoma"/>
            <family val="2"/>
          </rPr>
          <t xml:space="preserve"> eintragen (z.B. Anzahl der Einheiten tier. Prod.verfahren, Zwischenfrüchte,  Prämien , Wald, Hofarbeiten...)</t>
        </r>
      </text>
    </comment>
    <comment ref="D15" authorId="2">
      <text>
        <r>
          <rPr>
            <sz val="10"/>
            <color indexed="81"/>
            <rFont val="Tahoma"/>
            <family val="2"/>
          </rPr>
          <t xml:space="preserve">in diese Spalte </t>
        </r>
        <r>
          <rPr>
            <b/>
            <sz val="10"/>
            <color indexed="81"/>
            <rFont val="Tahoma"/>
            <family val="2"/>
          </rPr>
          <t>nur</t>
        </r>
        <r>
          <rPr>
            <sz val="10"/>
            <color indexed="81"/>
            <rFont val="Tahoma"/>
            <family val="2"/>
          </rPr>
          <t xml:space="preserve"> Hauptnutzungen auf Ackerfläche eintragen (z.B. keine Zwischenfrüchte)</t>
        </r>
      </text>
    </comment>
    <comment ref="E15" authorId="2">
      <text>
        <r>
          <rPr>
            <sz val="10"/>
            <color indexed="81"/>
            <rFont val="Tahoma"/>
            <family val="2"/>
          </rPr>
          <t>in diese Spalte</t>
        </r>
        <r>
          <rPr>
            <b/>
            <sz val="10"/>
            <color indexed="81"/>
            <rFont val="Tahoma"/>
            <family val="2"/>
          </rPr>
          <t xml:space="preserve"> nur</t>
        </r>
        <r>
          <rPr>
            <sz val="10"/>
            <color indexed="81"/>
            <rFont val="Tahoma"/>
            <family val="2"/>
          </rPr>
          <t xml:space="preserve"> Grünlandnutzung eintragen</t>
        </r>
      </text>
    </comment>
    <comment ref="F15" authorId="2">
      <text>
        <r>
          <rPr>
            <sz val="10"/>
            <color indexed="81"/>
            <rFont val="Tahoma"/>
            <family val="2"/>
          </rPr>
          <t xml:space="preserve">in diese Spalte </t>
        </r>
        <r>
          <rPr>
            <b/>
            <sz val="10"/>
            <color indexed="81"/>
            <rFont val="Tahoma"/>
            <family val="2"/>
          </rPr>
          <t>alles andere</t>
        </r>
        <r>
          <rPr>
            <sz val="10"/>
            <color indexed="81"/>
            <rFont val="Tahoma"/>
            <family val="2"/>
          </rPr>
          <t xml:space="preserve"> eintragen (z.B. Anzahl der Einheiten tier. Prod.verfahren, Zwischenfrüchte,  Prämien , Wald, Hofarbeiten...)</t>
        </r>
      </text>
    </comment>
    <comment ref="D16" authorId="2">
      <text>
        <r>
          <rPr>
            <sz val="10"/>
            <color indexed="81"/>
            <rFont val="Tahoma"/>
            <family val="2"/>
          </rPr>
          <t xml:space="preserve">in diese Spalte </t>
        </r>
        <r>
          <rPr>
            <b/>
            <sz val="10"/>
            <color indexed="81"/>
            <rFont val="Tahoma"/>
            <family val="2"/>
          </rPr>
          <t>nur</t>
        </r>
        <r>
          <rPr>
            <sz val="10"/>
            <color indexed="81"/>
            <rFont val="Tahoma"/>
            <family val="2"/>
          </rPr>
          <t xml:space="preserve"> Hauptnutzungen auf Ackerfläche eintragen (z.B. keine Zwischenfrüchte)</t>
        </r>
      </text>
    </comment>
    <comment ref="E16" authorId="2">
      <text>
        <r>
          <rPr>
            <sz val="10"/>
            <color indexed="81"/>
            <rFont val="Tahoma"/>
            <family val="2"/>
          </rPr>
          <t>in diese Spalte</t>
        </r>
        <r>
          <rPr>
            <b/>
            <sz val="10"/>
            <color indexed="81"/>
            <rFont val="Tahoma"/>
            <family val="2"/>
          </rPr>
          <t xml:space="preserve"> nur</t>
        </r>
        <r>
          <rPr>
            <sz val="10"/>
            <color indexed="81"/>
            <rFont val="Tahoma"/>
            <family val="2"/>
          </rPr>
          <t xml:space="preserve"> Grünlandnutzung eintragen</t>
        </r>
      </text>
    </comment>
    <comment ref="F16" authorId="2">
      <text>
        <r>
          <rPr>
            <sz val="10"/>
            <color indexed="81"/>
            <rFont val="Tahoma"/>
            <family val="2"/>
          </rPr>
          <t xml:space="preserve">in diese Spalte </t>
        </r>
        <r>
          <rPr>
            <b/>
            <sz val="10"/>
            <color indexed="81"/>
            <rFont val="Tahoma"/>
            <family val="2"/>
          </rPr>
          <t>alles andere</t>
        </r>
        <r>
          <rPr>
            <sz val="10"/>
            <color indexed="81"/>
            <rFont val="Tahoma"/>
            <family val="2"/>
          </rPr>
          <t xml:space="preserve"> eintragen (z.B. Anzahl der Einheiten tier. Prod.verfahren, Zwischenfrüchte,  Prämien , Wald, Hofarbeiten...)</t>
        </r>
      </text>
    </comment>
    <comment ref="D17" authorId="2">
      <text>
        <r>
          <rPr>
            <sz val="10"/>
            <color indexed="81"/>
            <rFont val="Tahoma"/>
            <family val="2"/>
          </rPr>
          <t xml:space="preserve">in diese Spalte </t>
        </r>
        <r>
          <rPr>
            <b/>
            <sz val="10"/>
            <color indexed="81"/>
            <rFont val="Tahoma"/>
            <family val="2"/>
          </rPr>
          <t>nur</t>
        </r>
        <r>
          <rPr>
            <sz val="10"/>
            <color indexed="81"/>
            <rFont val="Tahoma"/>
            <family val="2"/>
          </rPr>
          <t xml:space="preserve"> Hauptnutzungen auf Ackerfläche eintragen (z.B. keine Zwischenfrüchte)</t>
        </r>
      </text>
    </comment>
    <comment ref="E17" authorId="2">
      <text>
        <r>
          <rPr>
            <sz val="10"/>
            <color indexed="81"/>
            <rFont val="Tahoma"/>
            <family val="2"/>
          </rPr>
          <t>in diese Spalte</t>
        </r>
        <r>
          <rPr>
            <b/>
            <sz val="10"/>
            <color indexed="81"/>
            <rFont val="Tahoma"/>
            <family val="2"/>
          </rPr>
          <t xml:space="preserve"> nur</t>
        </r>
        <r>
          <rPr>
            <sz val="10"/>
            <color indexed="81"/>
            <rFont val="Tahoma"/>
            <family val="2"/>
          </rPr>
          <t xml:space="preserve"> Grünlandnutzung eintragen</t>
        </r>
      </text>
    </comment>
    <comment ref="F17" authorId="2">
      <text>
        <r>
          <rPr>
            <sz val="10"/>
            <color indexed="81"/>
            <rFont val="Tahoma"/>
            <family val="2"/>
          </rPr>
          <t xml:space="preserve">in diese Spalte </t>
        </r>
        <r>
          <rPr>
            <b/>
            <sz val="10"/>
            <color indexed="81"/>
            <rFont val="Tahoma"/>
            <family val="2"/>
          </rPr>
          <t>alles andere</t>
        </r>
        <r>
          <rPr>
            <sz val="10"/>
            <color indexed="81"/>
            <rFont val="Tahoma"/>
            <family val="2"/>
          </rPr>
          <t xml:space="preserve"> eintragen (z.B. Anzahl der Einheiten tier. Prod.verfahren, Zwischenfrüchte,  Prämien , Wald, Hofarbeiten...)</t>
        </r>
      </text>
    </comment>
    <comment ref="D18" authorId="2">
      <text>
        <r>
          <rPr>
            <sz val="10"/>
            <color indexed="81"/>
            <rFont val="Tahoma"/>
            <family val="2"/>
          </rPr>
          <t xml:space="preserve">in diese Spalte </t>
        </r>
        <r>
          <rPr>
            <b/>
            <sz val="10"/>
            <color indexed="81"/>
            <rFont val="Tahoma"/>
            <family val="2"/>
          </rPr>
          <t>nur</t>
        </r>
        <r>
          <rPr>
            <sz val="10"/>
            <color indexed="81"/>
            <rFont val="Tahoma"/>
            <family val="2"/>
          </rPr>
          <t xml:space="preserve"> Hauptnutzungen auf Ackerfläche eintragen (z.B. keine Zwischenfrüchte)</t>
        </r>
      </text>
    </comment>
    <comment ref="E18" authorId="2">
      <text>
        <r>
          <rPr>
            <sz val="10"/>
            <color indexed="81"/>
            <rFont val="Tahoma"/>
            <family val="2"/>
          </rPr>
          <t>in diese Spalte</t>
        </r>
        <r>
          <rPr>
            <b/>
            <sz val="10"/>
            <color indexed="81"/>
            <rFont val="Tahoma"/>
            <family val="2"/>
          </rPr>
          <t xml:space="preserve"> nur</t>
        </r>
        <r>
          <rPr>
            <sz val="10"/>
            <color indexed="81"/>
            <rFont val="Tahoma"/>
            <family val="2"/>
          </rPr>
          <t xml:space="preserve"> Grünlandnutzung eintragen</t>
        </r>
      </text>
    </comment>
    <comment ref="F18" authorId="2">
      <text>
        <r>
          <rPr>
            <sz val="10"/>
            <color indexed="81"/>
            <rFont val="Tahoma"/>
            <family val="2"/>
          </rPr>
          <t xml:space="preserve">in diese Spalte </t>
        </r>
        <r>
          <rPr>
            <b/>
            <sz val="10"/>
            <color indexed="81"/>
            <rFont val="Tahoma"/>
            <family val="2"/>
          </rPr>
          <t>alles andere</t>
        </r>
        <r>
          <rPr>
            <sz val="10"/>
            <color indexed="81"/>
            <rFont val="Tahoma"/>
            <family val="2"/>
          </rPr>
          <t xml:space="preserve"> eintragen (z.B. Anzahl der Einheiten tier. Prod.verfahren, Zwischenfrüchte,  Prämien , Wald, Hofarbeiten...)</t>
        </r>
      </text>
    </comment>
    <comment ref="D19" authorId="2">
      <text>
        <r>
          <rPr>
            <sz val="10"/>
            <color indexed="81"/>
            <rFont val="Tahoma"/>
            <family val="2"/>
          </rPr>
          <t xml:space="preserve">in diese Spalte </t>
        </r>
        <r>
          <rPr>
            <b/>
            <sz val="10"/>
            <color indexed="81"/>
            <rFont val="Tahoma"/>
            <family val="2"/>
          </rPr>
          <t>nur</t>
        </r>
        <r>
          <rPr>
            <sz val="10"/>
            <color indexed="81"/>
            <rFont val="Tahoma"/>
            <family val="2"/>
          </rPr>
          <t xml:space="preserve"> Hauptnutzungen auf Ackerfläche eintragen (z.B. keine Zwischenfrüchte)</t>
        </r>
      </text>
    </comment>
    <comment ref="E19" authorId="2">
      <text>
        <r>
          <rPr>
            <sz val="10"/>
            <color indexed="81"/>
            <rFont val="Tahoma"/>
            <family val="2"/>
          </rPr>
          <t>in diese Spalte</t>
        </r>
        <r>
          <rPr>
            <b/>
            <sz val="10"/>
            <color indexed="81"/>
            <rFont val="Tahoma"/>
            <family val="2"/>
          </rPr>
          <t xml:space="preserve"> nur</t>
        </r>
        <r>
          <rPr>
            <sz val="10"/>
            <color indexed="81"/>
            <rFont val="Tahoma"/>
            <family val="2"/>
          </rPr>
          <t xml:space="preserve"> Grünlandnutzung eintragen</t>
        </r>
      </text>
    </comment>
    <comment ref="F19" authorId="2">
      <text>
        <r>
          <rPr>
            <sz val="10"/>
            <color indexed="81"/>
            <rFont val="Tahoma"/>
            <family val="2"/>
          </rPr>
          <t xml:space="preserve">in diese Spalte </t>
        </r>
        <r>
          <rPr>
            <b/>
            <sz val="10"/>
            <color indexed="81"/>
            <rFont val="Tahoma"/>
            <family val="2"/>
          </rPr>
          <t>alles andere</t>
        </r>
        <r>
          <rPr>
            <sz val="10"/>
            <color indexed="81"/>
            <rFont val="Tahoma"/>
            <family val="2"/>
          </rPr>
          <t xml:space="preserve"> eintragen (z.B. Anzahl der Einheiten tier. Prod.verfahren, Zwischenfrüchte,  Prämien , Wald, Hofarbeiten...)</t>
        </r>
      </text>
    </comment>
    <comment ref="D20" authorId="2">
      <text>
        <r>
          <rPr>
            <sz val="10"/>
            <color indexed="81"/>
            <rFont val="Tahoma"/>
            <family val="2"/>
          </rPr>
          <t xml:space="preserve">in diese Spalte </t>
        </r>
        <r>
          <rPr>
            <b/>
            <sz val="10"/>
            <color indexed="81"/>
            <rFont val="Tahoma"/>
            <family val="2"/>
          </rPr>
          <t>nur</t>
        </r>
        <r>
          <rPr>
            <sz val="10"/>
            <color indexed="81"/>
            <rFont val="Tahoma"/>
            <family val="2"/>
          </rPr>
          <t xml:space="preserve"> Hauptnutzungen auf Ackerfläche eintragen (z.B. keine Zwischenfrüchte)</t>
        </r>
      </text>
    </comment>
    <comment ref="E20" authorId="2">
      <text>
        <r>
          <rPr>
            <sz val="10"/>
            <color indexed="81"/>
            <rFont val="Tahoma"/>
            <family val="2"/>
          </rPr>
          <t>in diese Spalte</t>
        </r>
        <r>
          <rPr>
            <b/>
            <sz val="10"/>
            <color indexed="81"/>
            <rFont val="Tahoma"/>
            <family val="2"/>
          </rPr>
          <t xml:space="preserve"> nur</t>
        </r>
        <r>
          <rPr>
            <sz val="10"/>
            <color indexed="81"/>
            <rFont val="Tahoma"/>
            <family val="2"/>
          </rPr>
          <t xml:space="preserve"> Grünlandnutzung eintragen</t>
        </r>
      </text>
    </comment>
    <comment ref="F20" authorId="2">
      <text>
        <r>
          <rPr>
            <sz val="10"/>
            <color indexed="81"/>
            <rFont val="Tahoma"/>
            <family val="2"/>
          </rPr>
          <t xml:space="preserve">in diese Spalte </t>
        </r>
        <r>
          <rPr>
            <b/>
            <sz val="10"/>
            <color indexed="81"/>
            <rFont val="Tahoma"/>
            <family val="2"/>
          </rPr>
          <t>alles andere</t>
        </r>
        <r>
          <rPr>
            <sz val="10"/>
            <color indexed="81"/>
            <rFont val="Tahoma"/>
            <family val="2"/>
          </rPr>
          <t xml:space="preserve"> eintragen (z.B. Anzahl der Einheiten tier. Prod.verfahren, Zwischenfrüchte,  Prämien , Wald, Hofarbeiten...)</t>
        </r>
      </text>
    </comment>
    <comment ref="D21" authorId="2">
      <text>
        <r>
          <rPr>
            <sz val="10"/>
            <color indexed="81"/>
            <rFont val="Tahoma"/>
            <family val="2"/>
          </rPr>
          <t xml:space="preserve">in diese Spalte </t>
        </r>
        <r>
          <rPr>
            <b/>
            <sz val="10"/>
            <color indexed="81"/>
            <rFont val="Tahoma"/>
            <family val="2"/>
          </rPr>
          <t>nur</t>
        </r>
        <r>
          <rPr>
            <sz val="10"/>
            <color indexed="81"/>
            <rFont val="Tahoma"/>
            <family val="2"/>
          </rPr>
          <t xml:space="preserve"> Hauptnutzungen auf Ackerfläche eintragen (z.B. keine Zwischenfrüchte)</t>
        </r>
      </text>
    </comment>
    <comment ref="E21" authorId="2">
      <text>
        <r>
          <rPr>
            <sz val="10"/>
            <color indexed="81"/>
            <rFont val="Tahoma"/>
            <family val="2"/>
          </rPr>
          <t>in diese Spalte</t>
        </r>
        <r>
          <rPr>
            <b/>
            <sz val="10"/>
            <color indexed="81"/>
            <rFont val="Tahoma"/>
            <family val="2"/>
          </rPr>
          <t xml:space="preserve"> nur</t>
        </r>
        <r>
          <rPr>
            <sz val="10"/>
            <color indexed="81"/>
            <rFont val="Tahoma"/>
            <family val="2"/>
          </rPr>
          <t xml:space="preserve"> Grünlandnutzung eintragen</t>
        </r>
      </text>
    </comment>
    <comment ref="F21" authorId="2">
      <text>
        <r>
          <rPr>
            <sz val="10"/>
            <color indexed="81"/>
            <rFont val="Tahoma"/>
            <family val="2"/>
          </rPr>
          <t xml:space="preserve">in diese Spalte </t>
        </r>
        <r>
          <rPr>
            <b/>
            <sz val="10"/>
            <color indexed="81"/>
            <rFont val="Tahoma"/>
            <family val="2"/>
          </rPr>
          <t>alles andere</t>
        </r>
        <r>
          <rPr>
            <sz val="10"/>
            <color indexed="81"/>
            <rFont val="Tahoma"/>
            <family val="2"/>
          </rPr>
          <t xml:space="preserve"> eintragen (z.B. Anzahl der Einheiten tier. Prod.verfahren, Zwischenfrüchte,  Prämien , Wald, Hofarbeiten...)</t>
        </r>
      </text>
    </comment>
    <comment ref="D22" authorId="2">
      <text>
        <r>
          <rPr>
            <sz val="10"/>
            <color indexed="81"/>
            <rFont val="Tahoma"/>
            <family val="2"/>
          </rPr>
          <t xml:space="preserve">in diese Spalte </t>
        </r>
        <r>
          <rPr>
            <b/>
            <sz val="10"/>
            <color indexed="81"/>
            <rFont val="Tahoma"/>
            <family val="2"/>
          </rPr>
          <t>nur</t>
        </r>
        <r>
          <rPr>
            <sz val="10"/>
            <color indexed="81"/>
            <rFont val="Tahoma"/>
            <family val="2"/>
          </rPr>
          <t xml:space="preserve"> Hauptnutzungen auf Ackerfläche eintragen (z.B. keine Zwischenfrüchte)</t>
        </r>
      </text>
    </comment>
    <comment ref="E22" authorId="2">
      <text>
        <r>
          <rPr>
            <sz val="10"/>
            <color indexed="81"/>
            <rFont val="Tahoma"/>
            <family val="2"/>
          </rPr>
          <t>in diese Spalte</t>
        </r>
        <r>
          <rPr>
            <b/>
            <sz val="10"/>
            <color indexed="81"/>
            <rFont val="Tahoma"/>
            <family val="2"/>
          </rPr>
          <t xml:space="preserve"> nur</t>
        </r>
        <r>
          <rPr>
            <sz val="10"/>
            <color indexed="81"/>
            <rFont val="Tahoma"/>
            <family val="2"/>
          </rPr>
          <t xml:space="preserve"> Grünlandnutzung eintragen</t>
        </r>
      </text>
    </comment>
    <comment ref="F22" authorId="2">
      <text>
        <r>
          <rPr>
            <sz val="10"/>
            <color indexed="81"/>
            <rFont val="Tahoma"/>
            <family val="2"/>
          </rPr>
          <t xml:space="preserve">in diese Spalte </t>
        </r>
        <r>
          <rPr>
            <b/>
            <sz val="10"/>
            <color indexed="81"/>
            <rFont val="Tahoma"/>
            <family val="2"/>
          </rPr>
          <t>alles andere</t>
        </r>
        <r>
          <rPr>
            <sz val="10"/>
            <color indexed="81"/>
            <rFont val="Tahoma"/>
            <family val="2"/>
          </rPr>
          <t xml:space="preserve"> eintragen (z.B. Anzahl der Einheiten tier. Prod.verfahren, Zwischenfrüchte,  Prämien , Wald, Hofarbeiten...)</t>
        </r>
      </text>
    </comment>
    <comment ref="D23" authorId="2">
      <text>
        <r>
          <rPr>
            <sz val="10"/>
            <color indexed="81"/>
            <rFont val="Tahoma"/>
            <family val="2"/>
          </rPr>
          <t xml:space="preserve">in diese Spalte </t>
        </r>
        <r>
          <rPr>
            <b/>
            <sz val="10"/>
            <color indexed="81"/>
            <rFont val="Tahoma"/>
            <family val="2"/>
          </rPr>
          <t>nur</t>
        </r>
        <r>
          <rPr>
            <sz val="10"/>
            <color indexed="81"/>
            <rFont val="Tahoma"/>
            <family val="2"/>
          </rPr>
          <t xml:space="preserve"> Hauptnutzungen auf Ackerfläche eintragen (z.B. keine Zwischenfrüchte)</t>
        </r>
      </text>
    </comment>
    <comment ref="E23" authorId="2">
      <text>
        <r>
          <rPr>
            <sz val="10"/>
            <color indexed="81"/>
            <rFont val="Tahoma"/>
            <family val="2"/>
          </rPr>
          <t>in diese Spalte</t>
        </r>
        <r>
          <rPr>
            <b/>
            <sz val="10"/>
            <color indexed="81"/>
            <rFont val="Tahoma"/>
            <family val="2"/>
          </rPr>
          <t xml:space="preserve"> nur</t>
        </r>
        <r>
          <rPr>
            <sz val="10"/>
            <color indexed="81"/>
            <rFont val="Tahoma"/>
            <family val="2"/>
          </rPr>
          <t xml:space="preserve"> Grünlandnutzung eintragen</t>
        </r>
      </text>
    </comment>
    <comment ref="F23" authorId="2">
      <text>
        <r>
          <rPr>
            <sz val="10"/>
            <color indexed="81"/>
            <rFont val="Tahoma"/>
            <family val="2"/>
          </rPr>
          <t xml:space="preserve">in diese Spalte </t>
        </r>
        <r>
          <rPr>
            <b/>
            <sz val="10"/>
            <color indexed="81"/>
            <rFont val="Tahoma"/>
            <family val="2"/>
          </rPr>
          <t>alles andere</t>
        </r>
        <r>
          <rPr>
            <sz val="10"/>
            <color indexed="81"/>
            <rFont val="Tahoma"/>
            <family val="2"/>
          </rPr>
          <t xml:space="preserve"> eintragen (z.B. Anzahl der Einheiten tier. Prod.verfahren, Zwischenfrüchte,  Prämien , Wald, Hofarbeiten...)</t>
        </r>
      </text>
    </comment>
    <comment ref="D24" authorId="2">
      <text>
        <r>
          <rPr>
            <sz val="10"/>
            <color indexed="81"/>
            <rFont val="Tahoma"/>
            <family val="2"/>
          </rPr>
          <t xml:space="preserve">in diese Spalte </t>
        </r>
        <r>
          <rPr>
            <b/>
            <sz val="10"/>
            <color indexed="81"/>
            <rFont val="Tahoma"/>
            <family val="2"/>
          </rPr>
          <t>nur</t>
        </r>
        <r>
          <rPr>
            <sz val="10"/>
            <color indexed="81"/>
            <rFont val="Tahoma"/>
            <family val="2"/>
          </rPr>
          <t xml:space="preserve"> Hauptnutzungen auf Ackerfläche eintragen (z.B. keine Zwischenfrüchte)</t>
        </r>
      </text>
    </comment>
    <comment ref="E24" authorId="2">
      <text>
        <r>
          <rPr>
            <sz val="10"/>
            <color indexed="81"/>
            <rFont val="Tahoma"/>
            <family val="2"/>
          </rPr>
          <t>in diese Spalte</t>
        </r>
        <r>
          <rPr>
            <b/>
            <sz val="10"/>
            <color indexed="81"/>
            <rFont val="Tahoma"/>
            <family val="2"/>
          </rPr>
          <t xml:space="preserve"> nur</t>
        </r>
        <r>
          <rPr>
            <sz val="10"/>
            <color indexed="81"/>
            <rFont val="Tahoma"/>
            <family val="2"/>
          </rPr>
          <t xml:space="preserve"> Grünlandnutzung eintragen</t>
        </r>
      </text>
    </comment>
    <comment ref="F24" authorId="2">
      <text>
        <r>
          <rPr>
            <sz val="10"/>
            <color indexed="81"/>
            <rFont val="Tahoma"/>
            <family val="2"/>
          </rPr>
          <t xml:space="preserve">in diese Spalte </t>
        </r>
        <r>
          <rPr>
            <b/>
            <sz val="10"/>
            <color indexed="81"/>
            <rFont val="Tahoma"/>
            <family val="2"/>
          </rPr>
          <t>alles andere</t>
        </r>
        <r>
          <rPr>
            <sz val="10"/>
            <color indexed="81"/>
            <rFont val="Tahoma"/>
            <family val="2"/>
          </rPr>
          <t xml:space="preserve"> eintragen (z.B. Anzahl der Einheiten tier. Prod.verfahren, Zwischenfrüchte,  Prämien , Wald, Hofarbeiten...)</t>
        </r>
      </text>
    </comment>
    <comment ref="D25" authorId="2">
      <text>
        <r>
          <rPr>
            <sz val="10"/>
            <color indexed="81"/>
            <rFont val="Tahoma"/>
            <family val="2"/>
          </rPr>
          <t xml:space="preserve">in diese Spalte </t>
        </r>
        <r>
          <rPr>
            <b/>
            <sz val="10"/>
            <color indexed="81"/>
            <rFont val="Tahoma"/>
            <family val="2"/>
          </rPr>
          <t>nur</t>
        </r>
        <r>
          <rPr>
            <sz val="10"/>
            <color indexed="81"/>
            <rFont val="Tahoma"/>
            <family val="2"/>
          </rPr>
          <t xml:space="preserve"> Hauptnutzungen auf Ackerfläche eintragen (z.B. keine Zwischenfrüchte)</t>
        </r>
      </text>
    </comment>
    <comment ref="E25" authorId="2">
      <text>
        <r>
          <rPr>
            <sz val="10"/>
            <color indexed="81"/>
            <rFont val="Tahoma"/>
            <family val="2"/>
          </rPr>
          <t>in diese Spalte</t>
        </r>
        <r>
          <rPr>
            <b/>
            <sz val="10"/>
            <color indexed="81"/>
            <rFont val="Tahoma"/>
            <family val="2"/>
          </rPr>
          <t xml:space="preserve"> nur</t>
        </r>
        <r>
          <rPr>
            <sz val="10"/>
            <color indexed="81"/>
            <rFont val="Tahoma"/>
            <family val="2"/>
          </rPr>
          <t xml:space="preserve"> Grünlandnutzung eintragen</t>
        </r>
      </text>
    </comment>
    <comment ref="F25" authorId="2">
      <text>
        <r>
          <rPr>
            <sz val="10"/>
            <color indexed="81"/>
            <rFont val="Tahoma"/>
            <family val="2"/>
          </rPr>
          <t xml:space="preserve">in diese Spalte </t>
        </r>
        <r>
          <rPr>
            <b/>
            <sz val="10"/>
            <color indexed="81"/>
            <rFont val="Tahoma"/>
            <family val="2"/>
          </rPr>
          <t>alles andere</t>
        </r>
        <r>
          <rPr>
            <sz val="10"/>
            <color indexed="81"/>
            <rFont val="Tahoma"/>
            <family val="2"/>
          </rPr>
          <t xml:space="preserve"> eintragen (z.B. Anzahl der Einheiten tier. Prod.verfahren, Zwischenfrüchte,  Prämien , Wald, Hofarbeiten...)</t>
        </r>
      </text>
    </comment>
    <comment ref="D26" authorId="2">
      <text>
        <r>
          <rPr>
            <sz val="10"/>
            <color indexed="81"/>
            <rFont val="Tahoma"/>
            <family val="2"/>
          </rPr>
          <t xml:space="preserve">in diese Spalte </t>
        </r>
        <r>
          <rPr>
            <b/>
            <sz val="10"/>
            <color indexed="81"/>
            <rFont val="Tahoma"/>
            <family val="2"/>
          </rPr>
          <t>nur</t>
        </r>
        <r>
          <rPr>
            <sz val="10"/>
            <color indexed="81"/>
            <rFont val="Tahoma"/>
            <family val="2"/>
          </rPr>
          <t xml:space="preserve"> Hauptnutzungen auf Ackerfläche eintragen (z.B. keine Zwischenfrüchte)</t>
        </r>
      </text>
    </comment>
    <comment ref="E26" authorId="2">
      <text>
        <r>
          <rPr>
            <sz val="10"/>
            <color indexed="81"/>
            <rFont val="Tahoma"/>
            <family val="2"/>
          </rPr>
          <t>in diese Spalte</t>
        </r>
        <r>
          <rPr>
            <b/>
            <sz val="10"/>
            <color indexed="81"/>
            <rFont val="Tahoma"/>
            <family val="2"/>
          </rPr>
          <t xml:space="preserve"> nur</t>
        </r>
        <r>
          <rPr>
            <sz val="10"/>
            <color indexed="81"/>
            <rFont val="Tahoma"/>
            <family val="2"/>
          </rPr>
          <t xml:space="preserve"> Grünlandnutzung eintragen</t>
        </r>
      </text>
    </comment>
    <comment ref="F26" authorId="2">
      <text>
        <r>
          <rPr>
            <sz val="10"/>
            <color indexed="81"/>
            <rFont val="Tahoma"/>
            <family val="2"/>
          </rPr>
          <t xml:space="preserve">in diese Spalte </t>
        </r>
        <r>
          <rPr>
            <b/>
            <sz val="10"/>
            <color indexed="81"/>
            <rFont val="Tahoma"/>
            <family val="2"/>
          </rPr>
          <t>alles andere</t>
        </r>
        <r>
          <rPr>
            <sz val="10"/>
            <color indexed="81"/>
            <rFont val="Tahoma"/>
            <family val="2"/>
          </rPr>
          <t xml:space="preserve"> eintragen (z.B. Anzahl der Einheiten tier. Prod.verfahren, Zwischenfrüchte,  Prämien , Wald, Hofarbeiten...)</t>
        </r>
      </text>
    </comment>
    <comment ref="D27" authorId="2">
      <text>
        <r>
          <rPr>
            <sz val="10"/>
            <color indexed="81"/>
            <rFont val="Tahoma"/>
            <family val="2"/>
          </rPr>
          <t xml:space="preserve">in diese Spalte </t>
        </r>
        <r>
          <rPr>
            <b/>
            <sz val="10"/>
            <color indexed="81"/>
            <rFont val="Tahoma"/>
            <family val="2"/>
          </rPr>
          <t>nur</t>
        </r>
        <r>
          <rPr>
            <sz val="10"/>
            <color indexed="81"/>
            <rFont val="Tahoma"/>
            <family val="2"/>
          </rPr>
          <t xml:space="preserve"> Hauptnutzungen auf Ackerfläche eintragen (z.B. keine Zwischenfrüchte)</t>
        </r>
      </text>
    </comment>
    <comment ref="E27" authorId="2">
      <text>
        <r>
          <rPr>
            <sz val="10"/>
            <color indexed="81"/>
            <rFont val="Tahoma"/>
            <family val="2"/>
          </rPr>
          <t>in diese Spalte</t>
        </r>
        <r>
          <rPr>
            <b/>
            <sz val="10"/>
            <color indexed="81"/>
            <rFont val="Tahoma"/>
            <family val="2"/>
          </rPr>
          <t xml:space="preserve"> nur</t>
        </r>
        <r>
          <rPr>
            <sz val="10"/>
            <color indexed="81"/>
            <rFont val="Tahoma"/>
            <family val="2"/>
          </rPr>
          <t xml:space="preserve"> Grünlandnutzung eintragen</t>
        </r>
      </text>
    </comment>
    <comment ref="F27" authorId="2">
      <text>
        <r>
          <rPr>
            <sz val="10"/>
            <color indexed="81"/>
            <rFont val="Tahoma"/>
            <family val="2"/>
          </rPr>
          <t xml:space="preserve">in diese Spalte </t>
        </r>
        <r>
          <rPr>
            <b/>
            <sz val="10"/>
            <color indexed="81"/>
            <rFont val="Tahoma"/>
            <family val="2"/>
          </rPr>
          <t>alles andere</t>
        </r>
        <r>
          <rPr>
            <sz val="10"/>
            <color indexed="81"/>
            <rFont val="Tahoma"/>
            <family val="2"/>
          </rPr>
          <t xml:space="preserve"> eintragen (z.B. Anzahl der Einheiten tier. Prod.verfahren, Zwischenfrüchte,  Prämien , Wald, Hofarbeiten...)</t>
        </r>
      </text>
    </comment>
    <comment ref="D28" authorId="2">
      <text>
        <r>
          <rPr>
            <sz val="10"/>
            <color indexed="81"/>
            <rFont val="Tahoma"/>
            <family val="2"/>
          </rPr>
          <t xml:space="preserve">in diese Spalte </t>
        </r>
        <r>
          <rPr>
            <b/>
            <sz val="10"/>
            <color indexed="81"/>
            <rFont val="Tahoma"/>
            <family val="2"/>
          </rPr>
          <t>nur</t>
        </r>
        <r>
          <rPr>
            <sz val="10"/>
            <color indexed="81"/>
            <rFont val="Tahoma"/>
            <family val="2"/>
          </rPr>
          <t xml:space="preserve"> Hauptnutzungen auf Ackerfläche eintragen (z.B. keine Zwischenfrüchte)</t>
        </r>
      </text>
    </comment>
    <comment ref="E28" authorId="2">
      <text>
        <r>
          <rPr>
            <sz val="10"/>
            <color indexed="81"/>
            <rFont val="Tahoma"/>
            <family val="2"/>
          </rPr>
          <t>in diese Spalte</t>
        </r>
        <r>
          <rPr>
            <b/>
            <sz val="10"/>
            <color indexed="81"/>
            <rFont val="Tahoma"/>
            <family val="2"/>
          </rPr>
          <t xml:space="preserve"> nur</t>
        </r>
        <r>
          <rPr>
            <sz val="10"/>
            <color indexed="81"/>
            <rFont val="Tahoma"/>
            <family val="2"/>
          </rPr>
          <t xml:space="preserve"> Grünlandnutzung eintragen</t>
        </r>
      </text>
    </comment>
    <comment ref="F28" authorId="2">
      <text>
        <r>
          <rPr>
            <sz val="10"/>
            <color indexed="81"/>
            <rFont val="Tahoma"/>
            <family val="2"/>
          </rPr>
          <t xml:space="preserve">in diese Spalte </t>
        </r>
        <r>
          <rPr>
            <b/>
            <sz val="10"/>
            <color indexed="81"/>
            <rFont val="Tahoma"/>
            <family val="2"/>
          </rPr>
          <t>alles andere</t>
        </r>
        <r>
          <rPr>
            <sz val="10"/>
            <color indexed="81"/>
            <rFont val="Tahoma"/>
            <family val="2"/>
          </rPr>
          <t xml:space="preserve"> eintragen (z.B. Anzahl der Einheiten tier. Prod.verfahren, Zwischenfrüchte,  Prämien , Wald, Hofarbeiten...)</t>
        </r>
      </text>
    </comment>
    <comment ref="D29" authorId="2">
      <text>
        <r>
          <rPr>
            <sz val="10"/>
            <color indexed="81"/>
            <rFont val="Tahoma"/>
            <family val="2"/>
          </rPr>
          <t xml:space="preserve">in diese Spalte </t>
        </r>
        <r>
          <rPr>
            <b/>
            <sz val="10"/>
            <color indexed="81"/>
            <rFont val="Tahoma"/>
            <family val="2"/>
          </rPr>
          <t>nur</t>
        </r>
        <r>
          <rPr>
            <sz val="10"/>
            <color indexed="81"/>
            <rFont val="Tahoma"/>
            <family val="2"/>
          </rPr>
          <t xml:space="preserve"> Hauptnutzungen auf Ackerfläche eintragen (z.B. keine Zwischenfrüchte)</t>
        </r>
      </text>
    </comment>
    <comment ref="E29" authorId="2">
      <text>
        <r>
          <rPr>
            <sz val="10"/>
            <color indexed="81"/>
            <rFont val="Tahoma"/>
            <family val="2"/>
          </rPr>
          <t>in diese Spalte</t>
        </r>
        <r>
          <rPr>
            <b/>
            <sz val="10"/>
            <color indexed="81"/>
            <rFont val="Tahoma"/>
            <family val="2"/>
          </rPr>
          <t xml:space="preserve"> nur</t>
        </r>
        <r>
          <rPr>
            <sz val="10"/>
            <color indexed="81"/>
            <rFont val="Tahoma"/>
            <family val="2"/>
          </rPr>
          <t xml:space="preserve"> Grünlandnutzung eintragen</t>
        </r>
      </text>
    </comment>
    <comment ref="F29" authorId="2">
      <text>
        <r>
          <rPr>
            <sz val="10"/>
            <color indexed="81"/>
            <rFont val="Tahoma"/>
            <family val="2"/>
          </rPr>
          <t xml:space="preserve">in diese Spalte </t>
        </r>
        <r>
          <rPr>
            <b/>
            <sz val="10"/>
            <color indexed="81"/>
            <rFont val="Tahoma"/>
            <family val="2"/>
          </rPr>
          <t>alles andere</t>
        </r>
        <r>
          <rPr>
            <sz val="10"/>
            <color indexed="81"/>
            <rFont val="Tahoma"/>
            <family val="2"/>
          </rPr>
          <t xml:space="preserve"> eintragen (z.B. Anzahl der Einheiten tier. Prod.verfahren, Zwischenfrüchte,  Prämien , Wald, Hofarbeiten...)</t>
        </r>
      </text>
    </comment>
    <comment ref="D30" authorId="2">
      <text>
        <r>
          <rPr>
            <sz val="10"/>
            <color indexed="81"/>
            <rFont val="Tahoma"/>
            <family val="2"/>
          </rPr>
          <t xml:space="preserve">in diese Spalte </t>
        </r>
        <r>
          <rPr>
            <b/>
            <sz val="10"/>
            <color indexed="81"/>
            <rFont val="Tahoma"/>
            <family val="2"/>
          </rPr>
          <t>nur</t>
        </r>
        <r>
          <rPr>
            <sz val="10"/>
            <color indexed="81"/>
            <rFont val="Tahoma"/>
            <family val="2"/>
          </rPr>
          <t xml:space="preserve"> Hauptnutzungen auf Ackerfläche eintragen (z.B. keine Zwischenfrüchte)</t>
        </r>
      </text>
    </comment>
    <comment ref="E30" authorId="2">
      <text>
        <r>
          <rPr>
            <sz val="10"/>
            <color indexed="81"/>
            <rFont val="Tahoma"/>
            <family val="2"/>
          </rPr>
          <t>in diese Spalte</t>
        </r>
        <r>
          <rPr>
            <b/>
            <sz val="10"/>
            <color indexed="81"/>
            <rFont val="Tahoma"/>
            <family val="2"/>
          </rPr>
          <t xml:space="preserve"> nur</t>
        </r>
        <r>
          <rPr>
            <sz val="10"/>
            <color indexed="81"/>
            <rFont val="Tahoma"/>
            <family val="2"/>
          </rPr>
          <t xml:space="preserve"> Grünlandnutzung eintragen</t>
        </r>
      </text>
    </comment>
    <comment ref="F30" authorId="2">
      <text>
        <r>
          <rPr>
            <sz val="10"/>
            <color indexed="81"/>
            <rFont val="Tahoma"/>
            <family val="2"/>
          </rPr>
          <t xml:space="preserve">in diese Spalte </t>
        </r>
        <r>
          <rPr>
            <b/>
            <sz val="10"/>
            <color indexed="81"/>
            <rFont val="Tahoma"/>
            <family val="2"/>
          </rPr>
          <t>alles andere</t>
        </r>
        <r>
          <rPr>
            <sz val="10"/>
            <color indexed="81"/>
            <rFont val="Tahoma"/>
            <family val="2"/>
          </rPr>
          <t xml:space="preserve"> eintragen (z.B. Anzahl der Einheiten tier. Prod.verfahren, Zwischenfrüchte,  Prämien , Wald, Hofarbeiten...)</t>
        </r>
      </text>
    </comment>
    <comment ref="D31" authorId="2">
      <text>
        <r>
          <rPr>
            <sz val="10"/>
            <color indexed="81"/>
            <rFont val="Tahoma"/>
            <family val="2"/>
          </rPr>
          <t xml:space="preserve">in diese Spalte </t>
        </r>
        <r>
          <rPr>
            <b/>
            <sz val="10"/>
            <color indexed="81"/>
            <rFont val="Tahoma"/>
            <family val="2"/>
          </rPr>
          <t>nur</t>
        </r>
        <r>
          <rPr>
            <sz val="10"/>
            <color indexed="81"/>
            <rFont val="Tahoma"/>
            <family val="2"/>
          </rPr>
          <t xml:space="preserve"> Hauptnutzungen auf Ackerfläche eintragen (z.B. keine Zwischenfrüchte)</t>
        </r>
      </text>
    </comment>
    <comment ref="E31" authorId="2">
      <text>
        <r>
          <rPr>
            <sz val="10"/>
            <color indexed="81"/>
            <rFont val="Tahoma"/>
            <family val="2"/>
          </rPr>
          <t>in diese Spalte</t>
        </r>
        <r>
          <rPr>
            <b/>
            <sz val="10"/>
            <color indexed="81"/>
            <rFont val="Tahoma"/>
            <family val="2"/>
          </rPr>
          <t xml:space="preserve"> nur</t>
        </r>
        <r>
          <rPr>
            <sz val="10"/>
            <color indexed="81"/>
            <rFont val="Tahoma"/>
            <family val="2"/>
          </rPr>
          <t xml:space="preserve"> Grünlandnutzung eintragen</t>
        </r>
      </text>
    </comment>
    <comment ref="F31" authorId="2">
      <text>
        <r>
          <rPr>
            <sz val="10"/>
            <color indexed="81"/>
            <rFont val="Tahoma"/>
            <family val="2"/>
          </rPr>
          <t xml:space="preserve">in diese Spalte </t>
        </r>
        <r>
          <rPr>
            <b/>
            <sz val="10"/>
            <color indexed="81"/>
            <rFont val="Tahoma"/>
            <family val="2"/>
          </rPr>
          <t>alles andere</t>
        </r>
        <r>
          <rPr>
            <sz val="10"/>
            <color indexed="81"/>
            <rFont val="Tahoma"/>
            <family val="2"/>
          </rPr>
          <t xml:space="preserve"> eintragen (z.B. Anzahl der Einheiten tier. Prod.verfahren, Zwischenfrüchte,  Prämien , Wald, Hofarbeiten...)</t>
        </r>
      </text>
    </comment>
    <comment ref="D32" authorId="2">
      <text>
        <r>
          <rPr>
            <sz val="10"/>
            <color indexed="81"/>
            <rFont val="Tahoma"/>
            <family val="2"/>
          </rPr>
          <t xml:space="preserve">in diese Spalte </t>
        </r>
        <r>
          <rPr>
            <b/>
            <sz val="10"/>
            <color indexed="81"/>
            <rFont val="Tahoma"/>
            <family val="2"/>
          </rPr>
          <t>nur</t>
        </r>
        <r>
          <rPr>
            <sz val="10"/>
            <color indexed="81"/>
            <rFont val="Tahoma"/>
            <family val="2"/>
          </rPr>
          <t xml:space="preserve"> Hauptnutzungen auf Ackerfläche eintragen (z.B. keine Zwischenfrüchte)</t>
        </r>
      </text>
    </comment>
    <comment ref="E32" authorId="2">
      <text>
        <r>
          <rPr>
            <sz val="10"/>
            <color indexed="81"/>
            <rFont val="Tahoma"/>
            <family val="2"/>
          </rPr>
          <t>in diese Spalte</t>
        </r>
        <r>
          <rPr>
            <b/>
            <sz val="10"/>
            <color indexed="81"/>
            <rFont val="Tahoma"/>
            <family val="2"/>
          </rPr>
          <t xml:space="preserve"> nur</t>
        </r>
        <r>
          <rPr>
            <sz val="10"/>
            <color indexed="81"/>
            <rFont val="Tahoma"/>
            <family val="2"/>
          </rPr>
          <t xml:space="preserve"> Grünlandnutzung eintragen</t>
        </r>
      </text>
    </comment>
    <comment ref="F32" authorId="2">
      <text>
        <r>
          <rPr>
            <sz val="10"/>
            <color indexed="81"/>
            <rFont val="Tahoma"/>
            <family val="2"/>
          </rPr>
          <t xml:space="preserve">in diese Spalte </t>
        </r>
        <r>
          <rPr>
            <b/>
            <sz val="10"/>
            <color indexed="81"/>
            <rFont val="Tahoma"/>
            <family val="2"/>
          </rPr>
          <t>alles andere</t>
        </r>
        <r>
          <rPr>
            <sz val="10"/>
            <color indexed="81"/>
            <rFont val="Tahoma"/>
            <family val="2"/>
          </rPr>
          <t xml:space="preserve"> eintragen (z.B. Anzahl der Einheiten tier. Prod.verfahren, Zwischenfrüchte,  Prämien , Wald, Hofarbeiten...)</t>
        </r>
      </text>
    </comment>
    <comment ref="D33" authorId="2">
      <text>
        <r>
          <rPr>
            <sz val="10"/>
            <color indexed="81"/>
            <rFont val="Tahoma"/>
            <family val="2"/>
          </rPr>
          <t xml:space="preserve">in diese Spalte </t>
        </r>
        <r>
          <rPr>
            <b/>
            <sz val="10"/>
            <color indexed="81"/>
            <rFont val="Tahoma"/>
            <family val="2"/>
          </rPr>
          <t>nur</t>
        </r>
        <r>
          <rPr>
            <sz val="10"/>
            <color indexed="81"/>
            <rFont val="Tahoma"/>
            <family val="2"/>
          </rPr>
          <t xml:space="preserve"> Hauptnutzungen auf Ackerfläche eintragen (z.B. keine Zwischenfrüchte)</t>
        </r>
      </text>
    </comment>
    <comment ref="E33" authorId="2">
      <text>
        <r>
          <rPr>
            <sz val="10"/>
            <color indexed="81"/>
            <rFont val="Tahoma"/>
            <family val="2"/>
          </rPr>
          <t>in diese Spalte</t>
        </r>
        <r>
          <rPr>
            <b/>
            <sz val="10"/>
            <color indexed="81"/>
            <rFont val="Tahoma"/>
            <family val="2"/>
          </rPr>
          <t xml:space="preserve"> nur</t>
        </r>
        <r>
          <rPr>
            <sz val="10"/>
            <color indexed="81"/>
            <rFont val="Tahoma"/>
            <family val="2"/>
          </rPr>
          <t xml:space="preserve"> Grünlandnutzung eintragen</t>
        </r>
      </text>
    </comment>
    <comment ref="F33" authorId="2">
      <text>
        <r>
          <rPr>
            <sz val="10"/>
            <color indexed="81"/>
            <rFont val="Tahoma"/>
            <family val="2"/>
          </rPr>
          <t xml:space="preserve">in diese Spalte </t>
        </r>
        <r>
          <rPr>
            <b/>
            <sz val="10"/>
            <color indexed="81"/>
            <rFont val="Tahoma"/>
            <family val="2"/>
          </rPr>
          <t>alles andere</t>
        </r>
        <r>
          <rPr>
            <sz val="10"/>
            <color indexed="81"/>
            <rFont val="Tahoma"/>
            <family val="2"/>
          </rPr>
          <t xml:space="preserve"> eintragen (z.B. Anzahl der Einheiten tier. Prod.verfahren, Zwischenfrüchte,  Prämien , Wald, Hofarbeiten...)</t>
        </r>
      </text>
    </comment>
    <comment ref="D34" authorId="2">
      <text>
        <r>
          <rPr>
            <sz val="10"/>
            <color indexed="81"/>
            <rFont val="Tahoma"/>
            <family val="2"/>
          </rPr>
          <t xml:space="preserve">in diese Spalte </t>
        </r>
        <r>
          <rPr>
            <b/>
            <sz val="10"/>
            <color indexed="81"/>
            <rFont val="Tahoma"/>
            <family val="2"/>
          </rPr>
          <t>nur</t>
        </r>
        <r>
          <rPr>
            <sz val="10"/>
            <color indexed="81"/>
            <rFont val="Tahoma"/>
            <family val="2"/>
          </rPr>
          <t xml:space="preserve"> Hauptnutzungen auf Ackerfläche eintragen (z.B. keine Zwischenfrüchte)</t>
        </r>
      </text>
    </comment>
    <comment ref="E34" authorId="2">
      <text>
        <r>
          <rPr>
            <sz val="10"/>
            <color indexed="81"/>
            <rFont val="Tahoma"/>
            <family val="2"/>
          </rPr>
          <t>in diese Spalte</t>
        </r>
        <r>
          <rPr>
            <b/>
            <sz val="10"/>
            <color indexed="81"/>
            <rFont val="Tahoma"/>
            <family val="2"/>
          </rPr>
          <t xml:space="preserve"> nur</t>
        </r>
        <r>
          <rPr>
            <sz val="10"/>
            <color indexed="81"/>
            <rFont val="Tahoma"/>
            <family val="2"/>
          </rPr>
          <t xml:space="preserve"> Grünlandnutzung eintragen</t>
        </r>
      </text>
    </comment>
    <comment ref="F34" authorId="2">
      <text>
        <r>
          <rPr>
            <sz val="10"/>
            <color indexed="81"/>
            <rFont val="Tahoma"/>
            <family val="2"/>
          </rPr>
          <t xml:space="preserve">in diese Spalte </t>
        </r>
        <r>
          <rPr>
            <b/>
            <sz val="10"/>
            <color indexed="81"/>
            <rFont val="Tahoma"/>
            <family val="2"/>
          </rPr>
          <t>alles andere</t>
        </r>
        <r>
          <rPr>
            <sz val="10"/>
            <color indexed="81"/>
            <rFont val="Tahoma"/>
            <family val="2"/>
          </rPr>
          <t xml:space="preserve"> eintragen (z.B. Anzahl der Einheiten tier. Prod.verfahren, Zwischenfrüchte,  Prämien , Wald, Hofarbeiten...)</t>
        </r>
      </text>
    </comment>
    <comment ref="D35" authorId="2">
      <text>
        <r>
          <rPr>
            <sz val="10"/>
            <color indexed="81"/>
            <rFont val="Tahoma"/>
            <family val="2"/>
          </rPr>
          <t xml:space="preserve">in diese Spalte </t>
        </r>
        <r>
          <rPr>
            <b/>
            <sz val="10"/>
            <color indexed="81"/>
            <rFont val="Tahoma"/>
            <family val="2"/>
          </rPr>
          <t>nur</t>
        </r>
        <r>
          <rPr>
            <sz val="10"/>
            <color indexed="81"/>
            <rFont val="Tahoma"/>
            <family val="2"/>
          </rPr>
          <t xml:space="preserve"> Hauptnutzungen auf Ackerfläche eintragen (z.B. keine Zwischenfrüchte)</t>
        </r>
      </text>
    </comment>
    <comment ref="E35" authorId="2">
      <text>
        <r>
          <rPr>
            <sz val="10"/>
            <color indexed="81"/>
            <rFont val="Tahoma"/>
            <family val="2"/>
          </rPr>
          <t>in diese Spalte</t>
        </r>
        <r>
          <rPr>
            <b/>
            <sz val="10"/>
            <color indexed="81"/>
            <rFont val="Tahoma"/>
            <family val="2"/>
          </rPr>
          <t xml:space="preserve"> nur</t>
        </r>
        <r>
          <rPr>
            <sz val="10"/>
            <color indexed="81"/>
            <rFont val="Tahoma"/>
            <family val="2"/>
          </rPr>
          <t xml:space="preserve"> Grünlandnutzung eintragen</t>
        </r>
      </text>
    </comment>
    <comment ref="F35" authorId="2">
      <text>
        <r>
          <rPr>
            <sz val="10"/>
            <color indexed="81"/>
            <rFont val="Tahoma"/>
            <family val="2"/>
          </rPr>
          <t xml:space="preserve">in diese Spalte </t>
        </r>
        <r>
          <rPr>
            <b/>
            <sz val="10"/>
            <color indexed="81"/>
            <rFont val="Tahoma"/>
            <family val="2"/>
          </rPr>
          <t>alles andere</t>
        </r>
        <r>
          <rPr>
            <sz val="10"/>
            <color indexed="81"/>
            <rFont val="Tahoma"/>
            <family val="2"/>
          </rPr>
          <t xml:space="preserve"> eintragen (z.B. Anzahl der Einheiten tier. Prod.verfahren, Zwischenfrüchte,  Prämien , Wald, Hofarbeiten...)</t>
        </r>
      </text>
    </comment>
    <comment ref="C36" authorId="4">
      <text>
        <r>
          <rPr>
            <b/>
            <sz val="10"/>
            <color indexed="81"/>
            <rFont val="Tahoma"/>
            <family val="2"/>
          </rPr>
          <t>hier keine Einheiten
und 
keinen DB eingeben!
Es sollen nur die Akh 
berücksichtigt werden!</t>
        </r>
        <r>
          <rPr>
            <sz val="8"/>
            <color indexed="81"/>
            <rFont val="Tahoma"/>
            <family val="2"/>
          </rPr>
          <t xml:space="preserve">
</t>
        </r>
      </text>
    </comment>
    <comment ref="O36" authorId="4">
      <text>
        <r>
          <rPr>
            <sz val="10"/>
            <color indexed="81"/>
            <rFont val="Tahoma"/>
            <family val="2"/>
          </rPr>
          <t>automatische Übernahme 
der Akh aus
F003 und F007!</t>
        </r>
        <r>
          <rPr>
            <sz val="8"/>
            <color indexed="81"/>
            <rFont val="Tahoma"/>
            <family val="2"/>
          </rPr>
          <t xml:space="preserve">
</t>
        </r>
      </text>
    </comment>
    <comment ref="H37" authorId="3">
      <text>
        <r>
          <rPr>
            <sz val="10"/>
            <color indexed="81"/>
            <rFont val="Tahoma"/>
            <family val="2"/>
          </rPr>
          <t>wird in Erfolgsrechnung auf F017 übernommen</t>
        </r>
        <r>
          <rPr>
            <sz val="8"/>
            <color indexed="81"/>
            <rFont val="Tahoma"/>
            <family val="2"/>
          </rPr>
          <t xml:space="preserve">
</t>
        </r>
      </text>
    </comment>
  </commentList>
</comments>
</file>

<file path=xl/comments27.xml><?xml version="1.0" encoding="utf-8"?>
<comments xmlns="http://schemas.openxmlformats.org/spreadsheetml/2006/main">
  <authors>
    <author>tiww</author>
    <author>maww</author>
  </authors>
  <commentList>
    <comment ref="C21" authorId="0">
      <text>
        <r>
          <rPr>
            <sz val="10"/>
            <color indexed="81"/>
            <rFont val="Arial"/>
            <family val="2"/>
          </rPr>
          <t xml:space="preserve"> hier  Wert der eingelösten Zahlungsansprüche  ggf. korrigieren</t>
        </r>
        <r>
          <rPr>
            <sz val="8"/>
            <color indexed="81"/>
            <rFont val="Tahoma"/>
            <family val="2"/>
          </rPr>
          <t xml:space="preserve">
</t>
        </r>
      </text>
    </comment>
    <comment ref="D21" authorId="0">
      <text>
        <r>
          <rPr>
            <sz val="10"/>
            <color indexed="81"/>
            <rFont val="Arial"/>
            <family val="2"/>
          </rPr>
          <t xml:space="preserve"> hier  ist ggf. die Anzahl  der eingelösten/aktivierten Zahlungsansprüche </t>
        </r>
        <r>
          <rPr>
            <sz val="8"/>
            <color indexed="81"/>
            <rFont val="Tahoma"/>
            <family val="2"/>
          </rPr>
          <t xml:space="preserve">
</t>
        </r>
        <r>
          <rPr>
            <sz val="10"/>
            <color indexed="81"/>
            <rFont val="Tahoma"/>
            <family val="2"/>
          </rPr>
          <t>zu korrigieren</t>
        </r>
      </text>
    </comment>
    <comment ref="E21" authorId="0">
      <text>
        <r>
          <rPr>
            <sz val="10"/>
            <color indexed="81"/>
            <rFont val="Arial"/>
            <family val="2"/>
          </rPr>
          <t>hier Wert der eingelösten Zahlungsansprüche ggf. korrigieren</t>
        </r>
      </text>
    </comment>
    <comment ref="D33" authorId="1">
      <text>
        <r>
          <rPr>
            <b/>
            <sz val="8"/>
            <color indexed="81"/>
            <rFont val="Tahoma"/>
            <family val="2"/>
          </rPr>
          <t>Betriebsprämie vor Modulation abzüglich Freibetrag (5.000 €).</t>
        </r>
        <r>
          <rPr>
            <sz val="8"/>
            <color indexed="81"/>
            <rFont val="Tahoma"/>
            <family val="2"/>
          </rPr>
          <t xml:space="preserve">
</t>
        </r>
      </text>
    </comment>
    <comment ref="G39" authorId="1">
      <text>
        <r>
          <rPr>
            <b/>
            <sz val="8"/>
            <color indexed="81"/>
            <rFont val="Tahoma"/>
            <family val="2"/>
          </rPr>
          <t>Übertrag in Formblatt F017 (Erfolgsrechnung)</t>
        </r>
        <r>
          <rPr>
            <sz val="8"/>
            <color indexed="81"/>
            <rFont val="Tahoma"/>
            <family val="2"/>
          </rPr>
          <t xml:space="preserve">
</t>
        </r>
      </text>
    </comment>
  </commentList>
</comments>
</file>

<file path=xl/comments28.xml><?xml version="1.0" encoding="utf-8"?>
<comments xmlns="http://schemas.openxmlformats.org/spreadsheetml/2006/main">
  <authors>
    <author>tiww</author>
  </authors>
  <commentList>
    <comment ref="I51" authorId="0">
      <text>
        <r>
          <rPr>
            <sz val="10"/>
            <color indexed="81"/>
            <rFont val="Arial"/>
            <family val="2"/>
          </rPr>
          <t>Wert wird automatisch in Formblatt 017 (Erfolgsrechnung) übertragen</t>
        </r>
        <r>
          <rPr>
            <sz val="8"/>
            <color indexed="81"/>
            <rFont val="Tahoma"/>
            <family val="2"/>
          </rPr>
          <t xml:space="preserve">
</t>
        </r>
      </text>
    </comment>
  </commentList>
</comments>
</file>

<file path=xl/comments29.xml><?xml version="1.0" encoding="utf-8"?>
<comments xmlns="http://schemas.openxmlformats.org/spreadsheetml/2006/main">
  <authors>
    <author>OEM</author>
  </authors>
  <commentList>
    <comment ref="D20" authorId="0">
      <text>
        <r>
          <rPr>
            <sz val="10"/>
            <color indexed="81"/>
            <rFont val="Arial"/>
            <family val="2"/>
          </rPr>
          <t xml:space="preserve">Arbeits- und Kapitalertrag der </t>
        </r>
        <r>
          <rPr>
            <b/>
            <sz val="10"/>
            <color indexed="81"/>
            <rFont val="Arial"/>
            <family val="2"/>
          </rPr>
          <t>Familien- Arbeitskräfte</t>
        </r>
        <r>
          <rPr>
            <sz val="10"/>
            <color indexed="81"/>
            <rFont val="Arial"/>
            <family val="2"/>
          </rPr>
          <t xml:space="preserve"> des landw. </t>
        </r>
        <r>
          <rPr>
            <b/>
            <sz val="10"/>
            <color indexed="81"/>
            <rFont val="Arial"/>
            <family val="2"/>
          </rPr>
          <t>Betriebes</t>
        </r>
        <r>
          <rPr>
            <sz val="8"/>
            <color indexed="81"/>
            <rFont val="Tahoma"/>
            <family val="2"/>
          </rPr>
          <t xml:space="preserve">
</t>
        </r>
      </text>
    </comment>
    <comment ref="D28" authorId="0">
      <text>
        <r>
          <rPr>
            <sz val="10"/>
            <color indexed="81"/>
            <rFont val="Arial"/>
            <family val="2"/>
          </rPr>
          <t xml:space="preserve">Arbeits-und Kapitalertrag der Familienarbeitskräfte des land.- und forstw. </t>
        </r>
        <r>
          <rPr>
            <b/>
            <sz val="10"/>
            <color indexed="81"/>
            <rFont val="Arial"/>
            <family val="2"/>
          </rPr>
          <t>Unternehmens</t>
        </r>
        <r>
          <rPr>
            <sz val="8"/>
            <color indexed="81"/>
            <rFont val="Tahoma"/>
            <family val="2"/>
          </rPr>
          <t xml:space="preserve">
</t>
        </r>
      </text>
    </comment>
  </commentList>
</comments>
</file>

<file path=xl/comments30.xml><?xml version="1.0" encoding="utf-8"?>
<comments xmlns="http://schemas.openxmlformats.org/spreadsheetml/2006/main">
  <authors>
    <author>topm</author>
    <author>maww</author>
  </authors>
  <commentList>
    <comment ref="G11" authorId="0">
      <text>
        <r>
          <rPr>
            <b/>
            <sz val="10"/>
            <color indexed="81"/>
            <rFont val="Tahoma"/>
            <family val="2"/>
          </rPr>
          <t>Lohnansatz
ggf. ändern</t>
        </r>
        <r>
          <rPr>
            <sz val="8"/>
            <color indexed="81"/>
            <rFont val="Tahoma"/>
            <family val="2"/>
          </rPr>
          <t xml:space="preserve">
</t>
        </r>
      </text>
    </comment>
    <comment ref="G16" authorId="1">
      <text>
        <r>
          <rPr>
            <b/>
            <sz val="8"/>
            <color indexed="81"/>
            <rFont val="Tahoma"/>
            <family val="2"/>
          </rPr>
          <t>Entweder durchschnittlicher Pachtpreis der gepachteten AF oder theoretisch erzielbarer Pachtpreis.</t>
        </r>
      </text>
    </comment>
    <comment ref="G19" authorId="1">
      <text>
        <r>
          <rPr>
            <b/>
            <sz val="8"/>
            <color indexed="81"/>
            <rFont val="Tahoma"/>
            <family val="2"/>
          </rPr>
          <t>Entweder durchschnittlicher Pachtpreis der gepachteten GF oder theoretisch erzielbarer Pachtpreis.</t>
        </r>
      </text>
    </comment>
    <comment ref="H30" authorId="1">
      <text>
        <r>
          <rPr>
            <b/>
            <sz val="8"/>
            <color indexed="81"/>
            <rFont val="Tahoma"/>
            <family val="2"/>
          </rPr>
          <t>Standardmäßig wird der pauschale Ansatz</t>
        </r>
        <r>
          <rPr>
            <sz val="8"/>
            <color indexed="81"/>
            <rFont val="Tahoma"/>
            <family val="2"/>
          </rPr>
          <t xml:space="preserve">
(Zeile 16) </t>
        </r>
        <r>
          <rPr>
            <b/>
            <sz val="8"/>
            <color indexed="81"/>
            <rFont val="Tahoma"/>
            <family val="2"/>
          </rPr>
          <t>verwendet. Ggf. durch Wert aus Zeile 14 überschreiben.</t>
        </r>
      </text>
    </comment>
    <comment ref="H49" authorId="1">
      <text>
        <r>
          <rPr>
            <b/>
            <sz val="8"/>
            <color indexed="81"/>
            <rFont val="Tahoma"/>
            <family val="2"/>
          </rPr>
          <t>Gewinn
- Lohnansatz
- Pachtansatz
- Zinsansatz (EK)
= Unternehmergewinn</t>
        </r>
      </text>
    </comment>
  </commentList>
</comments>
</file>

<file path=xl/comments31.xml><?xml version="1.0" encoding="utf-8"?>
<comments xmlns="http://schemas.openxmlformats.org/spreadsheetml/2006/main">
  <authors>
    <author>Your User Name</author>
    <author>maww</author>
  </authors>
  <commentList>
    <comment ref="B18" authorId="0">
      <text>
        <r>
          <rPr>
            <sz val="8"/>
            <color indexed="81"/>
            <rFont val="Tahoma"/>
            <family val="2"/>
          </rPr>
          <t xml:space="preserve">Bei angehängter Technik sind dies die v.K. des Schleppers
</t>
        </r>
      </text>
    </comment>
    <comment ref="B25" authorId="0">
      <text>
        <r>
          <rPr>
            <sz val="8"/>
            <color indexed="81"/>
            <rFont val="Tahoma"/>
            <family val="2"/>
          </rPr>
          <t xml:space="preserve">Bei angehängter Technik sind dies die v.K. des Schleppers
</t>
        </r>
      </text>
    </comment>
    <comment ref="B29" authorId="1">
      <text>
        <r>
          <rPr>
            <b/>
            <sz val="8"/>
            <color indexed="81"/>
            <rFont val="Tahoma"/>
            <family val="2"/>
          </rPr>
          <t>z.B. Rüstzeiten, Siloabdecken, Barren reinigen</t>
        </r>
        <r>
          <rPr>
            <sz val="8"/>
            <color indexed="81"/>
            <rFont val="Tahoma"/>
            <family val="2"/>
          </rPr>
          <t xml:space="preserve">
</t>
        </r>
      </text>
    </comment>
  </commentList>
</comments>
</file>

<file path=xl/comments32.xml><?xml version="1.0" encoding="utf-8"?>
<comments xmlns="http://schemas.openxmlformats.org/spreadsheetml/2006/main">
  <authors>
    <author>maww</author>
  </authors>
  <commentList>
    <comment ref="G13" authorId="0">
      <text>
        <r>
          <rPr>
            <sz val="9"/>
            <color indexed="81"/>
            <rFont val="Tahoma"/>
            <family val="2"/>
          </rPr>
          <t xml:space="preserve">Die erzeugten Kälber pro Jahr ergenen sich aus der Zwischenkalbezeit und den Verlusten. Zusätzlich werden Kälber durch erstmalig kalbene Kalbinnen erzeugt. Ihre Anzahl ergibt sich aus der Remontierungsrate.
</t>
        </r>
      </text>
    </comment>
    <comment ref="B23" authorId="0">
      <text>
        <r>
          <rPr>
            <sz val="9"/>
            <color indexed="81"/>
            <rFont val="Tahoma"/>
            <family val="2"/>
          </rPr>
          <t>Bezogen auf die gesamte Aufzuchtdauer.</t>
        </r>
      </text>
    </comment>
  </commentList>
</comments>
</file>

<file path=xl/comments33.xml><?xml version="1.0" encoding="utf-8"?>
<comments xmlns="http://schemas.openxmlformats.org/spreadsheetml/2006/main">
  <authors>
    <author>mrpm</author>
  </authors>
  <commentList>
    <comment ref="A16" authorId="0">
      <text>
        <r>
          <rPr>
            <sz val="12"/>
            <color indexed="81"/>
            <rFont val="Tahoma"/>
            <family val="2"/>
          </rPr>
          <t>bei Vornutzung!</t>
        </r>
        <r>
          <rPr>
            <sz val="8"/>
            <color indexed="81"/>
            <rFont val="Tahoma"/>
            <family val="2"/>
          </rPr>
          <t xml:space="preserve">
</t>
        </r>
      </text>
    </comment>
    <comment ref="A17" authorId="0">
      <text>
        <r>
          <rPr>
            <sz val="12"/>
            <color indexed="81"/>
            <rFont val="Tahoma"/>
            <family val="2"/>
          </rPr>
          <t>bei Vornutzung!</t>
        </r>
        <r>
          <rPr>
            <sz val="8"/>
            <color indexed="81"/>
            <rFont val="Tahoma"/>
            <family val="2"/>
          </rPr>
          <t xml:space="preserve">
</t>
        </r>
      </text>
    </comment>
  </commentList>
</comments>
</file>

<file path=xl/comments34.xml><?xml version="1.0" encoding="utf-8"?>
<comments xmlns="http://schemas.openxmlformats.org/spreadsheetml/2006/main">
  <authors>
    <author>mrpm</author>
  </authors>
  <commentList>
    <comment ref="A16" authorId="0">
      <text>
        <r>
          <rPr>
            <sz val="12"/>
            <color indexed="81"/>
            <rFont val="Tahoma"/>
            <family val="2"/>
          </rPr>
          <t>bei Vornutzung!</t>
        </r>
        <r>
          <rPr>
            <sz val="8"/>
            <color indexed="81"/>
            <rFont val="Tahoma"/>
            <family val="2"/>
          </rPr>
          <t xml:space="preserve">
</t>
        </r>
      </text>
    </comment>
    <comment ref="A17" authorId="0">
      <text>
        <r>
          <rPr>
            <sz val="12"/>
            <color indexed="81"/>
            <rFont val="Tahoma"/>
            <family val="2"/>
          </rPr>
          <t>bei Vornutzung!</t>
        </r>
        <r>
          <rPr>
            <sz val="8"/>
            <color indexed="81"/>
            <rFont val="Tahoma"/>
            <family val="2"/>
          </rPr>
          <t xml:space="preserve">
</t>
        </r>
      </text>
    </comment>
  </commentList>
</comments>
</file>

<file path=xl/comments35.xml><?xml version="1.0" encoding="utf-8"?>
<comments xmlns="http://schemas.openxmlformats.org/spreadsheetml/2006/main">
  <authors>
    <author>maww</author>
  </authors>
  <commentList>
    <comment ref="D14" authorId="0">
      <text>
        <r>
          <rPr>
            <sz val="8"/>
            <color indexed="81"/>
            <rFont val="Tahoma"/>
            <family val="2"/>
          </rPr>
          <t>Den Erlös</t>
        </r>
        <r>
          <rPr>
            <b/>
            <sz val="8"/>
            <color indexed="81"/>
            <rFont val="Tahoma"/>
            <family val="2"/>
          </rPr>
          <t xml:space="preserve"> ENTWEDER </t>
        </r>
        <r>
          <rPr>
            <sz val="8"/>
            <color indexed="81"/>
            <rFont val="Tahoma"/>
            <family val="2"/>
          </rPr>
          <t>bei Lebendvermarktung</t>
        </r>
        <r>
          <rPr>
            <b/>
            <sz val="8"/>
            <color indexed="81"/>
            <rFont val="Tahoma"/>
            <family val="2"/>
          </rPr>
          <t xml:space="preserve"> ODER </t>
        </r>
        <r>
          <rPr>
            <sz val="8"/>
            <color indexed="81"/>
            <rFont val="Tahoma"/>
            <family val="2"/>
          </rPr>
          <t>bei</t>
        </r>
        <r>
          <rPr>
            <b/>
            <sz val="8"/>
            <color indexed="81"/>
            <rFont val="Tahoma"/>
            <family val="2"/>
          </rPr>
          <t xml:space="preserve"> </t>
        </r>
        <r>
          <rPr>
            <sz val="8"/>
            <color indexed="81"/>
            <rFont val="Tahoma"/>
            <family val="2"/>
          </rPr>
          <t>Geschlachtetvermarktung eintragen!</t>
        </r>
      </text>
    </comment>
    <comment ref="C17" authorId="0">
      <text>
        <r>
          <rPr>
            <sz val="8"/>
            <color indexed="81"/>
            <rFont val="Tahoma"/>
            <family val="2"/>
          </rPr>
          <t>Bei anderen Rindermastverfahren das Gewicht von Hand eintragen, evtl. aus Zeile 14 oder 15 übernehmen!</t>
        </r>
      </text>
    </comment>
  </commentList>
</comments>
</file>

<file path=xl/comments36.xml><?xml version="1.0" encoding="utf-8"?>
<comments xmlns="http://schemas.openxmlformats.org/spreadsheetml/2006/main">
  <authors>
    <author>maww</author>
  </authors>
  <commentList>
    <comment ref="D14" authorId="0">
      <text>
        <r>
          <rPr>
            <sz val="8"/>
            <color indexed="81"/>
            <rFont val="Tahoma"/>
            <family val="2"/>
          </rPr>
          <t>Den Erlös</t>
        </r>
        <r>
          <rPr>
            <b/>
            <sz val="8"/>
            <color indexed="81"/>
            <rFont val="Tahoma"/>
            <family val="2"/>
          </rPr>
          <t xml:space="preserve"> ENTWEDER </t>
        </r>
        <r>
          <rPr>
            <sz val="8"/>
            <color indexed="81"/>
            <rFont val="Tahoma"/>
            <family val="2"/>
          </rPr>
          <t>bei Lebendvermarktung</t>
        </r>
        <r>
          <rPr>
            <b/>
            <sz val="8"/>
            <color indexed="81"/>
            <rFont val="Tahoma"/>
            <family val="2"/>
          </rPr>
          <t xml:space="preserve"> ODER </t>
        </r>
        <r>
          <rPr>
            <sz val="8"/>
            <color indexed="81"/>
            <rFont val="Tahoma"/>
            <family val="2"/>
          </rPr>
          <t>bei</t>
        </r>
        <r>
          <rPr>
            <b/>
            <sz val="8"/>
            <color indexed="81"/>
            <rFont val="Tahoma"/>
            <family val="2"/>
          </rPr>
          <t xml:space="preserve"> </t>
        </r>
        <r>
          <rPr>
            <sz val="8"/>
            <color indexed="81"/>
            <rFont val="Tahoma"/>
            <family val="2"/>
          </rPr>
          <t>Geschlachtetvermarktung eintragen!</t>
        </r>
      </text>
    </comment>
    <comment ref="C17" authorId="0">
      <text>
        <r>
          <rPr>
            <sz val="8"/>
            <color indexed="81"/>
            <rFont val="Tahoma"/>
            <family val="2"/>
          </rPr>
          <t>Bei anderen Rindermastverfahren das Gewicht von Hand eintragen, evtl. aus Zeile 14 oder 15 übernehmen!</t>
        </r>
      </text>
    </comment>
  </commentList>
</comments>
</file>

<file path=xl/comments37.xml><?xml version="1.0" encoding="utf-8"?>
<comments xmlns="http://schemas.openxmlformats.org/spreadsheetml/2006/main">
  <authors>
    <author>maww</author>
  </authors>
  <commentList>
    <comment ref="D14" authorId="0">
      <text>
        <r>
          <rPr>
            <sz val="8"/>
            <color indexed="81"/>
            <rFont val="Tahoma"/>
            <family val="2"/>
          </rPr>
          <t>Den Erlös</t>
        </r>
        <r>
          <rPr>
            <b/>
            <sz val="8"/>
            <color indexed="81"/>
            <rFont val="Tahoma"/>
            <family val="2"/>
          </rPr>
          <t xml:space="preserve"> ENTWEDER </t>
        </r>
        <r>
          <rPr>
            <sz val="8"/>
            <color indexed="81"/>
            <rFont val="Tahoma"/>
            <family val="2"/>
          </rPr>
          <t>bei Lebendvermarktung</t>
        </r>
        <r>
          <rPr>
            <b/>
            <sz val="8"/>
            <color indexed="81"/>
            <rFont val="Tahoma"/>
            <family val="2"/>
          </rPr>
          <t xml:space="preserve"> ODER </t>
        </r>
        <r>
          <rPr>
            <sz val="8"/>
            <color indexed="81"/>
            <rFont val="Tahoma"/>
            <family val="2"/>
          </rPr>
          <t>bei</t>
        </r>
        <r>
          <rPr>
            <b/>
            <sz val="8"/>
            <color indexed="81"/>
            <rFont val="Tahoma"/>
            <family val="2"/>
          </rPr>
          <t xml:space="preserve"> </t>
        </r>
        <r>
          <rPr>
            <sz val="8"/>
            <color indexed="81"/>
            <rFont val="Tahoma"/>
            <family val="2"/>
          </rPr>
          <t>Geschlachtetvermarktung eintragen!</t>
        </r>
      </text>
    </comment>
    <comment ref="C17" authorId="0">
      <text>
        <r>
          <rPr>
            <sz val="8"/>
            <color indexed="81"/>
            <rFont val="Tahoma"/>
            <family val="2"/>
          </rPr>
          <t>Bei anderen Rindermastverfahren das Gewicht von Hand eintragen, evtl. aus Zeile 14 oder 15 übernehmen!</t>
        </r>
      </text>
    </comment>
  </commentList>
</comments>
</file>

<file path=xl/comments38.xml><?xml version="1.0" encoding="utf-8"?>
<comments xmlns="http://schemas.openxmlformats.org/spreadsheetml/2006/main">
  <authors>
    <author>maww</author>
  </authors>
  <commentList>
    <comment ref="D14" authorId="0">
      <text>
        <r>
          <rPr>
            <sz val="8"/>
            <color indexed="81"/>
            <rFont val="Tahoma"/>
            <family val="2"/>
          </rPr>
          <t>Den Erlös</t>
        </r>
        <r>
          <rPr>
            <b/>
            <sz val="8"/>
            <color indexed="81"/>
            <rFont val="Tahoma"/>
            <family val="2"/>
          </rPr>
          <t xml:space="preserve"> ENTWEDER </t>
        </r>
        <r>
          <rPr>
            <sz val="8"/>
            <color indexed="81"/>
            <rFont val="Tahoma"/>
            <family val="2"/>
          </rPr>
          <t>bei Lebendvermarktung</t>
        </r>
        <r>
          <rPr>
            <b/>
            <sz val="8"/>
            <color indexed="81"/>
            <rFont val="Tahoma"/>
            <family val="2"/>
          </rPr>
          <t xml:space="preserve"> ODER </t>
        </r>
        <r>
          <rPr>
            <sz val="8"/>
            <color indexed="81"/>
            <rFont val="Tahoma"/>
            <family val="2"/>
          </rPr>
          <t>bei</t>
        </r>
        <r>
          <rPr>
            <b/>
            <sz val="8"/>
            <color indexed="81"/>
            <rFont val="Tahoma"/>
            <family val="2"/>
          </rPr>
          <t xml:space="preserve"> </t>
        </r>
        <r>
          <rPr>
            <sz val="8"/>
            <color indexed="81"/>
            <rFont val="Tahoma"/>
            <family val="2"/>
          </rPr>
          <t>Geschlachtetvermarktung eintragen!</t>
        </r>
      </text>
    </comment>
    <comment ref="C17" authorId="0">
      <text>
        <r>
          <rPr>
            <sz val="8"/>
            <color indexed="81"/>
            <rFont val="Tahoma"/>
            <family val="2"/>
          </rPr>
          <t>Bei anderen Rindermastverfahren das Gewicht von Hand eintragen, evtl. aus Zeile 14 oder 15 übernehmen!</t>
        </r>
      </text>
    </comment>
  </commentList>
</comments>
</file>

<file path=xl/comments39.xml><?xml version="1.0" encoding="utf-8"?>
<comments xmlns="http://schemas.openxmlformats.org/spreadsheetml/2006/main">
  <authors>
    <author>maww</author>
  </authors>
  <commentList>
    <comment ref="D14" authorId="0">
      <text>
        <r>
          <rPr>
            <sz val="8"/>
            <color indexed="81"/>
            <rFont val="Tahoma"/>
            <family val="2"/>
          </rPr>
          <t>Den Erlös</t>
        </r>
        <r>
          <rPr>
            <b/>
            <sz val="8"/>
            <color indexed="81"/>
            <rFont val="Tahoma"/>
            <family val="2"/>
          </rPr>
          <t xml:space="preserve"> ENTWEDER </t>
        </r>
        <r>
          <rPr>
            <sz val="8"/>
            <color indexed="81"/>
            <rFont val="Tahoma"/>
            <family val="2"/>
          </rPr>
          <t>bei Lebendvermarktung</t>
        </r>
        <r>
          <rPr>
            <b/>
            <sz val="8"/>
            <color indexed="81"/>
            <rFont val="Tahoma"/>
            <family val="2"/>
          </rPr>
          <t xml:space="preserve"> ODER </t>
        </r>
        <r>
          <rPr>
            <sz val="8"/>
            <color indexed="81"/>
            <rFont val="Tahoma"/>
            <family val="2"/>
          </rPr>
          <t>bei</t>
        </r>
        <r>
          <rPr>
            <b/>
            <sz val="8"/>
            <color indexed="81"/>
            <rFont val="Tahoma"/>
            <family val="2"/>
          </rPr>
          <t xml:space="preserve"> </t>
        </r>
        <r>
          <rPr>
            <sz val="8"/>
            <color indexed="81"/>
            <rFont val="Tahoma"/>
            <family val="2"/>
          </rPr>
          <t>Geschlachtetvermarktung eintragen!</t>
        </r>
      </text>
    </comment>
  </commentList>
</comments>
</file>

<file path=xl/sharedStrings.xml><?xml version="1.0" encoding="utf-8"?>
<sst xmlns="http://schemas.openxmlformats.org/spreadsheetml/2006/main" count="4656" uniqueCount="1254">
  <si>
    <t>Wählen Sie nun</t>
  </si>
  <si>
    <t>den Statistiksatz aus:</t>
  </si>
  <si>
    <t>1. Zellzeiger auf Betriebsnummer</t>
  </si>
  <si>
    <t>2. "Auswahl" anklicken</t>
  </si>
  <si>
    <t xml:space="preserve">"Neue Datei mit </t>
  </si>
  <si>
    <t xml:space="preserve">Statistiksätzen </t>
  </si>
  <si>
    <t>auswählen"</t>
  </si>
  <si>
    <t>Fehlermeldung !</t>
  </si>
  <si>
    <t>1.</t>
  </si>
  <si>
    <t>Der Statistisatz enthält keine "Betriebsnummer</t>
  </si>
  <si>
    <t>2.</t>
  </si>
  <si>
    <t xml:space="preserve">Sie haben mit dem Zellzeiger keine </t>
  </si>
  <si>
    <t>Betriebsnummer ausgewählt</t>
  </si>
  <si>
    <t>Bitte warten !</t>
  </si>
  <si>
    <t xml:space="preserve">Wenn keine Betriebsnummer </t>
  </si>
  <si>
    <t xml:space="preserve">erscheint, weiter mit </t>
  </si>
  <si>
    <t>beim Landwirtschaftsamt"</t>
  </si>
  <si>
    <t>Es wurde keine Datei mit Statistiksätzen</t>
  </si>
  <si>
    <t>ausgewählt</t>
  </si>
  <si>
    <t xml:space="preserve"> Geleistete Anzahlungen und Anlagen im Bau</t>
  </si>
  <si>
    <t xml:space="preserve"> Dauerkulturen</t>
  </si>
  <si>
    <t xml:space="preserve"> Stehendes Holz</t>
  </si>
  <si>
    <t>Geringwertige Wirtschaftsgüter</t>
  </si>
  <si>
    <t>Sonstiges</t>
  </si>
  <si>
    <t>Büroeinrichtung</t>
  </si>
  <si>
    <t>Verkaufsraumeinrichtung</t>
  </si>
  <si>
    <t>Werkstatteinrichtung</t>
  </si>
  <si>
    <t>Fuhrpark</t>
  </si>
  <si>
    <t>PKW</t>
  </si>
  <si>
    <t>Fischerei- und Bordgeräte</t>
  </si>
  <si>
    <t>Fischereifahrzeugmotoren</t>
  </si>
  <si>
    <t>Fischereifahrzeuge</t>
  </si>
  <si>
    <t>Kellereieinrichtung</t>
  </si>
  <si>
    <t>Heizanlagen</t>
  </si>
  <si>
    <t>Gewächshäuser (Betriebsvorrichtung)</t>
  </si>
  <si>
    <t>Maschinen und Geräte</t>
  </si>
  <si>
    <t>Betriebsvorrichtungen</t>
  </si>
  <si>
    <t>Gewächshäuser (Gebäude)</t>
  </si>
  <si>
    <t>Wirtschaftsgebäude</t>
  </si>
  <si>
    <t>Wohngebäude</t>
  </si>
  <si>
    <t>Bauliche Anlagen</t>
  </si>
  <si>
    <t>Bodenverbesserungen</t>
  </si>
  <si>
    <t>Sonstiger Boden</t>
  </si>
  <si>
    <t>Boden im Sinne von  §55(1) EStG</t>
  </si>
  <si>
    <t>Geleistete Anzahlungen</t>
  </si>
  <si>
    <t>Geschäfts- oder Firmenwert</t>
  </si>
  <si>
    <t>Sonstige Konzessionen, gewerbliche Schutzrechte und ähnliche Rechte sowie Lizenzen</t>
  </si>
  <si>
    <t>Zahlungsansprüche Betriebsprämie</t>
  </si>
  <si>
    <t>Milchlieferrechte</t>
  </si>
  <si>
    <t>MwSt-Satz</t>
  </si>
  <si>
    <t>bis</t>
  </si>
  <si>
    <t>ab</t>
  </si>
  <si>
    <t>Umsatzsteuersätze für Anlagevermögen</t>
  </si>
  <si>
    <t>Herstellungs-kosten (brutto)</t>
  </si>
  <si>
    <t>Herstellungs-kosten (netto)</t>
  </si>
  <si>
    <t>BMELV-Code</t>
  </si>
  <si>
    <t>Umsatz-steuer</t>
  </si>
  <si>
    <t>Anschaffungs-datum</t>
  </si>
  <si>
    <t>Herstellungs-kosten</t>
  </si>
  <si>
    <t>Abschreibungs-dauer (Jahre)</t>
  </si>
  <si>
    <t>Inventar-Nummer</t>
  </si>
  <si>
    <t>BMELV-Code Bezeichnung</t>
  </si>
  <si>
    <t>Benennung</t>
  </si>
  <si>
    <t>Unternehmergewinn</t>
  </si>
  <si>
    <t xml:space="preserve"> = Zinsansatz für das Eigenkapital (ohne Boden)</t>
  </si>
  <si>
    <r>
      <t xml:space="preserve"> </t>
    </r>
    <r>
      <rPr>
        <sz val="10"/>
        <rFont val="Calibri"/>
        <family val="2"/>
      </rPr>
      <t>×</t>
    </r>
    <r>
      <rPr>
        <sz val="10"/>
        <rFont val="Arial"/>
        <family val="2"/>
      </rPr>
      <t xml:space="preserve"> Zinssatz für Eigenkapitalverzinsung (in %)</t>
    </r>
  </si>
  <si>
    <t xml:space="preserve"> =  Eigenkapital (ohne Boden)</t>
  </si>
  <si>
    <t>(Formblatt F014, Z.22, Sp.5 oder 6)</t>
  </si>
  <si>
    <t xml:space="preserve"> - Fremdkapital</t>
  </si>
  <si>
    <t xml:space="preserve"> = Wert des Vermögens</t>
  </si>
  <si>
    <t xml:space="preserve"> + Umlaufvermögen</t>
  </si>
  <si>
    <t xml:space="preserve"> + Tiervermögen</t>
  </si>
  <si>
    <t xml:space="preserve"> + Finanzanlagen</t>
  </si>
  <si>
    <t xml:space="preserve"> + Buchwert Anlagen in Bau</t>
  </si>
  <si>
    <t xml:space="preserve"> + Buchwert Dauerkulturen</t>
  </si>
  <si>
    <t xml:space="preserve"> + Buchwert and. Anlagen, Betriebs- und Geschäftsausst. (ohne PKW, Fuhrpark)</t>
  </si>
  <si>
    <t>(Formblatt F007, Z.23 + Formblatt 012 Z.21)</t>
  </si>
  <si>
    <t xml:space="preserve"> + Zeitwert der Maschinen</t>
  </si>
  <si>
    <t>(Formblatt F006, Z.15 Sp.12 + Formblatt 012 Z.16)</t>
  </si>
  <si>
    <t xml:space="preserve"> + Zeitwert der Wirtschaftsgebäude</t>
  </si>
  <si>
    <t xml:space="preserve"> + Buchwert Bodenverbesserungen</t>
  </si>
  <si>
    <t>Buchwert Immaterielle Vermögensgegenstände</t>
  </si>
  <si>
    <t>€</t>
  </si>
  <si>
    <t>Verzinsung des restlichen Eigenkapitals</t>
  </si>
  <si>
    <t>Pachtansatz für die Eigentumsfläche</t>
  </si>
  <si>
    <r>
      <t xml:space="preserve"> </t>
    </r>
    <r>
      <rPr>
        <sz val="9"/>
        <rFont val="Calibri"/>
        <family val="2"/>
      </rPr>
      <t>×</t>
    </r>
    <r>
      <rPr>
        <sz val="9"/>
        <rFont val="Arial"/>
        <family val="2"/>
      </rPr>
      <t xml:space="preserve"> 0,01 </t>
    </r>
    <r>
      <rPr>
        <b/>
        <sz val="9"/>
        <rFont val="Arial"/>
        <family val="2"/>
      </rPr>
      <t>= Pachtansatz für die gesamt Eigentumsfläche</t>
    </r>
  </si>
  <si>
    <t>Buchwert der Eigentumsfläche</t>
  </si>
  <si>
    <t>Pachtansatz für die Eigentumsfläche (pauschal)</t>
  </si>
  <si>
    <t>Pachtansatz für die gesamte Eigentumsfläche</t>
  </si>
  <si>
    <t xml:space="preserve"> = Pachtansatz sonstige Flächen</t>
  </si>
  <si>
    <r>
      <t xml:space="preserve"> </t>
    </r>
    <r>
      <rPr>
        <sz val="9"/>
        <rFont val="Calibri"/>
        <family val="2"/>
      </rPr>
      <t>×</t>
    </r>
    <r>
      <rPr>
        <sz val="9"/>
        <rFont val="Arial"/>
        <family val="2"/>
      </rPr>
      <t xml:space="preserve"> Pachtansatz pro ha sonstiger Fläche</t>
    </r>
  </si>
  <si>
    <t>(Formblatt F002, Z.3+Z.4)</t>
  </si>
  <si>
    <t>Sonstige Flächen im Eigentum</t>
  </si>
  <si>
    <t xml:space="preserve"> = Pachtansatz Grünland</t>
  </si>
  <si>
    <r>
      <t xml:space="preserve"> </t>
    </r>
    <r>
      <rPr>
        <sz val="9"/>
        <rFont val="Calibri"/>
        <family val="2"/>
      </rPr>
      <t>×</t>
    </r>
    <r>
      <rPr>
        <sz val="9"/>
        <rFont val="Arial"/>
        <family val="2"/>
      </rPr>
      <t xml:space="preserve"> Pachtansatz pro ha Grünlandfläche</t>
    </r>
  </si>
  <si>
    <t>(Formblatt F002, Z.2)</t>
  </si>
  <si>
    <t>Grünlandfläche im Eigentum</t>
  </si>
  <si>
    <t xml:space="preserve"> = Pachtansatz Acker</t>
  </si>
  <si>
    <r>
      <t xml:space="preserve"> </t>
    </r>
    <r>
      <rPr>
        <sz val="9"/>
        <rFont val="Calibri"/>
        <family val="2"/>
      </rPr>
      <t>×</t>
    </r>
    <r>
      <rPr>
        <sz val="9"/>
        <rFont val="Arial"/>
        <family val="2"/>
      </rPr>
      <t xml:space="preserve"> Pachtansatz pro ha Ackerfläche</t>
    </r>
  </si>
  <si>
    <t>(Formblatt F002, Z.1)</t>
  </si>
  <si>
    <t>Ackerfläche im Eigentum</t>
  </si>
  <si>
    <t>Pachtansatz für die Eigentumsfläche (nach tatsächlichen Pachtpreisen)</t>
  </si>
  <si>
    <t xml:space="preserve"> = Lohnansatz für Familien-AK</t>
  </si>
  <si>
    <r>
      <t xml:space="preserve"> </t>
    </r>
    <r>
      <rPr>
        <sz val="9"/>
        <rFont val="Calibri"/>
        <family val="2"/>
      </rPr>
      <t>×</t>
    </r>
    <r>
      <rPr>
        <sz val="9"/>
        <rFont val="Arial"/>
        <family val="2"/>
      </rPr>
      <t xml:space="preserve"> Lohnansatz pro AKh</t>
    </r>
  </si>
  <si>
    <t>(Formblatt F003, Z.6)</t>
  </si>
  <si>
    <t xml:space="preserve">nicht entlohnte AKh </t>
  </si>
  <si>
    <t>Lohnansatz für Familien-AK</t>
  </si>
  <si>
    <t>(Formblatt F017, Z.17)</t>
  </si>
  <si>
    <t>Gewinn des Unternehmens</t>
  </si>
  <si>
    <t>F019</t>
  </si>
  <si>
    <t>Zinsansatz, Lohnansatz, Unternehmergewinn</t>
  </si>
  <si>
    <t>Variante</t>
  </si>
  <si>
    <t>Jahr</t>
  </si>
  <si>
    <t>Betriebsbezeichnung</t>
  </si>
  <si>
    <t xml:space="preserve">  = Gewinn des Unternehmens</t>
  </si>
  <si>
    <t>(Formblatt F014, Z.22, Sp.10 oder 11)</t>
  </si>
  <si>
    <t xml:space="preserve">  - landwirtschaftliche Fremdkapitalzinsen</t>
  </si>
  <si>
    <t>(Formblatt F002, Z.13+Z.14)</t>
  </si>
  <si>
    <t xml:space="preserve">  - Aufwand für landwirtschaftliche Mieten und Pachten </t>
  </si>
  <si>
    <t xml:space="preserve">  + Ertrag aus landwirtschaftlichem Finanzvermögen</t>
  </si>
  <si>
    <t xml:space="preserve">  + Ertrag aus landwirtschaftlichen Mieten und Pachten</t>
  </si>
  <si>
    <t xml:space="preserve"> Roheinkommen Land- und Forstwirtschaft</t>
  </si>
  <si>
    <t xml:space="preserve"> Gewinn des Unternehmens</t>
  </si>
  <si>
    <t xml:space="preserve">  = Roheinkommen Land- und Forstwirtschaft</t>
  </si>
  <si>
    <t xml:space="preserve">  - Sozialversicherungsbeiträge für Fremd-AK (soweit nicht im DB oder im Lohnaufwand)</t>
  </si>
  <si>
    <t>(Formblatt F003, Z.13)</t>
  </si>
  <si>
    <t xml:space="preserve">  - Lohnaufwand für ständige Fremd-AK </t>
  </si>
  <si>
    <t xml:space="preserve">    Betriebseinkommen</t>
  </si>
  <si>
    <t xml:space="preserve"> = Betriebseinkommen</t>
  </si>
  <si>
    <t>(Formblätter F015, Z.46 und F016, Z.33)</t>
  </si>
  <si>
    <r>
      <t xml:space="preserve">  - Festkosten (ohne Kosten Fremd-AK)            </t>
    </r>
    <r>
      <rPr>
        <sz val="8"/>
        <rFont val="Arial"/>
        <family val="2"/>
      </rPr>
      <t xml:space="preserve"> </t>
    </r>
  </si>
  <si>
    <t xml:space="preserve"> (F011, Z.23, Sp.3)</t>
  </si>
  <si>
    <r>
      <t xml:space="preserve">  + Ausgleichszahlungen und entkoppelte Prämien</t>
    </r>
    <r>
      <rPr>
        <sz val="8"/>
        <rFont val="Arial"/>
        <family val="2"/>
      </rPr>
      <t xml:space="preserve"> </t>
    </r>
  </si>
  <si>
    <t xml:space="preserve">  + Ertrag abzüglich Aufwand aus nicht gewerblichen Nebenbetrieben 
     (soweit nicht in GDB)</t>
  </si>
  <si>
    <t xml:space="preserve"> + sonstige Erträge Landwirtschaft (z.B. Klärschlammausbringung)</t>
  </si>
  <si>
    <t>(F003, Z.24, Sp.4 + F007/2, Z.31, Sp.9)</t>
  </si>
  <si>
    <t xml:space="preserve"> + Nettoeinkommen aus überbetrieblichem 
    Arbeits- und Maschineneinsatz</t>
  </si>
  <si>
    <t>(F010/1, Z.27, Sp.6)</t>
  </si>
  <si>
    <t xml:space="preserve">     Gesamtdeckungsbeitrag (GDB) </t>
  </si>
  <si>
    <t xml:space="preserve"> Betriebseinkommen Land- und Forstwirtschaft</t>
  </si>
  <si>
    <t>F017</t>
  </si>
  <si>
    <t>Erfolgsrechnung</t>
  </si>
  <si>
    <t>Festkosten insgesamt</t>
  </si>
  <si>
    <t>AfA für Quote</t>
  </si>
  <si>
    <t>AfA/Jahr</t>
  </si>
  <si>
    <t>AfA-Jahre</t>
  </si>
  <si>
    <t>Preis in € gesamt</t>
  </si>
  <si>
    <t>Preis €/kg</t>
  </si>
  <si>
    <t>Betriebsaufwand</t>
  </si>
  <si>
    <t>Allgemeiner</t>
  </si>
  <si>
    <t>Jahre</t>
  </si>
  <si>
    <t>€ Kosten</t>
  </si>
  <si>
    <t>Bodenuntersuchung</t>
  </si>
  <si>
    <t>€/ha =</t>
  </si>
  <si>
    <r>
      <t xml:space="preserve">ha </t>
    </r>
    <r>
      <rPr>
        <sz val="9"/>
        <rFont val="Calibri"/>
        <family val="2"/>
      </rPr>
      <t>×</t>
    </r>
  </si>
  <si>
    <t>Drainage AfA</t>
  </si>
  <si>
    <t>Meliorationen, Kalk</t>
  </si>
  <si>
    <t>Sonstiger Betriebsaufwand (z.B. Fachzeitschriften, Rundfunkgebühren)</t>
  </si>
  <si>
    <t>Telekommunikation (Telefon, Internet)</t>
  </si>
  <si>
    <t>Vertriebsaufwand</t>
  </si>
  <si>
    <t>Sonstige Beratung (z.B. Wirtschafts- oder Rechtsberatung)</t>
  </si>
  <si>
    <t>Steuerberatung, Buchführung</t>
  </si>
  <si>
    <t>Beiträge für Verbände (z.B. BBV, VLF, Maschinenring)</t>
  </si>
  <si>
    <t>Grundabgaben (Wasserlasten, Bodenverband)</t>
  </si>
  <si>
    <t>Heizung       €</t>
  </si>
  <si>
    <t>Strom €</t>
  </si>
  <si>
    <t>Wasser €</t>
  </si>
  <si>
    <t>Allgemeiner Betriebsaufwand</t>
  </si>
  <si>
    <t>Versicherungen</t>
  </si>
  <si>
    <t>Sonstige Betriebsversicherungen</t>
  </si>
  <si>
    <t>Steuern und</t>
  </si>
  <si>
    <t>Betriebliche Haftpflichtversicherung</t>
  </si>
  <si>
    <t>Rechtsschutzversicherung</t>
  </si>
  <si>
    <t>KFZ-Versicherung</t>
  </si>
  <si>
    <t>PKW-Versicherung</t>
  </si>
  <si>
    <t>Gebäudeversicherung (Brand- und Inventarversicherung)</t>
  </si>
  <si>
    <t>Berufsgenossenschaft</t>
  </si>
  <si>
    <t>Sonstige Betriebssteuern</t>
  </si>
  <si>
    <t>PKW- und KFZ-Steuer</t>
  </si>
  <si>
    <t>Grundsteuer</t>
  </si>
  <si>
    <t>Betriebssteuern und -versicherungen</t>
  </si>
  <si>
    <t>€/km =</t>
  </si>
  <si>
    <r>
      <t xml:space="preserve">km </t>
    </r>
    <r>
      <rPr>
        <sz val="9"/>
        <rFont val="Calibri"/>
        <family val="2"/>
      </rPr>
      <t>×</t>
    </r>
  </si>
  <si>
    <t>PKW für Betrieb</t>
  </si>
  <si>
    <t>Maschinen</t>
  </si>
  <si>
    <t>Maschinenmiete (soweit nicht im DB zugeteilt)</t>
  </si>
  <si>
    <t>(F007/2, Z.23, Sp.9)</t>
  </si>
  <si>
    <t>Abschreibung</t>
  </si>
  <si>
    <t xml:space="preserve">Maschinen </t>
  </si>
  <si>
    <t>Sonderkulturen</t>
  </si>
  <si>
    <t>(F006, Z.15, Sp.9)</t>
  </si>
  <si>
    <t>Unterhalt</t>
  </si>
  <si>
    <t>Gebäude</t>
  </si>
  <si>
    <t>(F006, Z.15, Sp.8)</t>
  </si>
  <si>
    <t>Summe in €</t>
  </si>
  <si>
    <t>F015</t>
  </si>
  <si>
    <r>
      <t xml:space="preserve">Berechnung der Festkosten </t>
    </r>
    <r>
      <rPr>
        <sz val="12"/>
        <rFont val="Arial"/>
        <family val="2"/>
      </rPr>
      <t>(ohne Löhne, Sozialversicherungsbeiträge)</t>
    </r>
  </si>
  <si>
    <t>in dt</t>
  </si>
  <si>
    <t>Verkauf lt. BF</t>
  </si>
  <si>
    <t>in kg</t>
  </si>
  <si>
    <r>
      <t xml:space="preserve">Verkauf lt. BF </t>
    </r>
    <r>
      <rPr>
        <sz val="8"/>
        <rFont val="Arial"/>
        <family val="2"/>
      </rPr>
      <t>(5689/05)</t>
    </r>
  </si>
  <si>
    <t>Futter-
differenz</t>
  </si>
  <si>
    <t>Mist-
differenz</t>
  </si>
  <si>
    <t>in m³</t>
  </si>
  <si>
    <t>Gülle-
differenz</t>
  </si>
  <si>
    <t>alles
übrige</t>
  </si>
  <si>
    <t>2833/05</t>
  </si>
  <si>
    <t>2782/05</t>
  </si>
  <si>
    <t>2773/05, 2774/05, 2816/05, 2817/05, 2825/05</t>
  </si>
  <si>
    <t>2559/05</t>
  </si>
  <si>
    <t>2539/05</t>
  </si>
  <si>
    <t>2509/05</t>
  </si>
  <si>
    <t>Fundstelle im BMELV-Abschluss(BMELV-Code/Spalte)</t>
  </si>
  <si>
    <t>2726/05
2728/05</t>
  </si>
  <si>
    <t>2834/05</t>
  </si>
  <si>
    <t>2720/05</t>
  </si>
  <si>
    <t>2721/05</t>
  </si>
  <si>
    <t>2701/05, 2705/05, 2709/05, 2712/05, 2714/05, 2718/05</t>
  </si>
  <si>
    <t xml:space="preserve">Differenz </t>
  </si>
  <si>
    <t>Gülleanfall gesamt</t>
  </si>
  <si>
    <t>jeweils in €</t>
  </si>
  <si>
    <t>Wert laut Buchführung</t>
  </si>
  <si>
    <t>(h)</t>
  </si>
  <si>
    <t>verbleiben als Kostenposition für Festkosten</t>
  </si>
  <si>
    <t>davon negative DB</t>
  </si>
  <si>
    <t>davon positive DB</t>
  </si>
  <si>
    <t>bereits belegte AF/DF</t>
  </si>
  <si>
    <t xml:space="preserve"> </t>
  </si>
  <si>
    <t>Summe aus den DB</t>
  </si>
  <si>
    <t>Summe         in €</t>
  </si>
  <si>
    <t>Summe (h)</t>
  </si>
  <si>
    <t>in den Deckungsbeiträgen enthalten</t>
  </si>
  <si>
    <t>Akh</t>
  </si>
  <si>
    <t>Saldo MJ ME</t>
  </si>
  <si>
    <t>Saldo MJ NEL</t>
  </si>
  <si>
    <t>Gesamt DB</t>
  </si>
  <si>
    <t>Spalte 1</t>
  </si>
  <si>
    <t>dt</t>
  </si>
  <si>
    <t>dt/Einheit</t>
  </si>
  <si>
    <t>kg</t>
  </si>
  <si>
    <t>kg/Einheit</t>
  </si>
  <si>
    <t>samt</t>
  </si>
  <si>
    <t>Einh.</t>
  </si>
  <si>
    <t>gesamt</t>
  </si>
  <si>
    <t>pro Einheit</t>
  </si>
  <si>
    <t>pro ha</t>
  </si>
  <si>
    <t>+/- MJ ME</t>
  </si>
  <si>
    <t>+/- MJ NEL</t>
  </si>
  <si>
    <t>m³</t>
  </si>
  <si>
    <t>ge-</t>
  </si>
  <si>
    <t>je</t>
  </si>
  <si>
    <t xml:space="preserve">    davon  in den PV (DB) enthaltene variable Kosten </t>
  </si>
  <si>
    <t>ha</t>
  </si>
  <si>
    <t>zahl</t>
  </si>
  <si>
    <t>je Einheit</t>
  </si>
  <si>
    <t>im Betrieb in €</t>
  </si>
  <si>
    <t>einzelnen Produktionsverfahren</t>
  </si>
  <si>
    <t>Bemerkungen</t>
  </si>
  <si>
    <t>max.</t>
  </si>
  <si>
    <t>innerbetrieblicher Verbrauch</t>
  </si>
  <si>
    <t>Erntemenge</t>
  </si>
  <si>
    <t>Produktion</t>
  </si>
  <si>
    <t>Vieh-</t>
  </si>
  <si>
    <t>verfahren</t>
  </si>
  <si>
    <t>Verbrauch/Verkauf</t>
  </si>
  <si>
    <t>Ernte oder Zukauf</t>
  </si>
  <si>
    <t>Mistverwendung</t>
  </si>
  <si>
    <t>Mistlieferung</t>
  </si>
  <si>
    <t>Gülleverwendung</t>
  </si>
  <si>
    <t>Güllelieferung</t>
  </si>
  <si>
    <t>korrigiert</t>
  </si>
  <si>
    <t>nach KTBL</t>
  </si>
  <si>
    <t>Verbrauch</t>
  </si>
  <si>
    <t xml:space="preserve">davon Einsatzstunden in den </t>
  </si>
  <si>
    <t>heiten</t>
  </si>
  <si>
    <t>DF</t>
  </si>
  <si>
    <t>AF</t>
  </si>
  <si>
    <t>Produktions-</t>
  </si>
  <si>
    <t>sonstiger Spezialaufw.</t>
  </si>
  <si>
    <t>Trocknungs-kosten</t>
  </si>
  <si>
    <t>Hagelver-sicherung</t>
  </si>
  <si>
    <t>Inanspruch-nahme MR</t>
  </si>
  <si>
    <t>variable Maschinenkosten</t>
  </si>
  <si>
    <t>Pflanzen-schutzmittel</t>
  </si>
  <si>
    <t>Düngung (ohne Kalk)</t>
  </si>
  <si>
    <t>Saatgut-zukauf</t>
  </si>
  <si>
    <t>übrige vK Tierhaltung</t>
  </si>
  <si>
    <t>Tierver-sicherungen</t>
  </si>
  <si>
    <t>Besamung</t>
  </si>
  <si>
    <t>Tierarzt, Medikamente</t>
  </si>
  <si>
    <t>Mineralfutter</t>
  </si>
  <si>
    <t>Milchaus-tauscher</t>
  </si>
  <si>
    <t>Zukaufs-KF</t>
  </si>
  <si>
    <t>heiten,</t>
  </si>
  <si>
    <t xml:space="preserve"> - Privat</t>
  </si>
  <si>
    <t xml:space="preserve"> -Privat</t>
  </si>
  <si>
    <t>lt. h-Zähler</t>
  </si>
  <si>
    <t>Jahr insge-samt</t>
  </si>
  <si>
    <t>Grundfutter</t>
  </si>
  <si>
    <t>negative Deckungs-beiträge</t>
  </si>
  <si>
    <t>positive Deckungs-beiträge</t>
  </si>
  <si>
    <t>sonstiges</t>
  </si>
  <si>
    <t>Getreide und Körnermais</t>
  </si>
  <si>
    <t>Milch</t>
  </si>
  <si>
    <t>Ein-</t>
  </si>
  <si>
    <t>Silomais (nur bei Biogaserzeugung)</t>
  </si>
  <si>
    <t>Festmist</t>
  </si>
  <si>
    <t xml:space="preserve">     Güllewirtschaft</t>
  </si>
  <si>
    <t>jeweilige Werte aus den einzelnen betrieblichen Deckungsbeiträgen</t>
  </si>
  <si>
    <t>Gesamt</t>
  </si>
  <si>
    <t>Jahres-h</t>
  </si>
  <si>
    <t>+ Lieferung/ - Bedarf</t>
  </si>
  <si>
    <t>Deckungsbeitrag</t>
  </si>
  <si>
    <t>Ein-heiten, Vieh-zahl</t>
  </si>
  <si>
    <t>Kapazitäten</t>
  </si>
  <si>
    <t>Korrekturfaktor für Maschinenkosten:</t>
  </si>
  <si>
    <t>Heizkosten (€)</t>
  </si>
  <si>
    <t>Wasser/Kanal (€)</t>
  </si>
  <si>
    <t>Stromaufwand (€)</t>
  </si>
  <si>
    <t>Schlepper 3</t>
  </si>
  <si>
    <t>Schlepper 2</t>
  </si>
  <si>
    <t>Schlepper 1</t>
  </si>
  <si>
    <t>Arbeitsbedarf</t>
  </si>
  <si>
    <t>je Produktionsverfahren</t>
  </si>
  <si>
    <t>Deckungs-beitrag je Einheit</t>
  </si>
  <si>
    <t>F010/6</t>
  </si>
  <si>
    <t>Abstimmung von Produktion und innerbetrieblicher Verwendung</t>
  </si>
  <si>
    <t>F010/5</t>
  </si>
  <si>
    <r>
      <t xml:space="preserve">Abstimmung der organischen Dünger </t>
    </r>
    <r>
      <rPr>
        <b/>
        <sz val="12"/>
        <rFont val="Arial"/>
        <family val="2"/>
      </rPr>
      <t>(bei Biogasanlagen auch Futter)</t>
    </r>
  </si>
  <si>
    <t>F010/4</t>
  </si>
  <si>
    <r>
      <t xml:space="preserve">Kombination der Produktionsverfahren </t>
    </r>
    <r>
      <rPr>
        <b/>
        <sz val="12"/>
        <rFont val="Arial"/>
        <family val="2"/>
      </rPr>
      <t>(Abstimmung der DB mit Buchführung, pflanzlicher Bereich)</t>
    </r>
  </si>
  <si>
    <t>F010/3</t>
  </si>
  <si>
    <r>
      <t xml:space="preserve">Kombination der Produktionsverfahren </t>
    </r>
    <r>
      <rPr>
        <b/>
        <sz val="12"/>
        <rFont val="Arial"/>
        <family val="2"/>
      </rPr>
      <t>(Abstimmung der DB mit Buchführung, tierischer Bereich)</t>
    </r>
  </si>
  <si>
    <t>F010/2</t>
  </si>
  <si>
    <r>
      <t xml:space="preserve">Kombination der Produktionsverfahren </t>
    </r>
    <r>
      <rPr>
        <b/>
        <sz val="12"/>
        <rFont val="Arial"/>
        <family val="2"/>
      </rPr>
      <t>(Aufteilung private, feste, variable Kosten)</t>
    </r>
  </si>
  <si>
    <t>F010/1</t>
  </si>
  <si>
    <t>Kombination der Produktionsverfahren (Gesamt-Deckungsbeitrag, Akh-Bedarf)</t>
  </si>
  <si>
    <t>private Geldanlage insgesamt</t>
  </si>
  <si>
    <t>Bausparer</t>
  </si>
  <si>
    <t>Lebensversicherung</t>
  </si>
  <si>
    <t>private Geldanlage</t>
  </si>
  <si>
    <t>laufende Privateinkünfte insgesamt</t>
  </si>
  <si>
    <t>nachrichtlich: laufende Einlagen laut Buchführung</t>
  </si>
  <si>
    <t>Einkünfte aus selbständiger und nichtselbständiger Tätigkeit</t>
  </si>
  <si>
    <t>Einkünfte aus privater Vermietung</t>
  </si>
  <si>
    <t>Einkünfte aus Gewerbebetrieb</t>
  </si>
  <si>
    <t>Einkünfte aus Kapitalvermögen</t>
  </si>
  <si>
    <t>Kindergeld für</t>
  </si>
  <si>
    <t>laufende Privateinkünfte</t>
  </si>
  <si>
    <t>laufender Privataufwand insgesamt</t>
  </si>
  <si>
    <t>Unterhalt Wohngebäude</t>
  </si>
  <si>
    <t>Abschreibung Wohngebäude</t>
  </si>
  <si>
    <t>private Steuern</t>
  </si>
  <si>
    <t>bare Altenteilslasten</t>
  </si>
  <si>
    <t>nachrichtlich: private Versicherungen laut Buchführung</t>
  </si>
  <si>
    <t>private Versicherungen gesamt</t>
  </si>
  <si>
    <t>Landwirtschaftliche Krankenkasse/ Pflegeversicherung</t>
  </si>
  <si>
    <t>Landwirtschaftliche Alterskasse</t>
  </si>
  <si>
    <t>laufende Lebenshaltungskosten</t>
  </si>
  <si>
    <t>Lebenshaltung außerhalb der GuV-Rechung</t>
  </si>
  <si>
    <t>Privatanteile</t>
  </si>
  <si>
    <t>Naturalentnahmen</t>
  </si>
  <si>
    <t>laufender Privataufwand</t>
  </si>
  <si>
    <t>F009</t>
  </si>
  <si>
    <t>Privataufwand und private Einkünfte</t>
  </si>
  <si>
    <t xml:space="preserve">  Summe   Aufwand für überbetrieblichen Maschineneinsatz</t>
  </si>
  <si>
    <t>gesamte Kosten</t>
  </si>
  <si>
    <t>in den DB enthalten</t>
  </si>
  <si>
    <t>zu den Festkosten</t>
  </si>
  <si>
    <t>Kosten in €/Einheit</t>
  </si>
  <si>
    <t>Einsatz in ha, h, ...</t>
  </si>
  <si>
    <t>2. Inanspruchnahme von     Fremdmaschinen</t>
  </si>
  <si>
    <t xml:space="preserve">  Summe  überbetriebl. Maschineneinsatz in Fremdbetrieben</t>
  </si>
  <si>
    <t>1. Maschineneinsatz in Fremdbetrieben</t>
  </si>
  <si>
    <t>Bedarf</t>
  </si>
  <si>
    <t>€/Einh.</t>
  </si>
  <si>
    <t>€/ha;Std</t>
  </si>
  <si>
    <t>ha;Std.</t>
  </si>
  <si>
    <t>Akh-</t>
  </si>
  <si>
    <t>Nettoüberschuss</t>
  </si>
  <si>
    <t>var. Kost.</t>
  </si>
  <si>
    <t>var. Kosten</t>
  </si>
  <si>
    <t>Einnahmen</t>
  </si>
  <si>
    <t>Einnahme</t>
  </si>
  <si>
    <t>Einsatz in</t>
  </si>
  <si>
    <t>Einsatz-Maschinenart</t>
  </si>
  <si>
    <t>Überbetrieblicher Maschineneinsatz</t>
  </si>
  <si>
    <t>ZW/ha LF</t>
  </si>
  <si>
    <t>AfA/ha LF</t>
  </si>
  <si>
    <t>A.wert/ha LF</t>
  </si>
  <si>
    <r>
      <t>AfA-grad in %/Anschaffungswert/AfA/Zeitwert</t>
    </r>
    <r>
      <rPr>
        <sz val="8"/>
        <rFont val="Arial"/>
        <family val="2"/>
      </rPr>
      <t xml:space="preserve"> jeweils pro ha LF in €</t>
    </r>
  </si>
  <si>
    <t xml:space="preserve">  Maschinen insgesamt</t>
  </si>
  <si>
    <t xml:space="preserve">  Hof- und Viehwirtschaft</t>
  </si>
  <si>
    <t xml:space="preserve">  Rauhfutterernte</t>
  </si>
  <si>
    <t xml:space="preserve">  Übertrag von Formblatt 007</t>
  </si>
  <si>
    <t>%</t>
  </si>
  <si>
    <t>re</t>
  </si>
  <si>
    <t>in €</t>
  </si>
  <si>
    <t>wert in €</t>
  </si>
  <si>
    <t>fungsjahr</t>
  </si>
  <si>
    <t>Anteil</t>
  </si>
  <si>
    <t>Arbeitsbreite</t>
  </si>
  <si>
    <t>Zeitwert</t>
  </si>
  <si>
    <t>AfA</t>
  </si>
  <si>
    <t>Jah-</t>
  </si>
  <si>
    <t>Restwert</t>
  </si>
  <si>
    <t>Anschaffungs-</t>
  </si>
  <si>
    <t>Anschaf-</t>
  </si>
  <si>
    <t>Anzahl</t>
  </si>
  <si>
    <t>Leistung</t>
  </si>
  <si>
    <t>Maschinenart</t>
  </si>
  <si>
    <t>F007/2</t>
  </si>
  <si>
    <t>Maschinen - AfA nach tatsächlicher Nutzungsdauer</t>
  </si>
  <si>
    <t xml:space="preserve">  Übertrag</t>
  </si>
  <si>
    <t xml:space="preserve">  Getreide- und Hackfruchternte</t>
  </si>
  <si>
    <t xml:space="preserve">  Bestellung, Pflege, Düngung</t>
  </si>
  <si>
    <t xml:space="preserve">  Bodenbearbeitung</t>
  </si>
  <si>
    <t xml:space="preserve">  Transportfahrzeuge</t>
  </si>
  <si>
    <t xml:space="preserve">  Schlepper und Zubehör</t>
  </si>
  <si>
    <t>AfA pro Jahr</t>
  </si>
  <si>
    <t>Leistungen</t>
  </si>
  <si>
    <t>F007/1</t>
  </si>
  <si>
    <t>Uha</t>
  </si>
  <si>
    <t>Wohngebäude gesamt</t>
  </si>
  <si>
    <t xml:space="preserve"> Grundverbesserung, Drainagen</t>
  </si>
  <si>
    <t xml:space="preserve"> Sonderkulturen</t>
  </si>
  <si>
    <t>AfA-Grad in %</t>
  </si>
  <si>
    <t>Zeitwert/ha</t>
  </si>
  <si>
    <t>Uha/ha</t>
  </si>
  <si>
    <t>AfA/ha</t>
  </si>
  <si>
    <t>Neuwert/ha</t>
  </si>
  <si>
    <t xml:space="preserve">          Wirtschaftsgebäude in €/ha</t>
  </si>
  <si>
    <t xml:space="preserve"> Wirtschaftsgebäude insgesamt</t>
  </si>
  <si>
    <t>€/Jahr</t>
  </si>
  <si>
    <t>kumulierte AfA</t>
  </si>
  <si>
    <t>Nutzungs-jahre bisher</t>
  </si>
  <si>
    <t>Stamm-versicherungs-summe</t>
  </si>
  <si>
    <t>Baukosten-index im Baujahr</t>
  </si>
  <si>
    <t>Baujahr</t>
  </si>
  <si>
    <t>Gebäude und bauliche Anlagen</t>
  </si>
  <si>
    <t>F006</t>
  </si>
  <si>
    <t>Stück</t>
  </si>
  <si>
    <t>prod. Tiere x Mastdauer : 365 =</t>
  </si>
  <si>
    <t xml:space="preserve"> **) Mastschweine-Durchschnittsbestand      =</t>
  </si>
  <si>
    <t>prod. Ferkel x Aufzuchttage/Ferkel   : 365 =</t>
  </si>
  <si>
    <t xml:space="preserve"> *) Ferkel-Durchschnittsbestand           =        </t>
  </si>
  <si>
    <t>GV/ha LF</t>
  </si>
  <si>
    <t>ha LF</t>
  </si>
  <si>
    <t>GV</t>
  </si>
  <si>
    <t xml:space="preserve"> Großvieheinheiten insgesamt</t>
  </si>
  <si>
    <t>Masthühner</t>
  </si>
  <si>
    <t>Legehennen über 0,5 Jahre</t>
  </si>
  <si>
    <t>Küken und Junghennen unter 0,5 Jahre</t>
  </si>
  <si>
    <t xml:space="preserve"> Schweine (SGV) insgesamt</t>
  </si>
  <si>
    <t xml:space="preserve"> Eber</t>
  </si>
  <si>
    <t xml:space="preserve"> Zuchtsauen</t>
  </si>
  <si>
    <t xml:space="preserve"> Jungsauen trächtig</t>
  </si>
  <si>
    <t xml:space="preserve"> Mastschweine über 50 kg**</t>
  </si>
  <si>
    <t xml:space="preserve"> Läufer 25 bis 50 kg</t>
  </si>
  <si>
    <t xml:space="preserve"> Ferkel bis 25 kg*</t>
  </si>
  <si>
    <t xml:space="preserve"> Rauhfutterfresser (RGV) insgesamt</t>
  </si>
  <si>
    <t xml:space="preserve"> Ziegen über 1 Jahr, Mutterziegen</t>
  </si>
  <si>
    <t xml:space="preserve"> Schafe über 1 Jahr, Mutterschafe, Hammel</t>
  </si>
  <si>
    <t xml:space="preserve"> Lämmer, Schafe bis 1 Jahr</t>
  </si>
  <si>
    <t xml:space="preserve"> Pferde über 1 Jahr</t>
  </si>
  <si>
    <t xml:space="preserve"> Pferde bis 1 Jahr; Ponys und Kleinpferde</t>
  </si>
  <si>
    <t xml:space="preserve"> Rindvieh (RiGV) insgesamt</t>
  </si>
  <si>
    <t xml:space="preserve"> Mastkälber</t>
  </si>
  <si>
    <t xml:space="preserve"> männl. Rinder über 2 Jahre</t>
  </si>
  <si>
    <t xml:space="preserve"> männl. Rinder 1 bis 2 Jahre</t>
  </si>
  <si>
    <t xml:space="preserve"> männl. Jungrinder 0,5 bis 1 Jahr</t>
  </si>
  <si>
    <t xml:space="preserve"> männl. Kälber bis 6 Monate</t>
  </si>
  <si>
    <t xml:space="preserve"> Kalbinnen über 2 Jahre</t>
  </si>
  <si>
    <t xml:space="preserve"> weibl. Jungvieh 1 - 2 Jahre</t>
  </si>
  <si>
    <t xml:space="preserve"> weibl. Jungvieh 0,5 bis 1 Jahr</t>
  </si>
  <si>
    <t xml:space="preserve"> weibl. Kälber bis 6 Monate</t>
  </si>
  <si>
    <t xml:space="preserve"> Kühe</t>
  </si>
  <si>
    <t xml:space="preserve"> Zuchtbullen</t>
  </si>
  <si>
    <t>insgesamt</t>
  </si>
  <si>
    <t>erzeugt</t>
  </si>
  <si>
    <t>bestand</t>
  </si>
  <si>
    <t>bzw. jährlich</t>
  </si>
  <si>
    <t>Tierarten (Altersklassen)</t>
  </si>
  <si>
    <t>Großvieheinheiten</t>
  </si>
  <si>
    <t>schnitts-</t>
  </si>
  <si>
    <t>gehalten</t>
  </si>
  <si>
    <t>Durch-</t>
  </si>
  <si>
    <t>ganzjährig</t>
  </si>
  <si>
    <t>(GV nach EU-Schlüssel)</t>
  </si>
  <si>
    <t>F004</t>
  </si>
  <si>
    <t>Ermittlung des Viehbestandes und GV-Berechnung</t>
  </si>
  <si>
    <t>Arbeitsleistung insgesamt</t>
  </si>
  <si>
    <t>€/Akh</t>
  </si>
  <si>
    <t>AKh</t>
  </si>
  <si>
    <t>Einsatzart</t>
  </si>
  <si>
    <t>Überbetrieblicher Maschineneinsatz in F008 erfassen!</t>
  </si>
  <si>
    <t>Betriebshilfsdienst  (ohne Maschinen)</t>
  </si>
  <si>
    <t>Eigene Arbeitsleistung für Maschinenring und</t>
  </si>
  <si>
    <t xml:space="preserve">  Arbeitskräfte insgesamt</t>
  </si>
  <si>
    <t>nichtständige AK gesamt</t>
  </si>
  <si>
    <t xml:space="preserve"> ständige AK insgesamt</t>
  </si>
  <si>
    <t>Bruttolohn</t>
  </si>
  <si>
    <t>AK</t>
  </si>
  <si>
    <t>Alter</t>
  </si>
  <si>
    <t>Geburts-jahr</t>
  </si>
  <si>
    <t>ständige Fremd-AK</t>
  </si>
  <si>
    <t xml:space="preserve"> Familien - AK insgesamt</t>
  </si>
  <si>
    <t>Bemerkungen z. B. Berufsausbildung, Leistungsfähigkeit, Lohnaufwand</t>
  </si>
  <si>
    <t>nicht entlohnte Familien-Arbeitskräfte</t>
  </si>
  <si>
    <t>Akh/AK</t>
  </si>
  <si>
    <t>F003</t>
  </si>
  <si>
    <t>Arbeitswirtschaft</t>
  </si>
  <si>
    <t>Kalkulationsjahr</t>
  </si>
  <si>
    <t>davon Gründüngung</t>
  </si>
  <si>
    <t xml:space="preserve"> Sa. Übertrag</t>
  </si>
  <si>
    <t>davon Futter</t>
  </si>
  <si>
    <t xml:space="preserve"> Sa. sonst. Verk.- Früchte</t>
  </si>
  <si>
    <t>Zwischenfrüchte</t>
  </si>
  <si>
    <t>in % der LF</t>
  </si>
  <si>
    <t>Sa. Hauptfutterfläche</t>
  </si>
  <si>
    <t>Sa. LF</t>
  </si>
  <si>
    <t xml:space="preserve">Sa. Grünland </t>
  </si>
  <si>
    <t>Sa. Hackfrüchte</t>
  </si>
  <si>
    <t>Sa. Ackerfläche</t>
  </si>
  <si>
    <t>Sa. Ackerfutter</t>
  </si>
  <si>
    <t xml:space="preserve"> Sa. Getreide</t>
  </si>
  <si>
    <t xml:space="preserve">Übertrag </t>
  </si>
  <si>
    <t>% AF</t>
  </si>
  <si>
    <t xml:space="preserve"> Bodennutzung</t>
  </si>
  <si>
    <t>€ für Milchquoten</t>
  </si>
  <si>
    <t>kg*€/kg =</t>
  </si>
  <si>
    <t>sonstige Pachten:</t>
  </si>
  <si>
    <t xml:space="preserve"> Pacht insgesamt             ha</t>
  </si>
  <si>
    <t>€;                    für Jahre</t>
  </si>
  <si>
    <t>x €/ha</t>
  </si>
  <si>
    <t xml:space="preserve">              Grünland            ha</t>
  </si>
  <si>
    <r>
      <t xml:space="preserve"> </t>
    </r>
    <r>
      <rPr>
        <b/>
        <sz val="9"/>
        <rFont val="Arial"/>
        <family val="2"/>
      </rPr>
      <t>Pacht:</t>
    </r>
    <r>
      <rPr>
        <sz val="9"/>
        <rFont val="Arial"/>
        <family val="2"/>
      </rPr>
      <t xml:space="preserve"> Acker                  ha</t>
    </r>
  </si>
  <si>
    <t xml:space="preserve"> Betriebsfläche        BF</t>
  </si>
  <si>
    <t>Hofstelle!</t>
  </si>
  <si>
    <t xml:space="preserve"> sonst. Fläche</t>
  </si>
  <si>
    <t xml:space="preserve"> Forstw. Nutzfläche       FN</t>
  </si>
  <si>
    <t xml:space="preserve"> Landw. Nutzfläche       LN</t>
  </si>
  <si>
    <t>z. B. Brachflächen ohne Prämie</t>
  </si>
  <si>
    <t xml:space="preserve"> nichtlandw. gen. Fläche</t>
  </si>
  <si>
    <t xml:space="preserve"> Landw. gen. Fläche  LF  </t>
  </si>
  <si>
    <t>sonstige ldw. Nutzfläche</t>
  </si>
  <si>
    <t xml:space="preserve"> davon absolut in ha           </t>
  </si>
  <si>
    <t xml:space="preserve"> Dauergrünland      DF         </t>
  </si>
  <si>
    <t>davon mit Zahlungsansp.</t>
  </si>
  <si>
    <t xml:space="preserve"> Ackerfläche              AF    </t>
  </si>
  <si>
    <t>Bemerkung</t>
  </si>
  <si>
    <t>Bewirtsch.</t>
  </si>
  <si>
    <t>Verpacht</t>
  </si>
  <si>
    <t>Zupacht</t>
  </si>
  <si>
    <t>Eigentum</t>
  </si>
  <si>
    <t>Flächennutzung</t>
  </si>
  <si>
    <t>Insgesamt</t>
  </si>
  <si>
    <t>Besondere ZA</t>
  </si>
  <si>
    <t>Stilllegung</t>
  </si>
  <si>
    <t>Grünland</t>
  </si>
  <si>
    <t>OGS (Obst, Gemüse, Speisekartoffeln)</t>
  </si>
  <si>
    <t>Acker</t>
  </si>
  <si>
    <t>Zahlungs-ansprüche (ZA)</t>
  </si>
  <si>
    <t>Wert je ZA</t>
  </si>
  <si>
    <t>ergibt Fett-kg:</t>
  </si>
  <si>
    <t>Ref.-fettgehalt %:</t>
  </si>
  <si>
    <t>belieferbar in kg:</t>
  </si>
  <si>
    <t>verpachtet:</t>
  </si>
  <si>
    <t>Pacht:</t>
  </si>
  <si>
    <t>sonst. Lieferrechte:</t>
  </si>
  <si>
    <t>Milchkontingent:                             eigen</t>
  </si>
  <si>
    <r>
      <t xml:space="preserve"> </t>
    </r>
    <r>
      <rPr>
        <b/>
        <sz val="9"/>
        <rFont val="Arial"/>
        <family val="2"/>
      </rPr>
      <t>Markt- und Absatzverhältnisse:</t>
    </r>
    <r>
      <rPr>
        <sz val="9"/>
        <rFont val="Arial"/>
        <family val="2"/>
      </rPr>
      <t xml:space="preserve"> (z.B. Lieferverträge, Kontingente, Saatgutvermehrung, Erzeugergemeinschaften)</t>
    </r>
  </si>
  <si>
    <t>Stadt in km</t>
  </si>
  <si>
    <t>Werkstatt</t>
  </si>
  <si>
    <t>Amt f. Ldw.+Fo.</t>
  </si>
  <si>
    <t>Gemeinde in km</t>
  </si>
  <si>
    <t>Bank in km</t>
  </si>
  <si>
    <t>Lagerhaus in km</t>
  </si>
  <si>
    <r>
      <t xml:space="preserve"> Äußere Verkehrslage: </t>
    </r>
    <r>
      <rPr>
        <sz val="9"/>
        <rFont val="Arial"/>
        <family val="2"/>
      </rPr>
      <t>Bahnstation in km</t>
    </r>
  </si>
  <si>
    <t>...bis in m</t>
  </si>
  <si>
    <t>Schlagentfernung von...</t>
  </si>
  <si>
    <t>% flurbereinigt</t>
  </si>
  <si>
    <t>% arrondiert</t>
  </si>
  <si>
    <t>;               bei Grünland</t>
  </si>
  <si>
    <r>
      <t xml:space="preserve"> </t>
    </r>
    <r>
      <rPr>
        <b/>
        <sz val="9"/>
        <rFont val="Arial"/>
        <family val="2"/>
      </rPr>
      <t xml:space="preserve">Innere Verkehrslage: </t>
    </r>
    <r>
      <rPr>
        <sz val="9"/>
        <rFont val="Arial"/>
        <family val="2"/>
      </rPr>
      <t>Zahl der Feldstücke bei Ackerland</t>
    </r>
  </si>
  <si>
    <t>ha steil</t>
  </si>
  <si>
    <t>ha hügelig</t>
  </si>
  <si>
    <t xml:space="preserve"> Geländegestaltung:                           ha eben             </t>
  </si>
  <si>
    <t xml:space="preserve">ha </t>
  </si>
  <si>
    <t xml:space="preserve">          durchschnittliche Feldstücksgröße</t>
  </si>
  <si>
    <t xml:space="preserve"> Meliorationen:</t>
  </si>
  <si>
    <t>4 und mehr Nutzungen</t>
  </si>
  <si>
    <t xml:space="preserve">ha;   </t>
  </si>
  <si>
    <t>3 Nutzungen</t>
  </si>
  <si>
    <t>2 Nutzungen</t>
  </si>
  <si>
    <t xml:space="preserve">ha;    </t>
  </si>
  <si>
    <t xml:space="preserve"> Bewirtschaftungsintensität:            1  Nutzung</t>
  </si>
  <si>
    <t>nur als Weide nutzbar</t>
  </si>
  <si>
    <t xml:space="preserve">ha;             </t>
  </si>
  <si>
    <t xml:space="preserve"> nur als Wiese nutzbar</t>
  </si>
  <si>
    <t>ha;                   davon nicht umbruchfähig</t>
  </si>
  <si>
    <t xml:space="preserve"> Grünlandnutzung:</t>
  </si>
  <si>
    <t>Kartoffeln</t>
  </si>
  <si>
    <t xml:space="preserve"> davon zu nutzen für:           Zuckerrüben</t>
  </si>
  <si>
    <t>LVZ der Gemeinde (für Ausgleichszulage)</t>
  </si>
  <si>
    <t xml:space="preserve"> Bodenarten des Ackerlandes:</t>
  </si>
  <si>
    <t>Grünlandzahlen</t>
  </si>
  <si>
    <r>
      <t xml:space="preserve"> </t>
    </r>
    <r>
      <rPr>
        <b/>
        <sz val="9"/>
        <rFont val="Arial"/>
        <family val="2"/>
      </rPr>
      <t xml:space="preserve">Bodenverhältnisse:        </t>
    </r>
    <r>
      <rPr>
        <sz val="9"/>
        <rFont val="Arial"/>
        <family val="2"/>
      </rPr>
      <t xml:space="preserve"> Ackerzahlen</t>
    </r>
  </si>
  <si>
    <t>mm</t>
  </si>
  <si>
    <t>mittl. Jahresniederschlag</t>
  </si>
  <si>
    <t xml:space="preserve"> Klimabesonderheiten:</t>
  </si>
  <si>
    <t>°C</t>
  </si>
  <si>
    <t>mittl. Jahrestemperatur</t>
  </si>
  <si>
    <r>
      <t xml:space="preserve"> Klimaverhältnisse:     </t>
    </r>
    <r>
      <rPr>
        <sz val="9"/>
        <rFont val="Arial"/>
        <family val="2"/>
      </rPr>
      <t xml:space="preserve"> Lage über NN in m</t>
    </r>
  </si>
  <si>
    <t xml:space="preserve">  €   (in der Regel auf volle 50 € abzurunden)</t>
  </si>
  <si>
    <t xml:space="preserve"> Wirtschaftswert + Wohnungswert = Einheitswert</t>
  </si>
  <si>
    <t>Wohnungswert</t>
  </si>
  <si>
    <t>€;</t>
  </si>
  <si>
    <t xml:space="preserve"> =Wirtschaftswert</t>
  </si>
  <si>
    <t>€/ha</t>
  </si>
  <si>
    <t>Hektarwert</t>
  </si>
  <si>
    <t xml:space="preserve"> +Vergleichswert Forst</t>
  </si>
  <si>
    <t xml:space="preserve"> +Vergleichswert____________:</t>
  </si>
  <si>
    <t xml:space="preserve"> +Vergleichswert Sonderkulturen</t>
  </si>
  <si>
    <t>Landw. Vergleichzahl (LVZ)</t>
  </si>
  <si>
    <t xml:space="preserve"> +Zuschlag nach §41 Bew.-Gesetz</t>
  </si>
  <si>
    <t xml:space="preserve"> Vergleichswert Landwirtschaft</t>
  </si>
  <si>
    <r>
      <t xml:space="preserve"> </t>
    </r>
    <r>
      <rPr>
        <b/>
        <sz val="9"/>
        <rFont val="Arial"/>
        <family val="2"/>
      </rPr>
      <t>Einheitsbewertung</t>
    </r>
    <r>
      <rPr>
        <sz val="9"/>
        <rFont val="Arial"/>
        <family val="2"/>
      </rPr>
      <t xml:space="preserve"> zum (Datum):</t>
    </r>
  </si>
  <si>
    <t>Telefon, Fax:</t>
  </si>
  <si>
    <t>PLZ, Ort</t>
  </si>
  <si>
    <t>e-mail:</t>
  </si>
  <si>
    <t>Gemeinde:</t>
  </si>
  <si>
    <t xml:space="preserve"> Anschrift:</t>
  </si>
  <si>
    <t>Betriebs - Nr. :</t>
  </si>
  <si>
    <t>Landkreis:</t>
  </si>
  <si>
    <t xml:space="preserve"> Name: </t>
  </si>
  <si>
    <t>Betriebsbeschreibung</t>
  </si>
  <si>
    <t xml:space="preserve"> Fremdkapital</t>
  </si>
  <si>
    <t xml:space="preserve"> Investitionsbedarf</t>
  </si>
  <si>
    <t>cash-flow III (zur Finanzierung verfügbar)</t>
  </si>
  <si>
    <t>Cash-flow II</t>
  </si>
  <si>
    <t>Auslastung der nachhaltigen KDG</t>
  </si>
  <si>
    <t>nachhaltige Kapitaldienstreserve</t>
  </si>
  <si>
    <t>nachhaltige Kapitaldienstgrenze</t>
  </si>
  <si>
    <t xml:space="preserve"> Kapitaldienst</t>
  </si>
  <si>
    <t xml:space="preserve"> Eigenkapitalbildung II</t>
  </si>
  <si>
    <t xml:space="preserve"> Gewinn je AKh (ohne  EK-Verzinsung)</t>
  </si>
  <si>
    <t xml:space="preserve"> Gewinn je Familien-AK</t>
  </si>
  <si>
    <t xml:space="preserve"> Betriebseinkommen Landwirtschaft</t>
  </si>
  <si>
    <t xml:space="preserve"> Roheinkommen Landwirtschaft</t>
  </si>
  <si>
    <t xml:space="preserve"> Festkosten</t>
  </si>
  <si>
    <t xml:space="preserve"> Gesamtdeckungsbeitrag</t>
  </si>
  <si>
    <t xml:space="preserve"> AK - Bedarf (bei 2100 AKh/AK)</t>
  </si>
  <si>
    <t xml:space="preserve"> Arbeitsstundenbedarf</t>
  </si>
  <si>
    <t xml:space="preserve"> Arbeitskräfte insgesamt vorhanden</t>
  </si>
  <si>
    <t>Nichtentlohnte Familien-AK</t>
  </si>
  <si>
    <t>Milchkontingent</t>
  </si>
  <si>
    <t xml:space="preserve"> Mastschweine Jahresproduktion</t>
  </si>
  <si>
    <t xml:space="preserve"> Jungsauen Jahresproduktion</t>
  </si>
  <si>
    <t xml:space="preserve"> Mastbullen Jahresproduktion</t>
  </si>
  <si>
    <t xml:space="preserve"> Kalbinnen Jahresproduktion</t>
  </si>
  <si>
    <t xml:space="preserve"> Körnermais</t>
  </si>
  <si>
    <t xml:space="preserve"> Getreide</t>
  </si>
  <si>
    <t xml:space="preserve"> sonstiger Ackerfutterbau</t>
  </si>
  <si>
    <t xml:space="preserve"> Silomais</t>
  </si>
  <si>
    <t xml:space="preserve"> Grünland</t>
  </si>
  <si>
    <t xml:space="preserve"> Ackerland</t>
  </si>
  <si>
    <t xml:space="preserve"> davon Pachtfläche</t>
  </si>
  <si>
    <t xml:space="preserve"> Betriebsorganisation </t>
  </si>
  <si>
    <t>F020</t>
  </si>
  <si>
    <t>Zusammenstellung der Betriebskenndaten</t>
  </si>
  <si>
    <t>(für Zielplanung Viehzukauf nicht vergessen!)</t>
  </si>
  <si>
    <t xml:space="preserve"> = theoretische Tilgungsdauer (Jahre)</t>
  </si>
  <si>
    <t>: Cash flow II</t>
  </si>
  <si>
    <t>Valuta Darlehen (Schuldenstand)</t>
  </si>
  <si>
    <t xml:space="preserve"> = planmäßige Tilgungsdauer (Jahre)</t>
  </si>
  <si>
    <t>(Formblatt F014, Z.22, Sp.12 oder 13)</t>
  </si>
  <si>
    <t xml:space="preserve"> : planmäßige Tilgung</t>
  </si>
  <si>
    <t>Planmäßige und theoretische Tilgungsdauer</t>
  </si>
  <si>
    <t xml:space="preserve"> =  Cash flow III (zur Finanzierung verfügbar)</t>
  </si>
  <si>
    <t xml:space="preserve">  - Tilgung</t>
  </si>
  <si>
    <t xml:space="preserve"> = Cash flow II</t>
  </si>
  <si>
    <t>(Formblatt F015, Z.2+Formblatt 16, Z.37)</t>
  </si>
  <si>
    <t xml:space="preserve"> + alle Abschreibungen</t>
  </si>
  <si>
    <t>Eigenkapitalbildung II des Unternehmens</t>
  </si>
  <si>
    <t xml:space="preserve"> = Cash flow I</t>
  </si>
  <si>
    <t>Gewinn</t>
  </si>
  <si>
    <t>Cash flow</t>
  </si>
  <si>
    <t>:   KDG</t>
  </si>
  <si>
    <t>KD</t>
  </si>
  <si>
    <r>
      <t xml:space="preserve">Ausschöpfung der nachhaltigen KDG </t>
    </r>
    <r>
      <rPr>
        <sz val="9"/>
        <rFont val="Arial"/>
        <family val="2"/>
      </rPr>
      <t>in %</t>
    </r>
  </si>
  <si>
    <t xml:space="preserve"> = kurzfristige Kapitaldienstgrenze bzw. -reserve</t>
  </si>
  <si>
    <t>(Formblatt F015, Z.6)</t>
  </si>
  <si>
    <t xml:space="preserve"> + AfA Maschinen</t>
  </si>
  <si>
    <t xml:space="preserve"> = mittelfristige Kapitaldienstgrenze bzw. -reserve</t>
  </si>
  <si>
    <t>(Formblätter F009, F015 und F016)</t>
  </si>
  <si>
    <t xml:space="preserve"> +AfA übrige Gebäude (incl. Wohnhaus)</t>
  </si>
  <si>
    <t xml:space="preserve"> = nachhaltige Kapitaldienstgrenze bzw. -reserve</t>
  </si>
  <si>
    <t>(Formblätter F015 und F016)</t>
  </si>
  <si>
    <t xml:space="preserve"> + AfA für neue Gebäude</t>
  </si>
  <si>
    <t xml:space="preserve"> = langfristige Kapitaldienstgrenze bzw. -reserve</t>
  </si>
  <si>
    <t xml:space="preserve"> + AfA Lieferrechte, Quoten, Zahlungsanprüche</t>
  </si>
  <si>
    <t xml:space="preserve"> + Fremdkapitalzinsen</t>
  </si>
  <si>
    <t xml:space="preserve"> Eigenkapitalbildung II des Unternehmens</t>
  </si>
  <si>
    <r>
      <rPr>
        <b/>
        <sz val="9"/>
        <rFont val="Arial"/>
        <family val="2"/>
      </rPr>
      <t xml:space="preserve">KD-
reserven
</t>
    </r>
    <r>
      <rPr>
        <sz val="9"/>
        <rFont val="Arial"/>
        <family val="2"/>
      </rPr>
      <t>€</t>
    </r>
  </si>
  <si>
    <r>
      <rPr>
        <b/>
        <sz val="9"/>
        <rFont val="Arial"/>
        <family val="2"/>
      </rPr>
      <t>KD-
grenzen</t>
    </r>
    <r>
      <rPr>
        <sz val="9"/>
        <rFont val="Arial"/>
        <family val="2"/>
      </rPr>
      <t xml:space="preserve"> 
€</t>
    </r>
  </si>
  <si>
    <t xml:space="preserve"> Kapitaldienstgrenzen und Kapitaldiensreserven</t>
  </si>
  <si>
    <t xml:space="preserve"> = Kapitaldienst</t>
  </si>
  <si>
    <t xml:space="preserve"> + Tilgung</t>
  </si>
  <si>
    <t xml:space="preserve"> Fremdkapitalzinsen</t>
  </si>
  <si>
    <r>
      <t xml:space="preserve"> = Eigenkapitalbildung II des Unternehm</t>
    </r>
    <r>
      <rPr>
        <b/>
        <sz val="10"/>
        <rFont val="Arial"/>
        <family val="2"/>
      </rPr>
      <t>ens</t>
    </r>
  </si>
  <si>
    <t xml:space="preserve"> (Formblatt F009, Z.33)</t>
  </si>
  <si>
    <t xml:space="preserve"> - laufende private Vermögensbildung</t>
  </si>
  <si>
    <r>
      <t xml:space="preserve"> = Eigenkapitalbildung I beim Unternehm</t>
    </r>
    <r>
      <rPr>
        <b/>
        <sz val="9"/>
        <rFont val="Arial"/>
        <family val="2"/>
      </rPr>
      <t>er</t>
    </r>
  </si>
  <si>
    <t xml:space="preserve"> (Formblatt F009, Z.18)</t>
  </si>
  <si>
    <t xml:space="preserve"> - laufender Privataufwand</t>
  </si>
  <si>
    <t xml:space="preserve"> (Formblatt F009, Z.27)</t>
  </si>
  <si>
    <t xml:space="preserve"> + laufende Privateinkünfte</t>
  </si>
  <si>
    <t xml:space="preserve"> Gewinn des Unternehmens </t>
  </si>
  <si>
    <t xml:space="preserve"> Eigenkapitalbildung</t>
  </si>
  <si>
    <t>F018</t>
  </si>
  <si>
    <t>Stabilität und Liquidität des Unternehmens</t>
  </si>
  <si>
    <t xml:space="preserve">  - Sozialversicherungsbeiträge für Fremd-AK 
    (soweit nicht im DB oder im Lohnaufwand enthalten)</t>
  </si>
  <si>
    <t xml:space="preserve">  + Ertrag abzüglich Aufwand aus nicht gewerblichen Nebenbetrieben 
     (soweit nicht in GDB enthalten)</t>
  </si>
  <si>
    <t>Nachrichtlich: Veränderung der Abschreibungen</t>
  </si>
  <si>
    <t>Festkosten der Neuorganisation</t>
  </si>
  <si>
    <t>Festkosten der Istorganisation (von Formblatt 015)</t>
  </si>
  <si>
    <t>Veränderung der Festkosten</t>
  </si>
  <si>
    <t>Summe Zugang/Abgang</t>
  </si>
  <si>
    <t>AfA zusätzliche oder abgehende Lieferrechte, Quoten, Zahlungsansprüche</t>
  </si>
  <si>
    <t>Betriebsversicherungen</t>
  </si>
  <si>
    <t>-</t>
  </si>
  <si>
    <t>+</t>
  </si>
  <si>
    <t>Anschaffungskosten</t>
  </si>
  <si>
    <t>Baukosten</t>
  </si>
  <si>
    <t>Abgang</t>
  </si>
  <si>
    <t>Zugang</t>
  </si>
  <si>
    <t>Festkosten</t>
  </si>
  <si>
    <t>F016</t>
  </si>
  <si>
    <t>Abschreibung Lieferrechte, Quoten, Zahlungsansprüche</t>
  </si>
  <si>
    <t xml:space="preserve">          A=Annuitätendarlehen, T=Tilgungs-/Abzahlungsdarlehen, E=endfälliges Darlehen, Darlehen ohne Tilgung oder gesamte Tilgung in einem Jahr</t>
  </si>
  <si>
    <t xml:space="preserve"> Verbindlichkeiten insgesamt</t>
  </si>
  <si>
    <t xml:space="preserve"> Summe</t>
  </si>
  <si>
    <t xml:space="preserve"> Neue Kredite</t>
  </si>
  <si>
    <t xml:space="preserve"> Bestehende und bleibende Verbindlichkeiten</t>
  </si>
  <si>
    <t xml:space="preserve"> kurzfristige Verbindlichkeiten</t>
  </si>
  <si>
    <t>des  Darlehens</t>
  </si>
  <si>
    <t>Art</t>
  </si>
  <si>
    <t>Ziel</t>
  </si>
  <si>
    <t>IST</t>
  </si>
  <si>
    <t>Ist</t>
  </si>
  <si>
    <t>Summe</t>
  </si>
  <si>
    <t>Tilgung €</t>
  </si>
  <si>
    <t>Zins €</t>
  </si>
  <si>
    <t>Tilgung</t>
  </si>
  <si>
    <t>Zins</t>
  </si>
  <si>
    <t>Ablösung</t>
  </si>
  <si>
    <t>Aufnahme</t>
  </si>
  <si>
    <t>Verbindlichkeiten</t>
  </si>
  <si>
    <t>Kapitaldienst/Jahr</t>
  </si>
  <si>
    <t>Vereinbarung</t>
  </si>
  <si>
    <t>Valuta</t>
  </si>
  <si>
    <t>Nennbetrag</t>
  </si>
  <si>
    <t>Jahr der</t>
  </si>
  <si>
    <t>F014</t>
  </si>
  <si>
    <t>Kapitaldienstermittlung Unternehmen</t>
  </si>
  <si>
    <t xml:space="preserve"> Finanzierungsmittel insgesamt</t>
  </si>
  <si>
    <t xml:space="preserve"> Zuschüsse insgesamt</t>
  </si>
  <si>
    <t>Zuschüsse</t>
  </si>
  <si>
    <t xml:space="preserve"> Kredite insgesamt</t>
  </si>
  <si>
    <t xml:space="preserve"> Fremdmittel</t>
  </si>
  <si>
    <t xml:space="preserve"> Eigenmittel insgesamt</t>
  </si>
  <si>
    <t xml:space="preserve"> Arbeitsleistung</t>
  </si>
  <si>
    <t xml:space="preserve"> vorhandenes Baumaterial</t>
  </si>
  <si>
    <t>€/Einheit</t>
  </si>
  <si>
    <t>Einheiten</t>
  </si>
  <si>
    <t xml:space="preserve"> Viehverkauf</t>
  </si>
  <si>
    <t>Quotenverkauf</t>
  </si>
  <si>
    <t xml:space="preserve"> Maschinenverkauf</t>
  </si>
  <si>
    <t xml:space="preserve"> Holzverkauf</t>
  </si>
  <si>
    <t xml:space="preserve"> Grundstücksverkauf</t>
  </si>
  <si>
    <t xml:space="preserve"> Eigenmittel und -leistungen</t>
  </si>
  <si>
    <t xml:space="preserve"> Finanzierungsmittel</t>
  </si>
  <si>
    <t>F013</t>
  </si>
  <si>
    <t>Finanzierungsplan</t>
  </si>
  <si>
    <t>Finanzierungsbedarf gesamt</t>
  </si>
  <si>
    <t>Kauf von Zahlungsansprüchen</t>
  </si>
  <si>
    <t>Quotenkauf</t>
  </si>
  <si>
    <t>Finanzierungs - Nebenkosten</t>
  </si>
  <si>
    <t>Überbrückungs - Bedarf</t>
  </si>
  <si>
    <t xml:space="preserve"> Investitionen insgesamt</t>
  </si>
  <si>
    <t xml:space="preserve"> Vieh insgesamt</t>
  </si>
  <si>
    <t>zusätzl. Umlaufvermögen Vieh</t>
  </si>
  <si>
    <t xml:space="preserve"> Mastschweine (Bestand)</t>
  </si>
  <si>
    <t xml:space="preserve"> Jungsauen (Jahresproduktion)</t>
  </si>
  <si>
    <t xml:space="preserve"> Zuchtsauen (Bestand)</t>
  </si>
  <si>
    <t xml:space="preserve"> Mastrinder (Jahresproduktion)</t>
  </si>
  <si>
    <t xml:space="preserve"> Kalbinnen (Jahresproduktion)</t>
  </si>
  <si>
    <t xml:space="preserve"> Milchkühe (Bestand)</t>
  </si>
  <si>
    <t xml:space="preserve"> Maschinen insgesamt</t>
  </si>
  <si>
    <t xml:space="preserve"> Baunebenkosten</t>
  </si>
  <si>
    <t xml:space="preserve"> Gülleraum</t>
  </si>
  <si>
    <t xml:space="preserve"> Siloraum</t>
  </si>
  <si>
    <t xml:space="preserve"> Plätze</t>
  </si>
  <si>
    <t xml:space="preserve"> ha</t>
  </si>
  <si>
    <t>zusätzl.  LF - Umlaufvermögen</t>
  </si>
  <si>
    <t xml:space="preserve"> Erschließung, Melioration</t>
  </si>
  <si>
    <t xml:space="preserve"> Dauerkultur</t>
  </si>
  <si>
    <t>Zukauf Boden</t>
  </si>
  <si>
    <t>Kapazitäten/Maßnahmen</t>
  </si>
  <si>
    <t>F012</t>
  </si>
  <si>
    <t>Ermittlung des Finanzierungsbedarfs</t>
  </si>
  <si>
    <t>Summe Ausgleichszahlungen und entkoppelte Prämien</t>
  </si>
  <si>
    <t>Betriebsprämie</t>
  </si>
  <si>
    <t>sonstige Kürzungen (z.B. Grundflächenüberschreitung Mais, Sanktionen)</t>
  </si>
  <si>
    <t>zusätzliche Kürzung (z.B. Finanzdisziplin)</t>
  </si>
  <si>
    <t>Modulation</t>
  </si>
  <si>
    <t>Kürzungsbetrag</t>
  </si>
  <si>
    <t xml:space="preserve">von Betrag </t>
  </si>
  <si>
    <t>in %</t>
  </si>
  <si>
    <t xml:space="preserve">Kürzung der Betriebsprämie </t>
  </si>
  <si>
    <t>Betriebsprämie vor Modulation</t>
  </si>
  <si>
    <t>Besondere</t>
  </si>
  <si>
    <t>OGS</t>
  </si>
  <si>
    <t>Prämie gesamt
€</t>
  </si>
  <si>
    <t>Wert je ZA
€</t>
  </si>
  <si>
    <t>Art der Zahlungsansprüche:</t>
  </si>
  <si>
    <t>Nachzahlung Modulationskürzung Vorjahr (ZBB)</t>
  </si>
  <si>
    <t>Beihilfen für Energiepflanzen</t>
  </si>
  <si>
    <t>Prämie für Eiweißpflanzen</t>
  </si>
  <si>
    <t>Ausgleichszahlung im Wasserschutzgebiet</t>
  </si>
  <si>
    <t>Ausgleichszulage</t>
  </si>
  <si>
    <t>(nur Ausgleichszahlungen, die nicht in den Deckungsbeiträgen berücksichtigt sind!)</t>
  </si>
  <si>
    <t>F011</t>
  </si>
  <si>
    <t>Ausgleichszahlungen und entkoppelte Prämien</t>
  </si>
  <si>
    <t>überbetriebliche Arbeiten</t>
  </si>
  <si>
    <t>allgemeine Arbeiten</t>
  </si>
  <si>
    <t>laufende private Vermögensbildung</t>
  </si>
  <si>
    <t>private Geldanlage/private Vermögensbildung</t>
  </si>
  <si>
    <t>laufende (regelmäßige) Privateinkünfte</t>
  </si>
  <si>
    <t>laufender (regelmäßiger) Privataufwand</t>
  </si>
  <si>
    <t>Summe Aufwand für überbetrieblichen Maschineneinsatz</t>
  </si>
  <si>
    <t>Kosten €/Einheit</t>
  </si>
  <si>
    <t>je ha LF</t>
  </si>
  <si>
    <t>AfA-grad in %</t>
  </si>
  <si>
    <t xml:space="preserve">  PKW</t>
  </si>
  <si>
    <t xml:space="preserve">  Übertrag von Formblatt 007/1</t>
  </si>
  <si>
    <t>Nutzungs-jahre bis Planungsjahr</t>
  </si>
  <si>
    <t>prod. Tiere × Mastdauer : 365 =</t>
  </si>
  <si>
    <r>
      <t xml:space="preserve">prod. Ferkel </t>
    </r>
    <r>
      <rPr>
        <sz val="9"/>
        <rFont val="Calibri"/>
        <family val="2"/>
      </rPr>
      <t>×</t>
    </r>
    <r>
      <rPr>
        <sz val="9"/>
        <rFont val="Arial"/>
        <family val="2"/>
      </rPr>
      <t xml:space="preserve"> Aufzuchttage/Ferkel   : 365 =</t>
    </r>
  </si>
  <si>
    <t>entlohnte  Fremd-AK</t>
  </si>
  <si>
    <t>F002</t>
  </si>
  <si>
    <t>Betriebs-Nr. :</t>
  </si>
  <si>
    <t>F001</t>
  </si>
  <si>
    <t>Navigation:</t>
  </si>
  <si>
    <t>Einlesen von Buchführungsdaten:</t>
  </si>
  <si>
    <t>Benennung der Planungsvariante</t>
  </si>
  <si>
    <t>Eingabe Grunddaten:</t>
  </si>
  <si>
    <t>LfL-Betriebsplanungsprogramm - Hauptmenü</t>
  </si>
  <si>
    <t>nachrichtlich: Summe der Kraftfutteraufwendungen laut BF</t>
  </si>
  <si>
    <t>In Spalten 6,8,10,12 und 14 verteilt</t>
  </si>
  <si>
    <t>Investitionszuschüsse</t>
  </si>
  <si>
    <t>Zinszuschüsse</t>
  </si>
  <si>
    <t>Agrardieselerstattung</t>
  </si>
  <si>
    <t>Prämien für ökologischen Landbau</t>
  </si>
  <si>
    <t>Kulturlandschaftsprogramm/Agrarumweltmaßnahmen</t>
  </si>
  <si>
    <t>Betriebsprämie laut Buchführung</t>
  </si>
  <si>
    <t xml:space="preserve"> verfügbare Barmittel (Guthaben, Bargeld, Wertpapiere)</t>
  </si>
  <si>
    <t>Milchquote</t>
  </si>
  <si>
    <t>Anzahl bzw. kg</t>
  </si>
  <si>
    <t>Preis €/Einheit</t>
  </si>
  <si>
    <t>AfA für Lieferrechte, Quoten, ZA</t>
  </si>
  <si>
    <t>Bilanzanalyse</t>
  </si>
  <si>
    <t>Jahr, Wirtschaftsjahr</t>
  </si>
  <si>
    <t xml:space="preserve"> Landwirtschaftlich genutzte Fläche</t>
  </si>
  <si>
    <t>Körnermais</t>
  </si>
  <si>
    <t>Sa. Hackfrüchte incl. KM</t>
  </si>
  <si>
    <t>verpachtet</t>
  </si>
  <si>
    <t>Pachtfläche
ha</t>
  </si>
  <si>
    <t xml:space="preserve">Acker </t>
  </si>
  <si>
    <t>Pachtpreis
€/ha</t>
  </si>
  <si>
    <t>×</t>
  </si>
  <si>
    <t>Pacht-aufwand</t>
  </si>
  <si>
    <t>Milchquotenpacht              kg</t>
  </si>
  <si>
    <t>€/kg</t>
  </si>
  <si>
    <t>Schlepper-stunden</t>
  </si>
  <si>
    <t>Akh-Bedarf</t>
  </si>
  <si>
    <t>ha, Std etc.</t>
  </si>
  <si>
    <t>Einsatz in 
ha, Std etc.</t>
  </si>
  <si>
    <t>2. Inanspruchnahme von
    Fremdmaschinen</t>
  </si>
  <si>
    <t>€ gesamt</t>
  </si>
  <si>
    <t>Summe überbetrieblicher Maschineneinsatz in Fremdbetrieben</t>
  </si>
  <si>
    <t>nachrichtlich: Ertrag Lohnarbeit/Maschinenmiete laut Buchführung</t>
  </si>
  <si>
    <t>nachrichtlich: Aufwand Lohnarbeit/Maschinenmiete laut Buchführung</t>
  </si>
  <si>
    <t>F008</t>
  </si>
  <si>
    <t>(F008, Z.11, Sp.9)</t>
  </si>
  <si>
    <t>Sonstige Prämien für pflanzliche Produkte</t>
  </si>
  <si>
    <t>Kürzung der Prämien aus der 1. Säule:</t>
  </si>
  <si>
    <t>nachrichtlich: Betriebsprämie laut Buchführung</t>
  </si>
  <si>
    <t>Betreuer</t>
  </si>
  <si>
    <t xml:space="preserve"> m³</t>
  </si>
  <si>
    <t xml:space="preserve"> kg</t>
  </si>
  <si>
    <t xml:space="preserve"> Stück</t>
  </si>
  <si>
    <t>Ziel Einheiten</t>
  </si>
  <si>
    <t>Kosten je Einheit 
€</t>
  </si>
  <si>
    <t>Kosten insgesamt
€</t>
  </si>
  <si>
    <t xml:space="preserve"> für Bruttoinvestitionen verfügbar (Cash flow III im IST)</t>
  </si>
  <si>
    <t xml:space="preserve"> davon verfügbar</t>
  </si>
  <si>
    <t xml:space="preserve">%    aus </t>
  </si>
  <si>
    <t xml:space="preserve"> Übergangsjahren</t>
  </si>
  <si>
    <t xml:space="preserve"> Verkauf von Zahlungsansprüchen</t>
  </si>
  <si>
    <t>(F012, Z.37, Sp.7)</t>
  </si>
  <si>
    <t xml:space="preserve"> Finanzierungsbedarf </t>
  </si>
  <si>
    <t xml:space="preserve"> Finanzierungslücke (-) / Überfinanzierung (+)</t>
  </si>
  <si>
    <t>(F008, Z.25, Sp.4)</t>
  </si>
  <si>
    <t>Änderung der Festkosten und Mieten</t>
  </si>
  <si>
    <t>Mieten</t>
  </si>
  <si>
    <t>Veränderung der Mieten</t>
  </si>
  <si>
    <t>(F015, Z.44 und F016, Z.32)</t>
  </si>
  <si>
    <t xml:space="preserve"> (F011, Z.26, Sp.3)</t>
  </si>
  <si>
    <t>(F002, Z.13+Z.14 und F016, Z.40)</t>
  </si>
  <si>
    <t>(F003, Z.13)</t>
  </si>
  <si>
    <t>(F014, Z.23, Sp.10 oder 11)</t>
  </si>
  <si>
    <t xml:space="preserve"> = Wert des Vermögens (ohne Boden)</t>
  </si>
  <si>
    <t>Umsatzsteuersystem</t>
  </si>
  <si>
    <t>Auf dieser Übersichtsseite sollten die Werte der Bilanzanalyse und der verschiedenen Planungsvarianten gegenübergestellt werden. Dies erleichtert die Übersicht über Veränderungen in den Zielvarianten. Die Spalte "E" der verschiedenen Varianten sollte in das Formblatt F020 des IST-Betriebes kopiert werden.</t>
  </si>
  <si>
    <t>Ausbezahlte Betriebsprämie lt. Buchführung</t>
  </si>
  <si>
    <t>durchschnittlicher 
Wert je ZA in €</t>
  </si>
  <si>
    <t>tatsächlicher 
Wert je ZA in €</t>
  </si>
  <si>
    <t>Abgleich verfügbare AKh nach F003:</t>
  </si>
  <si>
    <t>Umrechnung der Schnitt-Hektare auf Hektare der Produktionsverfahren</t>
  </si>
  <si>
    <t>Aufteilung der Schnitte in ha</t>
  </si>
  <si>
    <t xml:space="preserve">Gesamtes genutztes Grünland (ha) </t>
  </si>
  <si>
    <t>Nutzung:</t>
  </si>
  <si>
    <t>Weide
(ha)</t>
  </si>
  <si>
    <t>Silage
(ha)</t>
  </si>
  <si>
    <t>Grün
(ha)</t>
  </si>
  <si>
    <t>Heu
(ha)</t>
  </si>
  <si>
    <t>Cobs       (ha)</t>
  </si>
  <si>
    <t>1. Schnitt</t>
  </si>
  <si>
    <t>2. Schnitt</t>
  </si>
  <si>
    <t>3. Schnitt</t>
  </si>
  <si>
    <t>4. Schnitt</t>
  </si>
  <si>
    <t>5. Schnitt</t>
  </si>
  <si>
    <t>Summe Schnitt-ha</t>
  </si>
  <si>
    <t>Summe aller Schnitt-Hektare aus allen Nutzungen:</t>
  </si>
  <si>
    <t>Anteile der Schnitt-Hektare in %:</t>
  </si>
  <si>
    <t>Weide</t>
  </si>
  <si>
    <t xml:space="preserve">Silage
</t>
  </si>
  <si>
    <t xml:space="preserve">Grün
</t>
  </si>
  <si>
    <t xml:space="preserve">Heu
</t>
  </si>
  <si>
    <t>Cobs</t>
  </si>
  <si>
    <t xml:space="preserve">Summe
</t>
  </si>
  <si>
    <t>Prozentuale Anteile</t>
  </si>
  <si>
    <t>Produktionsverfahren in ha</t>
  </si>
  <si>
    <t>PV in Jahres-ha</t>
  </si>
  <si>
    <t>Grünlandnutzung</t>
  </si>
  <si>
    <t xml:space="preserve">ungenutzte Fläche je Nutzung (ha)
</t>
  </si>
  <si>
    <t>Hilfsformulare:</t>
  </si>
  <si>
    <t>H001</t>
  </si>
  <si>
    <t>Drucken:</t>
  </si>
  <si>
    <t xml:space="preserve"> Heumaschine Schwader</t>
  </si>
  <si>
    <t>Programm-Informationen</t>
  </si>
  <si>
    <t>Neue Planungsvarianten können durch kopieren einer existierenden Variante erzeugt werden.</t>
  </si>
  <si>
    <t>In den grünen Feldern sind Eingaben möglich.</t>
  </si>
  <si>
    <t>In den hellbraunen Feldern sind ebenfalls Eingaben möglich. Die Felder sind jedoch mit Werten oder Formeln vorbelegt, die bei einer Eingabe überschrieben werden.</t>
  </si>
  <si>
    <t>Die gelben und roten Felder enthalten verrechnete Werte und Werte, die auf anderen Formblättern weiter verrechnet werden. Die Zellen sind gesperrt, Eingaben sind nicht möglich.</t>
  </si>
  <si>
    <t>Bedeutung der Zellenfarbe:</t>
  </si>
  <si>
    <r>
      <t xml:space="preserve">Das Programm dient der Kalkulation </t>
    </r>
    <r>
      <rPr>
        <b/>
        <sz val="12"/>
        <rFont val="Arial"/>
        <family val="2"/>
      </rPr>
      <t>einer</t>
    </r>
    <r>
      <rPr>
        <sz val="12"/>
        <rFont val="Arial"/>
        <family val="2"/>
      </rPr>
      <t xml:space="preserve"> Planungsvariante (IST- oder eine ZIEL-Variante).</t>
    </r>
  </si>
  <si>
    <t>Import von Buchführungsdaten und Inventarverzeichnis:</t>
  </si>
  <si>
    <t>01.07.00</t>
  </si>
  <si>
    <t>Betrieb</t>
  </si>
  <si>
    <t>variable Kosten der Futtervorlage</t>
  </si>
  <si>
    <t>Verfahren</t>
  </si>
  <si>
    <t>Flächenumfang 
ha</t>
  </si>
  <si>
    <t>Silagemenge m³/ha</t>
  </si>
  <si>
    <t>m³ Silage gesamt</t>
  </si>
  <si>
    <t>Silomais</t>
  </si>
  <si>
    <t>Silage (m³/Jahr)</t>
  </si>
  <si>
    <t xml:space="preserve">Futtervorlage-Technik 1: </t>
  </si>
  <si>
    <t>Vorlagemenge</t>
  </si>
  <si>
    <t>m³/Jahr</t>
  </si>
  <si>
    <t>Zeitbedarf mit Technikeinsatz</t>
  </si>
  <si>
    <t>h/Tag</t>
  </si>
  <si>
    <t>Variable Kosten Zugmaschine</t>
  </si>
  <si>
    <t>€/h</t>
  </si>
  <si>
    <t>Variable Kosten Entnahmetechnik</t>
  </si>
  <si>
    <t>€/m³</t>
  </si>
  <si>
    <t>Fütterungstage pro Jahr</t>
  </si>
  <si>
    <t>d</t>
  </si>
  <si>
    <t xml:space="preserve">Futtervorlage-Technik 2: </t>
  </si>
  <si>
    <t xml:space="preserve">Arbeitszeit ohne Maschine </t>
  </si>
  <si>
    <t>AKh/Tag</t>
  </si>
  <si>
    <t>Gefütterte Rinder-GV</t>
  </si>
  <si>
    <t>Gefütterte Schweine-GV</t>
  </si>
  <si>
    <t>Gefütterte Sonstige GV</t>
  </si>
  <si>
    <t>Gefütterte GV insgesamt</t>
  </si>
  <si>
    <t>Variable Kosten der Futtervorlage pro Jahr</t>
  </si>
  <si>
    <t>Variable Kosten der Futtervorlage pro GV</t>
  </si>
  <si>
    <t>€/GV</t>
  </si>
  <si>
    <t>Arbeitszeitbedarf insgesamt</t>
  </si>
  <si>
    <t>AKh/Jahr</t>
  </si>
  <si>
    <t>Arbeitszeitbedarf insgesamt pro GV</t>
  </si>
  <si>
    <t>AKh/GV</t>
  </si>
  <si>
    <t>Deckungsbeitrag  Marktfruchtbau</t>
  </si>
  <si>
    <t xml:space="preserve">Verfahren: </t>
  </si>
  <si>
    <t>Naturalertrag</t>
  </si>
  <si>
    <t>dt/ha</t>
  </si>
  <si>
    <t>Ertrag Nebenprodukt:</t>
  </si>
  <si>
    <t>Marktpreis €/dt</t>
  </si>
  <si>
    <t>Nebenprodukte:</t>
  </si>
  <si>
    <t>Vermarktungskosten</t>
  </si>
  <si>
    <t xml:space="preserve">Marktleistung gesamt </t>
  </si>
  <si>
    <t>Saatgutmenge</t>
  </si>
  <si>
    <t>Preis €/dt</t>
  </si>
  <si>
    <t>Anteil Z-Saatgut (Zukauf)</t>
  </si>
  <si>
    <t>Anteil Nachbau</t>
  </si>
  <si>
    <t>Nachbaugebühr</t>
  </si>
  <si>
    <t>Saatgut gesamt</t>
  </si>
  <si>
    <t>Pflanzenschutz</t>
  </si>
  <si>
    <t>Menge
kg/ha</t>
  </si>
  <si>
    <t>Preis
€/kg</t>
  </si>
  <si>
    <t>Pflanzenschutz gesamt</t>
  </si>
  <si>
    <t>Menge</t>
  </si>
  <si>
    <t>Preis</t>
  </si>
  <si>
    <t>Nährstoffgehalt in %</t>
  </si>
  <si>
    <t>Düngekosten</t>
  </si>
  <si>
    <t>€/dt</t>
  </si>
  <si>
    <t>N</t>
  </si>
  <si>
    <r>
      <t>P</t>
    </r>
    <r>
      <rPr>
        <vertAlign val="subscript"/>
        <sz val="8"/>
        <rFont val="Arial"/>
        <family val="2"/>
      </rPr>
      <t>2</t>
    </r>
    <r>
      <rPr>
        <sz val="8"/>
        <rFont val="Arial"/>
        <family val="2"/>
      </rPr>
      <t>O</t>
    </r>
    <r>
      <rPr>
        <vertAlign val="subscript"/>
        <sz val="8"/>
        <rFont val="Arial"/>
        <family val="2"/>
      </rPr>
      <t>5</t>
    </r>
  </si>
  <si>
    <r>
      <t>K</t>
    </r>
    <r>
      <rPr>
        <vertAlign val="subscript"/>
        <sz val="8"/>
        <rFont val="Arial"/>
        <family val="2"/>
      </rPr>
      <t>2</t>
    </r>
    <r>
      <rPr>
        <sz val="8"/>
        <rFont val="Arial"/>
        <family val="2"/>
      </rPr>
      <t>O</t>
    </r>
  </si>
  <si>
    <t>Organische Düngung</t>
  </si>
  <si>
    <t>m³ bzw. t/ha</t>
  </si>
  <si>
    <t>Nährstoffgeh. in kg/m³ bzw. t</t>
  </si>
  <si>
    <t>Nährstoffe in kg/ha</t>
  </si>
  <si>
    <t>Nährstoffe mineralisch insgesamt</t>
  </si>
  <si>
    <t>Nährstoffe insgesamt</t>
  </si>
  <si>
    <t>Düngung gesamt</t>
  </si>
  <si>
    <t>variable Maschinenk.
€/ha</t>
  </si>
  <si>
    <t>Arbeitsgänge Eigenmechanisierung (nach KTBL)</t>
  </si>
  <si>
    <t>Häufig-keit</t>
  </si>
  <si>
    <t>AKh/ha</t>
  </si>
  <si>
    <t>variable Maschinenkosten (eigene Maschinen) gesamt</t>
  </si>
  <si>
    <t>Maschinenring/Lohnunternehmer</t>
  </si>
  <si>
    <t>Einh./ha</t>
  </si>
  <si>
    <t>Maschinenring/Lohnunternehmer gesamt</t>
  </si>
  <si>
    <t>Hagelversicherung</t>
  </si>
  <si>
    <t xml:space="preserve">Trocknung </t>
  </si>
  <si>
    <t>Aufbereitung</t>
  </si>
  <si>
    <t>Summe variable Kosten</t>
  </si>
  <si>
    <t>Arbeitszeitbedarf</t>
  </si>
  <si>
    <t>Arbeitsverfahren Eigenmechanisierung</t>
  </si>
  <si>
    <t>Arbeitszeitbedarf gesamt</t>
  </si>
  <si>
    <t>Deckungsbeitrag  Futterbau</t>
  </si>
  <si>
    <t>dt TM/ha</t>
  </si>
  <si>
    <t>(Feld und Lagerverluste berücksichtigt)</t>
  </si>
  <si>
    <t>TM-Gehalt Silage/Heu</t>
  </si>
  <si>
    <t>Netto Silage-/Heuertrag</t>
  </si>
  <si>
    <t>Energiekonzentration</t>
  </si>
  <si>
    <t>MJ ME/kg TM</t>
  </si>
  <si>
    <t>Energieertrag</t>
  </si>
  <si>
    <t>MJ ME/ha</t>
  </si>
  <si>
    <t>MJ NEL/kg TM</t>
  </si>
  <si>
    <t>MJ NEL/ha</t>
  </si>
  <si>
    <t>Angaben nur bei Futterverkauf:</t>
  </si>
  <si>
    <t>kg/ha</t>
  </si>
  <si>
    <t>Nachsaat alle ... Jahre</t>
  </si>
  <si>
    <t>Saatgut</t>
  </si>
  <si>
    <t>Silofolie, Bindegarn etc.</t>
  </si>
  <si>
    <t>Silounterhalt</t>
  </si>
  <si>
    <t>Futterkosten</t>
  </si>
  <si>
    <t>ct/10 MJ ME</t>
  </si>
  <si>
    <t>ct/10 MJ NEL</t>
  </si>
  <si>
    <t xml:space="preserve">€/dt </t>
  </si>
  <si>
    <t>Brutto Frischmasseertrag</t>
  </si>
  <si>
    <t>dt FM/ha</t>
  </si>
  <si>
    <t>TM-Gehalt bei Ernte</t>
  </si>
  <si>
    <t>TM-Verluste</t>
  </si>
  <si>
    <t>Netto Silageertrag</t>
  </si>
  <si>
    <t>Preis €/Einh.</t>
  </si>
  <si>
    <t>Silofolie</t>
  </si>
  <si>
    <t>Deckungsbeitrag  Milchkuh</t>
  </si>
  <si>
    <t>Milcheistung:</t>
  </si>
  <si>
    <t>verkaufte Milch</t>
  </si>
  <si>
    <t>% der erzeugten Milch</t>
  </si>
  <si>
    <t>Milchpreis</t>
  </si>
  <si>
    <t>ct/kg</t>
  </si>
  <si>
    <t>Milcherlös</t>
  </si>
  <si>
    <t>Milchfettgehalt</t>
  </si>
  <si>
    <r>
      <rPr>
        <sz val="8"/>
        <rFont val="Arial"/>
        <family val="2"/>
      </rPr>
      <t>%</t>
    </r>
    <r>
      <rPr>
        <sz val="10"/>
        <rFont val="Arial"/>
        <family val="2"/>
      </rPr>
      <t xml:space="preserve">          Milcheiweißgehalt</t>
    </r>
  </si>
  <si>
    <t>Erlös männliches Kalb</t>
  </si>
  <si>
    <t>€/Tier</t>
  </si>
  <si>
    <t>Erlös weibliches Kalb</t>
  </si>
  <si>
    <t>Verluste</t>
  </si>
  <si>
    <t>erzeugte Kälber/Jahr</t>
  </si>
  <si>
    <t xml:space="preserve">Zwischenkalbezeit </t>
  </si>
  <si>
    <t>Tage</t>
  </si>
  <si>
    <t>Kälbererlös</t>
  </si>
  <si>
    <t>Remontierungsrate</t>
  </si>
  <si>
    <t>Erlös Schlachtkuh</t>
  </si>
  <si>
    <t>Schlachtkuherlös</t>
  </si>
  <si>
    <t>Wert der Jungkuh</t>
  </si>
  <si>
    <t>Bestandsergänzungsquote</t>
  </si>
  <si>
    <t>Bestandsergänzung</t>
  </si>
  <si>
    <t>Futtermittel Kälberaufzucht</t>
  </si>
  <si>
    <t>Menge
kg/Kalb</t>
  </si>
  <si>
    <t>Futterkosten
€/Kalb</t>
  </si>
  <si>
    <t>Kälberaufzucht</t>
  </si>
  <si>
    <t>MJ NEL/kg</t>
  </si>
  <si>
    <t>MJ NEL</t>
  </si>
  <si>
    <t>Futterkosten 
€/Kuh</t>
  </si>
  <si>
    <t>Kraftfutter, Zukaufsfutter</t>
  </si>
  <si>
    <t>dt/Tier</t>
  </si>
  <si>
    <t>Energie aus Kraftfutter</t>
  </si>
  <si>
    <t>Kraftfutter, Zukaufsfutter gesamt</t>
  </si>
  <si>
    <t>Strom</t>
  </si>
  <si>
    <t>Wasser, Abwasser</t>
  </si>
  <si>
    <t>Heizkosten</t>
  </si>
  <si>
    <t>Versicherungen und Beiträge</t>
  </si>
  <si>
    <t>Reparaturen, Maschinenunterhalt</t>
  </si>
  <si>
    <t>Sonstige variable Kosten gesamt</t>
  </si>
  <si>
    <t>AKh/Tier</t>
  </si>
  <si>
    <t>Energiebedarf</t>
  </si>
  <si>
    <t>Erhaltungsbedarf</t>
  </si>
  <si>
    <t>pro Tag</t>
  </si>
  <si>
    <t>Leistungsbedarf</t>
  </si>
  <si>
    <t>pro kg Milch</t>
  </si>
  <si>
    <t>Energiebedarf insgesamt</t>
  </si>
  <si>
    <t>Energiebedarf aus Grundfutter</t>
  </si>
  <si>
    <t>Milchleistung (kg ECM)</t>
  </si>
  <si>
    <t>kg ECM/Kuh</t>
  </si>
  <si>
    <t>Grundfutterleistung II nach ECM (=KF-bereinigt)</t>
  </si>
  <si>
    <t>Deckungsbeitrag  Rinderaufzucht</t>
  </si>
  <si>
    <t>Verfahren:</t>
  </si>
  <si>
    <t>Zuchtfärse</t>
  </si>
  <si>
    <t>Anfangsgewicht</t>
  </si>
  <si>
    <t>Haltedauer (ab Kalb)</t>
  </si>
  <si>
    <t>Monate</t>
  </si>
  <si>
    <t>Endgewicht</t>
  </si>
  <si>
    <t>Haltedauer in Tagen</t>
  </si>
  <si>
    <t>Zuwachs</t>
  </si>
  <si>
    <t>Erstkalbealter</t>
  </si>
  <si>
    <t>Durchschnittsbestand</t>
  </si>
  <si>
    <t>tägl. Zunahmen</t>
  </si>
  <si>
    <t>g/Tag</t>
  </si>
  <si>
    <t>Stallplätze/erzeugter Kalbin</t>
  </si>
  <si>
    <t>Erlös €/St. bzw. kg</t>
  </si>
  <si>
    <t>St. bzw. kg</t>
  </si>
  <si>
    <t>Anteil 
%</t>
  </si>
  <si>
    <t>Zuchtkalbin</t>
  </si>
  <si>
    <t>Schlachtfärse</t>
  </si>
  <si>
    <t>Kalb (je 50%ml./wbl.)</t>
  </si>
  <si>
    <t>ggf. Milchverkauf</t>
  </si>
  <si>
    <t>Vermarktungskosten männl. Kalb</t>
  </si>
  <si>
    <t>Marktleistung gesamt €</t>
  </si>
  <si>
    <t>€/ST.</t>
  </si>
  <si>
    <t>St.</t>
  </si>
  <si>
    <t>Kalb weiblich</t>
  </si>
  <si>
    <t>Bestandsergänzung €</t>
  </si>
  <si>
    <t>MJ ME/kg</t>
  </si>
  <si>
    <t>MJ ME</t>
  </si>
  <si>
    <t>Futterkosten 
€/Tier</t>
  </si>
  <si>
    <t>Milchaustauscher</t>
  </si>
  <si>
    <t>Vollmilch</t>
  </si>
  <si>
    <t>Kraftfutter, Zukaufsfutter gesamt €</t>
  </si>
  <si>
    <t>Sonstige variable Kosten gesamt €</t>
  </si>
  <si>
    <t>Summe variable Kosten €</t>
  </si>
  <si>
    <t>Deckungsbeitrag €</t>
  </si>
  <si>
    <t>Deckungsbeitrag  Rindermast</t>
  </si>
  <si>
    <t>Mastanfangsgewicht</t>
  </si>
  <si>
    <t>Mastdauer (ab Kalb)</t>
  </si>
  <si>
    <t>Mastendgewicht</t>
  </si>
  <si>
    <t>Schlachtalter</t>
  </si>
  <si>
    <t>Stallplätze/erzeugtes Mastrind</t>
  </si>
  <si>
    <t>Tränke</t>
  </si>
  <si>
    <t>Ausschlachtung</t>
  </si>
  <si>
    <t>Nüchterung</t>
  </si>
  <si>
    <t>LG/SG
kg</t>
  </si>
  <si>
    <t>Erlös 
€/kg</t>
  </si>
  <si>
    <t>Mastbulle (Lebendvermarktung)</t>
  </si>
  <si>
    <t>Mastbulle (Geschlachtetvermarktung)</t>
  </si>
  <si>
    <t>Vermarktungskosten/Vorkosten</t>
  </si>
  <si>
    <t>Erlös je verkauftes Mastrind</t>
  </si>
  <si>
    <t>LG kg</t>
  </si>
  <si>
    <t>Kalb/Fresser</t>
  </si>
  <si>
    <t>Nebenkosten</t>
  </si>
  <si>
    <t>Vermarktungs-/Transportgebühr je Tier</t>
  </si>
  <si>
    <t>Kälber-/Fresserkosten €</t>
  </si>
  <si>
    <t>Arbeitszeitbedarf Aufzucht</t>
  </si>
  <si>
    <t>AKmin/Tier und Tag</t>
  </si>
  <si>
    <t>Arbeitszeitbedarf Mast</t>
  </si>
  <si>
    <t>Deckungsbeitrag  Mastschwein</t>
  </si>
  <si>
    <t>Mastdauer</t>
  </si>
  <si>
    <t>Stallplatzauslastung</t>
  </si>
  <si>
    <t>Umtriebe/Mastplatz</t>
  </si>
  <si>
    <r>
      <rPr>
        <sz val="10"/>
        <rFont val="Symbol"/>
        <family val="1"/>
        <charset val="2"/>
      </rPr>
      <t>Æ</t>
    </r>
    <r>
      <rPr>
        <sz val="10"/>
        <rFont val="Arial"/>
        <family val="2"/>
      </rPr>
      <t xml:space="preserve"> Gewicht der Verluste</t>
    </r>
  </si>
  <si>
    <t>Mastschwein (Lebendvermarktung)</t>
  </si>
  <si>
    <t>Mastschwein (Geschlachtetvermarktung)</t>
  </si>
  <si>
    <t>Erlös je verkauftes Mastschwein</t>
  </si>
  <si>
    <t>Zu-/Abschlag für Gewichtabweichung</t>
  </si>
  <si>
    <t>Qualitätszuschlag je Ferkel</t>
  </si>
  <si>
    <t>Sonstige Kosten (z.B. Impfung)</t>
  </si>
  <si>
    <t>Ferkelkosten €</t>
  </si>
  <si>
    <t>AKh/Stallplatz</t>
  </si>
  <si>
    <t>Ferkelverkaufsgewicht</t>
  </si>
  <si>
    <t>Ferkelaufzuchtfutter</t>
  </si>
  <si>
    <t>Jungkuh</t>
  </si>
  <si>
    <t>Ferkel Grundpreis (28 kg)</t>
  </si>
  <si>
    <t>Deckungsbeitrag  Zuchtsau</t>
  </si>
  <si>
    <t>Würfe je Sau und Jahr</t>
  </si>
  <si>
    <t>gebore Ferkel je Wurf</t>
  </si>
  <si>
    <t>Stck.</t>
  </si>
  <si>
    <t>Saugferkelverluste</t>
  </si>
  <si>
    <t>Aufzuchtverluste</t>
  </si>
  <si>
    <t>verkaufte Ferkel/Jahr</t>
  </si>
  <si>
    <t>davon Spanferkel</t>
  </si>
  <si>
    <t>verkaufte Qualitätsferkel</t>
  </si>
  <si>
    <t>verk. Spanferkel</t>
  </si>
  <si>
    <t>Ferkelgrundpreis bei</t>
  </si>
  <si>
    <t>Zu-/Abschlag für Gewichtsabweichung</t>
  </si>
  <si>
    <t>Qualitäts-/Partienzuschlag je Ferkel</t>
  </si>
  <si>
    <t>Vermarktungskosten/Vorkosten je Ferkel</t>
  </si>
  <si>
    <t>Erstattung von Auslagen</t>
  </si>
  <si>
    <t>Erlös je Qualitätsferkel</t>
  </si>
  <si>
    <t>Erlös Spanferkel</t>
  </si>
  <si>
    <t>Schlachtgewicht Altsau</t>
  </si>
  <si>
    <t>Erlös Altsau</t>
  </si>
  <si>
    <t>Sauenverluste</t>
  </si>
  <si>
    <t>Vermarktungskosten Altsau</t>
  </si>
  <si>
    <t>Altsauenerlös je Sau und Jahr</t>
  </si>
  <si>
    <t>Marktleistung €</t>
  </si>
  <si>
    <t>Wert der Jungsau</t>
  </si>
  <si>
    <t>Aufzuchtkosten bis Deckdatum</t>
  </si>
  <si>
    <t>Kosten Deckfähige Jungsau</t>
  </si>
  <si>
    <t>Saugferkelfutter</t>
  </si>
  <si>
    <t>Eber, künstliche Besamung</t>
  </si>
  <si>
    <t>Arbeitszeitbedarf Füttern</t>
  </si>
  <si>
    <t>Arbeitszeitbedarf Sonderarbeiten</t>
  </si>
  <si>
    <t>Arbeitszeitbedarf Misten</t>
  </si>
  <si>
    <t>Arbeitszeitbedarf Ferkelaufzucht</t>
  </si>
  <si>
    <t>AKh/Tier und Jahr</t>
  </si>
  <si>
    <t>Deckungsbeitragsformulare</t>
  </si>
  <si>
    <t>Deckungsbeiträge:</t>
  </si>
  <si>
    <t>Marktfruchtbau:</t>
  </si>
  <si>
    <t>Futterbau:</t>
  </si>
  <si>
    <t>Veredelung:</t>
  </si>
  <si>
    <t>Wichtiger Hinweis an alle Nutzer des Betriebsplanungsprogramms:</t>
  </si>
  <si>
    <t>Diese Excel-Datei bitte sofort mit dem Befehl "Speichern unter" in einem selbstgewählten Verzeichnis und am besten mit neuem Namen abspeichern. Nur so können die eingegebenen Daten abgespeichert werden!</t>
  </si>
  <si>
    <t>Verschiedene Deckungsbeitrags-Formulare sind im Programm integriert. Die Verknüpfungen zwischen den Deckungsbeitragsformularen und dem Formblatt F010 (Kombination der Produktionsverfahren) ist in Excel selbstständig herzustellen. Hierbei hilft die Schaltffäche "DB-Auswahl anzeigen". Es können auch externe Deckungsbeitragsformulare verwendet werden. Die Verknüpfungen sind entsprechend herzustellen.</t>
  </si>
  <si>
    <t>Verantwortlich: LfL, Institut für Agrarökonomie, Wolfgang Wintzer, Tel. 089/17 800-420
oder Wilfried Schmied, Tel. 089/17 800-402.</t>
  </si>
  <si>
    <r>
      <t xml:space="preserve">Nach dem Programmaufruf sollte jeder Nutzer </t>
    </r>
    <r>
      <rPr>
        <b/>
        <sz val="12"/>
        <rFont val="Arial"/>
        <family val="2"/>
      </rPr>
      <t>sofort</t>
    </r>
    <r>
      <rPr>
        <sz val="12"/>
        <rFont val="Arial"/>
        <family val="2"/>
      </rPr>
      <t xml:space="preserve"> eine Kopie seines Planungsprogramms </t>
    </r>
    <r>
      <rPr>
        <b/>
        <sz val="12"/>
        <rFont val="Arial"/>
        <family val="2"/>
      </rPr>
      <t>speichern,</t>
    </r>
    <r>
      <rPr>
        <sz val="12"/>
        <rFont val="Arial"/>
        <family val="2"/>
      </rPr>
      <t xml:space="preserve"> sinnvollerweise im persönlichen Verzeichnis I:\ oder auf USB-Stick. Dies geschieht mit dem Befehl "Speichern unter". Für zukünftige Aufrufe der eigenen Planung öffnet man die Planungsvariante direkt in Excel. Die gespeicherte Kopie ist auch auf jedem anderen Rechner lauffähig.</t>
    </r>
  </si>
  <si>
    <t>Buchführungsabschluss und Inventarverzeichnis müssen als CSV-Datensätze vorliegen. Die Datensätze lassen sich in HANNIBAL erstellen oder bei den Buchstellen anfordern. 
Beim Import der Buchführungsdaten werden diese im Hintergrund gespeichert, in den Formblättern passiert vorerst nichts. Jedes Formblatt, in welches Buchführungsdaten eingelesen werden können, hat eine Schaltfläche "Werte aus der Buchführung übernehmen". Beim Klicken auf diese Schaltfläche werden die jeweiligen Daten der Buchführung in die betreffenden Felder kopiert. Die übernommenen Daten lassen sich wieder überschreiben, z.B. wenn ein Wert in der Buchführung fehlerhaft war.
Das Einlesen der Inventare aus dem Inventarverzeichnis geht schrittweise voran. Man setzt hierzu den Cursor in die gewünschte Zeile des Eintrags und klickt auf die Schaltfläche "Gebaäde bzw. Maschinen auswählen". Es öffnet sich ein Fenster mit dem Inventarverzeichnis. Durch Eingabe der Zeilennummer in das Eingabefeld wird das Inventar in das Formblatt kopiert. Da sich die Inventarliste nicht scrollen lässt, sollten zuerst die Gebäude und dann die Maschinen übertragen werden. Bereits übertragene Inventare werden in der Inventarliste nicht mehr angezeigt.</t>
  </si>
  <si>
    <t>als Zahl, z.B. 2010</t>
  </si>
  <si>
    <t>Programmversion: 29.10.2009</t>
  </si>
</sst>
</file>

<file path=xl/styles.xml><?xml version="1.0" encoding="utf-8"?>
<styleSheet xmlns="http://schemas.openxmlformats.org/spreadsheetml/2006/main">
  <numFmts count="17">
    <numFmt numFmtId="5" formatCode="#,##0\ &quot;€&quot;;\-#,##0\ &quot;€&quot;"/>
    <numFmt numFmtId="6" formatCode="#,##0\ &quot;€&quot;;[Red]\-#,##0\ &quot;€&quot;"/>
    <numFmt numFmtId="44" formatCode="_-* #,##0.00\ &quot;€&quot;_-;\-* #,##0.00\ &quot;€&quot;_-;_-* &quot;-&quot;??\ &quot;€&quot;_-;_-@_-"/>
    <numFmt numFmtId="164" formatCode="0.0"/>
    <numFmt numFmtId="165" formatCode="0.000"/>
    <numFmt numFmtId="166" formatCode="0.0000"/>
    <numFmt numFmtId="167" formatCode="d/m/yyyy"/>
    <numFmt numFmtId="168" formatCode="0.0%"/>
    <numFmt numFmtId="169" formatCode="#,##0.0"/>
    <numFmt numFmtId="170" formatCode="#,##0\ &quot;€&quot;"/>
    <numFmt numFmtId="171" formatCode="#,##0\ _€"/>
    <numFmt numFmtId="172" formatCode="#,##0.00\ &quot;ha&quot;"/>
    <numFmt numFmtId="173" formatCode="#,##0.00_ ;[Red]\-#,##0.00\ "/>
    <numFmt numFmtId="174" formatCode="#,##0\ &quot;m³&quot;"/>
    <numFmt numFmtId="175" formatCode="#,##0.0\ &quot;h&quot;"/>
    <numFmt numFmtId="176" formatCode="#,##0.00_ ;\-#,##0.00\ "/>
    <numFmt numFmtId="177" formatCode="#,##0\ &quot;GV&quot;"/>
  </numFmts>
  <fonts count="81">
    <font>
      <sz val="10"/>
      <name val="Arial"/>
    </font>
    <font>
      <sz val="11"/>
      <color theme="1"/>
      <name val="Calibri"/>
      <family val="2"/>
      <scheme val="minor"/>
    </font>
    <font>
      <sz val="10"/>
      <name val="Arial"/>
      <family val="2"/>
    </font>
    <font>
      <b/>
      <sz val="10"/>
      <color indexed="39"/>
      <name val="Arial"/>
      <family val="2"/>
    </font>
    <font>
      <b/>
      <sz val="28"/>
      <color indexed="18"/>
      <name val="Arial"/>
      <family val="2"/>
    </font>
    <font>
      <b/>
      <sz val="48"/>
      <color indexed="16"/>
      <name val="Arial"/>
      <family val="2"/>
    </font>
    <font>
      <b/>
      <sz val="8"/>
      <name val="Arial"/>
      <family val="2"/>
    </font>
    <font>
      <sz val="8"/>
      <name val="Arial"/>
      <family val="2"/>
    </font>
    <font>
      <b/>
      <sz val="14"/>
      <color indexed="10"/>
      <name val="Arial"/>
      <family val="2"/>
    </font>
    <font>
      <b/>
      <sz val="14"/>
      <color indexed="56"/>
      <name val="Arial"/>
      <family val="2"/>
    </font>
    <font>
      <b/>
      <sz val="12"/>
      <color indexed="32"/>
      <name val="Arial"/>
      <family val="2"/>
    </font>
    <font>
      <b/>
      <sz val="12"/>
      <color indexed="56"/>
      <name val="Arial"/>
      <family val="2"/>
    </font>
    <font>
      <b/>
      <sz val="14"/>
      <color indexed="18"/>
      <name val="Arial"/>
      <family val="2"/>
    </font>
    <font>
      <b/>
      <sz val="24"/>
      <color indexed="16"/>
      <name val="Arial"/>
      <family val="2"/>
    </font>
    <font>
      <sz val="9"/>
      <name val="Arial"/>
      <family val="2"/>
    </font>
    <font>
      <strike/>
      <sz val="9"/>
      <name val="Arial"/>
      <family val="2"/>
    </font>
    <font>
      <sz val="9"/>
      <name val="Times New Roman"/>
      <family val="1"/>
    </font>
    <font>
      <b/>
      <sz val="10"/>
      <color indexed="16"/>
      <name val="Arial"/>
      <family val="2"/>
    </font>
    <font>
      <b/>
      <sz val="10"/>
      <name val="Arial"/>
      <family val="2"/>
    </font>
    <font>
      <b/>
      <sz val="9"/>
      <name val="Arial"/>
      <family val="2"/>
    </font>
    <font>
      <b/>
      <sz val="9"/>
      <color indexed="10"/>
      <name val="Arial"/>
      <family val="2"/>
    </font>
    <font>
      <b/>
      <sz val="14"/>
      <name val="Arial"/>
      <family val="2"/>
    </font>
    <font>
      <b/>
      <sz val="12"/>
      <name val="Arial"/>
      <family val="2"/>
    </font>
    <font>
      <sz val="10"/>
      <name val="Calibri"/>
      <family val="2"/>
    </font>
    <font>
      <sz val="9"/>
      <name val="Calibri"/>
      <family val="2"/>
    </font>
    <font>
      <b/>
      <sz val="16"/>
      <name val="Arial"/>
      <family val="2"/>
    </font>
    <font>
      <b/>
      <sz val="6"/>
      <name val="Arial"/>
      <family val="2"/>
    </font>
    <font>
      <b/>
      <sz val="11"/>
      <name val="Arial"/>
      <family val="2"/>
    </font>
    <font>
      <b/>
      <sz val="8"/>
      <color indexed="81"/>
      <name val="Tahoma"/>
      <family val="2"/>
    </font>
    <font>
      <sz val="8"/>
      <color indexed="81"/>
      <name val="Tahoma"/>
      <family val="2"/>
    </font>
    <font>
      <b/>
      <sz val="10"/>
      <color indexed="81"/>
      <name val="Tahoma"/>
      <family val="2"/>
    </font>
    <font>
      <sz val="6"/>
      <name val="Arial"/>
      <family val="2"/>
    </font>
    <font>
      <sz val="11"/>
      <name val="Arial"/>
      <family val="2"/>
    </font>
    <font>
      <sz val="10"/>
      <color indexed="81"/>
      <name val="Arial"/>
      <family val="2"/>
    </font>
    <font>
      <b/>
      <sz val="10"/>
      <color indexed="81"/>
      <name val="Arial"/>
      <family val="2"/>
    </font>
    <font>
      <sz val="12"/>
      <name val="Arial"/>
      <family val="2"/>
    </font>
    <font>
      <sz val="10"/>
      <color indexed="81"/>
      <name val="Tahoma"/>
      <family val="2"/>
    </font>
    <font>
      <sz val="7"/>
      <name val="Arial"/>
      <family val="2"/>
    </font>
    <font>
      <sz val="16"/>
      <name val="Arial"/>
      <family val="2"/>
    </font>
    <font>
      <b/>
      <sz val="11"/>
      <color indexed="81"/>
      <name val="Tahoma"/>
      <family val="2"/>
    </font>
    <font>
      <b/>
      <sz val="10"/>
      <color indexed="12"/>
      <name val="Arial"/>
      <family val="2"/>
    </font>
    <font>
      <b/>
      <sz val="10"/>
      <color indexed="12"/>
      <name val="SymbolPS"/>
      <family val="1"/>
      <charset val="2"/>
    </font>
    <font>
      <sz val="10"/>
      <color indexed="10"/>
      <name val="Arial"/>
      <family val="2"/>
    </font>
    <font>
      <sz val="4"/>
      <name val="Arial"/>
      <family val="2"/>
    </font>
    <font>
      <i/>
      <sz val="9"/>
      <name val="Arial"/>
      <family val="2"/>
    </font>
    <font>
      <sz val="9"/>
      <color indexed="10"/>
      <name val="Arial"/>
      <family val="2"/>
    </font>
    <font>
      <b/>
      <sz val="7"/>
      <name val="Arial"/>
      <family val="2"/>
    </font>
    <font>
      <i/>
      <sz val="10"/>
      <name val="Arial"/>
      <family val="2"/>
    </font>
    <font>
      <b/>
      <sz val="24"/>
      <name val="Arial"/>
      <family val="2"/>
    </font>
    <font>
      <sz val="9"/>
      <color indexed="81"/>
      <name val="Tahoma"/>
      <family val="2"/>
    </font>
    <font>
      <b/>
      <i/>
      <sz val="11"/>
      <name val="Arial"/>
      <family val="2"/>
    </font>
    <font>
      <i/>
      <sz val="12"/>
      <name val="Arial"/>
      <family val="2"/>
    </font>
    <font>
      <b/>
      <sz val="12"/>
      <color theme="0"/>
      <name val="Arial"/>
      <family val="2"/>
    </font>
    <font>
      <b/>
      <sz val="18"/>
      <name val="Times New Roman"/>
      <family val="1"/>
    </font>
    <font>
      <sz val="14"/>
      <name val="Times New Roman"/>
      <family val="1"/>
    </font>
    <font>
      <sz val="14"/>
      <color theme="3"/>
      <name val="Arial"/>
      <family val="2"/>
    </font>
    <font>
      <i/>
      <sz val="12"/>
      <color rgb="FF7F7F7F"/>
      <name val="Arial"/>
      <family val="2"/>
    </font>
    <font>
      <sz val="12"/>
      <color rgb="FFFA7D00"/>
      <name val="Arial"/>
      <family val="2"/>
    </font>
    <font>
      <sz val="12"/>
      <color theme="0"/>
      <name val="Arial"/>
      <family val="2"/>
    </font>
    <font>
      <sz val="14"/>
      <name val="Arial"/>
      <family val="2"/>
    </font>
    <font>
      <b/>
      <sz val="13"/>
      <color theme="3"/>
      <name val="Arial"/>
      <family val="2"/>
    </font>
    <font>
      <sz val="12"/>
      <color theme="1"/>
      <name val="Arial"/>
      <family val="2"/>
    </font>
    <font>
      <sz val="14"/>
      <color indexed="8"/>
      <name val="Times New Roman"/>
      <family val="1"/>
    </font>
    <font>
      <b/>
      <sz val="12"/>
      <color rgb="FFFA7D00"/>
      <name val="Arial"/>
      <family val="2"/>
    </font>
    <font>
      <b/>
      <sz val="14"/>
      <color indexed="8"/>
      <name val="Times New Roman"/>
      <family val="1"/>
    </font>
    <font>
      <b/>
      <sz val="14"/>
      <name val="Times New Roman"/>
      <family val="1"/>
    </font>
    <font>
      <sz val="10"/>
      <color theme="1"/>
      <name val="Arial"/>
      <family val="2"/>
    </font>
    <font>
      <b/>
      <sz val="12"/>
      <color theme="1"/>
      <name val="Arial"/>
      <family val="2"/>
    </font>
    <font>
      <b/>
      <sz val="13"/>
      <name val="Arial"/>
      <family val="2"/>
    </font>
    <font>
      <i/>
      <sz val="12"/>
      <color theme="1"/>
      <name val="Arial"/>
      <family val="2"/>
    </font>
    <font>
      <sz val="12"/>
      <color indexed="12"/>
      <name val="Arial"/>
      <family val="2"/>
    </font>
    <font>
      <sz val="12"/>
      <color indexed="10"/>
      <name val="Arial"/>
      <family val="2"/>
    </font>
    <font>
      <sz val="11"/>
      <color theme="0"/>
      <name val="Calibri"/>
      <family val="2"/>
      <scheme val="minor"/>
    </font>
    <font>
      <sz val="8"/>
      <color theme="1"/>
      <name val="Arial"/>
      <family val="2"/>
    </font>
    <font>
      <b/>
      <sz val="10"/>
      <color theme="1"/>
      <name val="Arial"/>
      <family val="2"/>
    </font>
    <font>
      <vertAlign val="subscript"/>
      <sz val="8"/>
      <name val="Arial"/>
      <family val="2"/>
    </font>
    <font>
      <sz val="12"/>
      <color indexed="81"/>
      <name val="Tahoma"/>
      <family val="2"/>
    </font>
    <font>
      <sz val="10"/>
      <name val="Symbol"/>
      <family val="1"/>
      <charset val="2"/>
    </font>
    <font>
      <b/>
      <sz val="10"/>
      <color rgb="FF00B050"/>
      <name val="Arial"/>
      <family val="2"/>
    </font>
    <font>
      <b/>
      <sz val="28"/>
      <color rgb="FFFF0000"/>
      <name val="Arial"/>
      <family val="2"/>
    </font>
    <font>
      <b/>
      <sz val="28"/>
      <color indexed="10"/>
      <name val="Arial"/>
      <family val="2"/>
    </font>
  </fonts>
  <fills count="22">
    <fill>
      <patternFill patternType="none"/>
    </fill>
    <fill>
      <patternFill patternType="gray125"/>
    </fill>
    <fill>
      <patternFill patternType="solid">
        <fgColor indexed="22"/>
        <bgColor indexed="64"/>
      </patternFill>
    </fill>
    <fill>
      <patternFill patternType="solid">
        <fgColor indexed="43"/>
        <bgColor indexed="64"/>
      </patternFill>
    </fill>
    <fill>
      <patternFill patternType="solid">
        <fgColor indexed="9"/>
        <bgColor indexed="64"/>
      </patternFill>
    </fill>
    <fill>
      <patternFill patternType="solid">
        <fgColor rgb="FFFFC000"/>
        <bgColor indexed="64"/>
      </patternFill>
    </fill>
    <fill>
      <patternFill patternType="solid">
        <fgColor rgb="FFCCFFCC"/>
        <bgColor indexed="64"/>
      </patternFill>
    </fill>
    <fill>
      <patternFill patternType="solid">
        <fgColor rgb="FFFFFF66"/>
        <bgColor indexed="64"/>
      </patternFill>
    </fill>
    <fill>
      <patternFill patternType="solid">
        <fgColor indexed="42"/>
        <bgColor indexed="64"/>
      </patternFill>
    </fill>
    <fill>
      <patternFill patternType="solid">
        <fgColor theme="5" tint="0.59999389629810485"/>
        <bgColor indexed="64"/>
      </patternFill>
    </fill>
    <fill>
      <patternFill patternType="solid">
        <fgColor theme="0"/>
        <bgColor indexed="64"/>
      </patternFill>
    </fill>
    <fill>
      <patternFill patternType="solid">
        <fgColor theme="2" tint="-9.9978637043366805E-2"/>
        <bgColor indexed="64"/>
      </patternFill>
    </fill>
    <fill>
      <patternFill patternType="solid">
        <fgColor rgb="FFFFFF66"/>
        <bgColor indexed="10"/>
      </patternFill>
    </fill>
    <fill>
      <patternFill patternType="solid">
        <fgColor rgb="FFF2F2F2"/>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8" tint="0.79998168889431442"/>
        <bgColor indexed="65"/>
      </patternFill>
    </fill>
    <fill>
      <patternFill patternType="solid">
        <fgColor rgb="FFF4D5AC"/>
        <bgColor indexed="64"/>
      </patternFill>
    </fill>
    <fill>
      <patternFill patternType="solid">
        <fgColor rgb="FFAADEBB"/>
        <bgColor indexed="64"/>
      </patternFill>
    </fill>
    <fill>
      <patternFill patternType="solid">
        <fgColor rgb="FFCBEBD6"/>
        <bgColor indexed="64"/>
      </patternFill>
    </fill>
    <fill>
      <patternFill patternType="solid">
        <fgColor rgb="FFFFFF99"/>
        <bgColor indexed="64"/>
      </patternFill>
    </fill>
  </fills>
  <borders count="104">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diagonal/>
    </border>
    <border>
      <left/>
      <right style="medium">
        <color indexed="64"/>
      </right>
      <top/>
      <bottom style="medium">
        <color indexed="64"/>
      </bottom>
      <diagonal/>
    </border>
    <border>
      <left/>
      <right style="medium">
        <color indexed="64"/>
      </right>
      <top/>
      <bottom/>
      <diagonal/>
    </border>
    <border>
      <left style="thin">
        <color indexed="64"/>
      </left>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medium">
        <color indexed="64"/>
      </right>
      <top style="medium">
        <color indexed="64"/>
      </top>
      <bottom style="thin">
        <color indexed="64"/>
      </bottom>
      <diagonal/>
    </border>
    <border>
      <left/>
      <right/>
      <top/>
      <bottom style="medium">
        <color indexed="64"/>
      </bottom>
      <diagonal/>
    </border>
    <border>
      <left style="medium">
        <color indexed="64"/>
      </left>
      <right style="medium">
        <color indexed="64"/>
      </right>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right/>
      <top style="medium">
        <color indexed="64"/>
      </top>
      <bottom/>
      <diagonal/>
    </border>
    <border>
      <left style="medium">
        <color indexed="64"/>
      </left>
      <right style="thin">
        <color indexed="64"/>
      </right>
      <top/>
      <bottom style="thin">
        <color indexed="64"/>
      </bottom>
      <diagonal/>
    </border>
    <border>
      <left style="medium">
        <color indexed="64"/>
      </left>
      <right style="medium">
        <color indexed="64"/>
      </right>
      <top style="thin">
        <color indexed="64"/>
      </top>
      <bottom/>
      <diagonal/>
    </border>
    <border>
      <left style="medium">
        <color indexed="64"/>
      </left>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diagonal/>
    </border>
    <border>
      <left style="medium">
        <color indexed="64"/>
      </left>
      <right/>
      <top style="medium">
        <color indexed="64"/>
      </top>
      <bottom/>
      <diagonal/>
    </border>
    <border>
      <left style="medium">
        <color indexed="64"/>
      </left>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style="thin">
        <color indexed="64"/>
      </left>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medium">
        <color indexed="64"/>
      </bottom>
      <diagonal/>
    </border>
    <border>
      <left/>
      <right/>
      <top style="dashed">
        <color auto="1"/>
      </top>
      <bottom/>
      <diagonal/>
    </border>
    <border>
      <left/>
      <right/>
      <top/>
      <bottom style="thick">
        <color theme="4"/>
      </bottom>
      <diagonal/>
    </border>
    <border>
      <left/>
      <right/>
      <top/>
      <bottom style="thick">
        <color theme="4" tint="0.499984740745262"/>
      </bottom>
      <diagonal/>
    </border>
    <border>
      <left style="thin">
        <color rgb="FF7F7F7F"/>
      </left>
      <right style="thin">
        <color rgb="FF7F7F7F"/>
      </right>
      <top style="thin">
        <color rgb="FF7F7F7F"/>
      </top>
      <bottom style="thin">
        <color rgb="FF7F7F7F"/>
      </bottom>
      <diagonal/>
    </border>
    <border>
      <left style="thin">
        <color rgb="FF7F7F7F"/>
      </left>
      <right style="medium">
        <color indexed="64"/>
      </right>
      <top style="thin">
        <color rgb="FF7F7F7F"/>
      </top>
      <bottom style="thin">
        <color rgb="FF7F7F7F"/>
      </bottom>
      <diagonal/>
    </border>
    <border>
      <left style="medium">
        <color indexed="64"/>
      </left>
      <right style="thin">
        <color rgb="FF7F7F7F"/>
      </right>
      <top style="thin">
        <color rgb="FF7F7F7F"/>
      </top>
      <bottom style="medium">
        <color indexed="64"/>
      </bottom>
      <diagonal/>
    </border>
    <border>
      <left style="thin">
        <color rgb="FF7F7F7F"/>
      </left>
      <right style="thin">
        <color rgb="FF7F7F7F"/>
      </right>
      <top style="thin">
        <color rgb="FF7F7F7F"/>
      </top>
      <bottom style="medium">
        <color indexed="64"/>
      </bottom>
      <diagonal/>
    </border>
    <border>
      <left style="thin">
        <color rgb="FF7F7F7F"/>
      </left>
      <right style="thin">
        <color rgb="FF7F7F7F"/>
      </right>
      <top/>
      <bottom style="thin">
        <color rgb="FF7F7F7F"/>
      </bottom>
      <diagonal/>
    </border>
    <border>
      <left style="thin">
        <color rgb="FF7F7F7F"/>
      </left>
      <right style="medium">
        <color indexed="64"/>
      </right>
      <top/>
      <bottom style="thin">
        <color rgb="FF7F7F7F"/>
      </bottom>
      <diagonal/>
    </border>
    <border>
      <left style="medium">
        <color theme="1"/>
      </left>
      <right style="thin">
        <color indexed="64"/>
      </right>
      <top style="medium">
        <color theme="1"/>
      </top>
      <bottom style="thin">
        <color indexed="64"/>
      </bottom>
      <diagonal/>
    </border>
    <border>
      <left style="thin">
        <color indexed="64"/>
      </left>
      <right style="thin">
        <color indexed="64"/>
      </right>
      <top style="medium">
        <color theme="1"/>
      </top>
      <bottom style="thin">
        <color indexed="64"/>
      </bottom>
      <diagonal/>
    </border>
    <border>
      <left style="thin">
        <color indexed="64"/>
      </left>
      <right style="medium">
        <color theme="1"/>
      </right>
      <top style="medium">
        <color theme="1"/>
      </top>
      <bottom style="thin">
        <color indexed="64"/>
      </bottom>
      <diagonal/>
    </border>
    <border>
      <left style="medium">
        <color theme="1"/>
      </left>
      <right style="thin">
        <color rgb="FF7F7F7F"/>
      </right>
      <top style="thin">
        <color rgb="FF7F7F7F"/>
      </top>
      <bottom style="medium">
        <color theme="1"/>
      </bottom>
      <diagonal/>
    </border>
    <border>
      <left style="thin">
        <color rgb="FF7F7F7F"/>
      </left>
      <right style="thin">
        <color rgb="FF7F7F7F"/>
      </right>
      <top style="thin">
        <color rgb="FF7F7F7F"/>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
      <left style="thin">
        <color rgb="FF7F7F7F"/>
      </left>
      <right style="medium">
        <color indexed="64"/>
      </right>
      <top style="thin">
        <color rgb="FF7F7F7F"/>
      </top>
      <bottom style="medium">
        <color indexed="64"/>
      </bottom>
      <diagonal/>
    </border>
    <border>
      <left/>
      <right/>
      <top/>
      <bottom style="dashed">
        <color auto="1"/>
      </bottom>
      <diagonal/>
    </border>
    <border>
      <left style="medium">
        <color theme="1"/>
      </left>
      <right/>
      <top style="medium">
        <color theme="1"/>
      </top>
      <bottom style="medium">
        <color theme="1"/>
      </bottom>
      <diagonal/>
    </border>
    <border>
      <left style="thin">
        <color theme="1"/>
      </left>
      <right/>
      <top style="medium">
        <color theme="1"/>
      </top>
      <bottom style="medium">
        <color theme="1"/>
      </bottom>
      <diagonal/>
    </border>
    <border>
      <left/>
      <right/>
      <top style="medium">
        <color theme="1"/>
      </top>
      <bottom style="medium">
        <color theme="1"/>
      </bottom>
      <diagonal/>
    </border>
    <border>
      <left/>
      <right style="medium">
        <color theme="1"/>
      </right>
      <top style="medium">
        <color theme="1"/>
      </top>
      <bottom style="medium">
        <color theme="1"/>
      </bottom>
      <diagonal/>
    </border>
    <border>
      <left style="medium">
        <color theme="1"/>
      </left>
      <right/>
      <top/>
      <bottom style="medium">
        <color indexed="64"/>
      </bottom>
      <diagonal/>
    </border>
  </borders>
  <cellStyleXfs count="29">
    <xf numFmtId="0" fontId="0" fillId="0" borderId="0"/>
    <xf numFmtId="0" fontId="14" fillId="0" borderId="0"/>
    <xf numFmtId="0" fontId="2" fillId="0" borderId="0"/>
    <xf numFmtId="44"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9" fontId="14" fillId="0" borderId="0" applyFont="0" applyFill="0" applyBorder="0" applyAlignment="0" applyProtection="0"/>
    <xf numFmtId="0" fontId="2" fillId="0" borderId="0"/>
    <xf numFmtId="0" fontId="2" fillId="0" borderId="0"/>
    <xf numFmtId="0" fontId="55" fillId="18" borderId="82" applyAlignment="0"/>
    <xf numFmtId="0" fontId="56" fillId="0" borderId="0" applyNumberFormat="0" applyFill="0" applyBorder="0" applyAlignment="0" applyProtection="0"/>
    <xf numFmtId="166" fontId="57" fillId="13" borderId="84" applyAlignment="0"/>
    <xf numFmtId="0" fontId="58" fillId="14" borderId="0" applyNumberFormat="0" applyBorder="0" applyAlignment="0" applyProtection="0"/>
    <xf numFmtId="3" fontId="57" fillId="13" borderId="84" applyAlignment="0"/>
    <xf numFmtId="0" fontId="60" fillId="0" borderId="83" applyNumberFormat="0" applyFill="0" applyAlignment="0" applyProtection="0"/>
    <xf numFmtId="0" fontId="61" fillId="16" borderId="0" applyNumberFormat="0" applyBorder="0" applyAlignment="0" applyProtection="0"/>
    <xf numFmtId="0" fontId="35" fillId="19" borderId="84" applyAlignment="0">
      <protection locked="0"/>
    </xf>
    <xf numFmtId="170" fontId="57" fillId="13" borderId="84" applyAlignment="0"/>
    <xf numFmtId="0" fontId="61" fillId="15" borderId="0" applyNumberFormat="0" applyBorder="0" applyAlignment="0" applyProtection="0"/>
    <xf numFmtId="0" fontId="66" fillId="17" borderId="43" applyAlignment="0"/>
    <xf numFmtId="0" fontId="35" fillId="20" borderId="84" applyAlignment="0">
      <protection locked="0"/>
    </xf>
    <xf numFmtId="5" fontId="35" fillId="19" borderId="84" applyAlignment="0">
      <protection locked="0"/>
    </xf>
    <xf numFmtId="0" fontId="67" fillId="17" borderId="43" applyAlignment="0" applyProtection="0"/>
    <xf numFmtId="170" fontId="63" fillId="13" borderId="84" applyAlignment="0"/>
    <xf numFmtId="172" fontId="35" fillId="19" borderId="84" applyAlignment="0">
      <protection locked="0"/>
    </xf>
    <xf numFmtId="0" fontId="72" fillId="14" borderId="0" applyNumberFormat="0" applyBorder="0" applyAlignment="0" applyProtection="0"/>
    <xf numFmtId="44" fontId="2" fillId="0" borderId="0" applyFont="0" applyFill="0" applyBorder="0" applyAlignment="0" applyProtection="0"/>
    <xf numFmtId="0" fontId="32" fillId="0" borderId="0"/>
    <xf numFmtId="0" fontId="32" fillId="0" borderId="0"/>
  </cellStyleXfs>
  <cellXfs count="3284">
    <xf numFmtId="0" fontId="0" fillId="0" borderId="0" xfId="0"/>
    <xf numFmtId="1" fontId="2" fillId="0" borderId="0" xfId="0" applyNumberFormat="1" applyFont="1"/>
    <xf numFmtId="0" fontId="2" fillId="0" borderId="0" xfId="0" applyFont="1"/>
    <xf numFmtId="0" fontId="3" fillId="0" borderId="0" xfId="0" applyFont="1"/>
    <xf numFmtId="0" fontId="5" fillId="0" borderId="0" xfId="0" applyFont="1"/>
    <xf numFmtId="0" fontId="7" fillId="2" borderId="1" xfId="0" applyFont="1" applyFill="1" applyBorder="1"/>
    <xf numFmtId="0" fontId="7" fillId="2" borderId="2" xfId="0" applyFont="1" applyFill="1" applyBorder="1"/>
    <xf numFmtId="0" fontId="7" fillId="2" borderId="3" xfId="0" applyFont="1" applyFill="1" applyBorder="1"/>
    <xf numFmtId="0" fontId="8" fillId="0" borderId="0" xfId="0" applyFont="1"/>
    <xf numFmtId="0" fontId="10" fillId="0" borderId="0" xfId="0" applyFont="1"/>
    <xf numFmtId="0" fontId="11" fillId="0" borderId="0" xfId="0" applyFont="1" applyFill="1"/>
    <xf numFmtId="0" fontId="13" fillId="0" borderId="0" xfId="0" applyFont="1"/>
    <xf numFmtId="0" fontId="0" fillId="0" borderId="0" xfId="0" applyProtection="1">
      <protection locked="0"/>
    </xf>
    <xf numFmtId="0" fontId="2" fillId="0" borderId="0" xfId="0" applyFont="1" applyProtection="1">
      <protection locked="0"/>
    </xf>
    <xf numFmtId="1" fontId="14" fillId="0" borderId="0" xfId="0" applyNumberFormat="1" applyFont="1" applyFill="1"/>
    <xf numFmtId="1" fontId="2" fillId="0" borderId="0" xfId="0" applyNumberFormat="1" applyFont="1" applyFill="1"/>
    <xf numFmtId="2" fontId="2" fillId="0" borderId="0" xfId="0" applyNumberFormat="1" applyFont="1" applyFill="1"/>
    <xf numFmtId="2" fontId="0" fillId="0" borderId="0" xfId="0" applyNumberFormat="1" applyFill="1"/>
    <xf numFmtId="1" fontId="15" fillId="0" borderId="0" xfId="0" applyNumberFormat="1" applyFont="1" applyFill="1"/>
    <xf numFmtId="2" fontId="14" fillId="0" borderId="0" xfId="0" applyNumberFormat="1" applyFont="1" applyFill="1"/>
    <xf numFmtId="2" fontId="16" fillId="0" borderId="0" xfId="0" applyNumberFormat="1" applyFont="1" applyFill="1"/>
    <xf numFmtId="1" fontId="0" fillId="0" borderId="0" xfId="0" applyNumberFormat="1" applyFill="1"/>
    <xf numFmtId="0" fontId="17" fillId="0" borderId="0" xfId="0" applyFont="1"/>
    <xf numFmtId="0" fontId="2" fillId="3" borderId="0" xfId="0" applyFont="1" applyFill="1"/>
    <xf numFmtId="1" fontId="2" fillId="3" borderId="0" xfId="0" applyNumberFormat="1" applyFont="1" applyFill="1"/>
    <xf numFmtId="0" fontId="12" fillId="3" borderId="0" xfId="0" applyFont="1" applyFill="1"/>
    <xf numFmtId="0" fontId="0" fillId="3" borderId="0" xfId="0" applyFill="1"/>
    <xf numFmtId="0" fontId="4" fillId="3" borderId="0" xfId="0" applyFont="1" applyFill="1"/>
    <xf numFmtId="0" fontId="14" fillId="0" borderId="0" xfId="1"/>
    <xf numFmtId="0" fontId="2" fillId="0" borderId="0" xfId="2"/>
    <xf numFmtId="0" fontId="2" fillId="0" borderId="0" xfId="2" applyFont="1"/>
    <xf numFmtId="2" fontId="14" fillId="4" borderId="4" xfId="1" applyNumberFormat="1" applyFill="1" applyBorder="1"/>
    <xf numFmtId="14" fontId="14" fillId="4" borderId="5" xfId="1" applyNumberFormat="1" applyFill="1" applyBorder="1"/>
    <xf numFmtId="14" fontId="14" fillId="4" borderId="6" xfId="1" applyNumberFormat="1" applyFill="1" applyBorder="1"/>
    <xf numFmtId="2" fontId="14" fillId="4" borderId="7" xfId="1" applyNumberFormat="1" applyFill="1" applyBorder="1"/>
    <xf numFmtId="14" fontId="14" fillId="4" borderId="0" xfId="1" applyNumberFormat="1" applyFill="1" applyBorder="1"/>
    <xf numFmtId="14" fontId="14" fillId="4" borderId="8" xfId="1" applyNumberFormat="1" applyFill="1" applyBorder="1"/>
    <xf numFmtId="2" fontId="14" fillId="4" borderId="9" xfId="1" applyNumberFormat="1" applyFill="1" applyBorder="1"/>
    <xf numFmtId="14" fontId="14" fillId="4" borderId="10" xfId="1" applyNumberFormat="1" applyFill="1" applyBorder="1"/>
    <xf numFmtId="14" fontId="14" fillId="4" borderId="11" xfId="1" applyNumberFormat="1" applyFill="1" applyBorder="1"/>
    <xf numFmtId="0" fontId="14" fillId="0" borderId="0" xfId="1" applyFont="1"/>
    <xf numFmtId="14" fontId="14" fillId="0" borderId="0" xfId="1" applyNumberFormat="1"/>
    <xf numFmtId="0" fontId="14" fillId="0" borderId="0" xfId="1" applyAlignment="1">
      <alignment wrapText="1"/>
    </xf>
    <xf numFmtId="0" fontId="19" fillId="0" borderId="0" xfId="1" applyFont="1" applyAlignment="1">
      <alignment horizontal="center" wrapText="1"/>
    </xf>
    <xf numFmtId="0" fontId="19" fillId="0" borderId="0" xfId="1" applyFont="1" applyAlignment="1">
      <alignment wrapText="1"/>
    </xf>
    <xf numFmtId="0" fontId="2" fillId="0" borderId="0" xfId="1" applyFont="1"/>
    <xf numFmtId="0" fontId="20" fillId="0" borderId="0" xfId="1" applyFont="1"/>
    <xf numFmtId="3" fontId="21" fillId="0" borderId="12" xfId="1" applyNumberFormat="1" applyFont="1" applyFill="1" applyBorder="1" applyAlignment="1">
      <alignment horizontal="right"/>
    </xf>
    <xf numFmtId="0" fontId="22" fillId="0" borderId="13" xfId="1" applyFont="1" applyFill="1" applyBorder="1" applyAlignment="1"/>
    <xf numFmtId="0" fontId="22" fillId="0" borderId="14" xfId="1" applyFont="1" applyBorder="1" applyAlignment="1"/>
    <xf numFmtId="0" fontId="18" fillId="0" borderId="15" xfId="1" applyFont="1" applyBorder="1" applyAlignment="1"/>
    <xf numFmtId="0" fontId="14" fillId="0" borderId="16" xfId="1" applyFont="1" applyBorder="1"/>
    <xf numFmtId="0" fontId="14" fillId="0" borderId="0" xfId="1" applyFill="1"/>
    <xf numFmtId="3" fontId="22" fillId="0" borderId="12" xfId="1" applyNumberFormat="1" applyFont="1" applyFill="1" applyBorder="1" applyAlignment="1">
      <alignment horizontal="right"/>
    </xf>
    <xf numFmtId="0" fontId="18" fillId="0" borderId="15" xfId="1" quotePrefix="1" applyFont="1" applyBorder="1" applyAlignment="1"/>
    <xf numFmtId="0" fontId="14" fillId="0" borderId="17" xfId="1" applyFill="1" applyBorder="1"/>
    <xf numFmtId="4" fontId="22" fillId="0" borderId="18" xfId="1" applyNumberFormat="1" applyFont="1" applyFill="1" applyBorder="1" applyAlignment="1" applyProtection="1">
      <protection locked="0" hidden="1"/>
    </xf>
    <xf numFmtId="0" fontId="18" fillId="0" borderId="19" xfId="1" applyFont="1" applyFill="1" applyBorder="1" applyAlignment="1"/>
    <xf numFmtId="0" fontId="18" fillId="0" borderId="20" xfId="1" applyFont="1" applyFill="1" applyBorder="1" applyAlignment="1"/>
    <xf numFmtId="0" fontId="2" fillId="0" borderId="21" xfId="1" quotePrefix="1" applyFont="1" applyFill="1" applyBorder="1" applyAlignment="1"/>
    <xf numFmtId="3" fontId="22" fillId="0" borderId="22" xfId="1" applyNumberFormat="1" applyFont="1" applyFill="1" applyBorder="1" applyAlignment="1"/>
    <xf numFmtId="0" fontId="18" fillId="0" borderId="23" xfId="1" applyFont="1" applyBorder="1" applyAlignment="1"/>
    <xf numFmtId="0" fontId="18" fillId="0" borderId="24" xfId="1" applyFont="1" applyBorder="1" applyAlignment="1"/>
    <xf numFmtId="0" fontId="18" fillId="0" borderId="25" xfId="1" quotePrefix="1" applyFont="1" applyBorder="1" applyAlignment="1"/>
    <xf numFmtId="0" fontId="7" fillId="0" borderId="23" xfId="1" applyFont="1" applyBorder="1" applyAlignment="1">
      <alignment horizontal="right"/>
    </xf>
    <xf numFmtId="0" fontId="2" fillId="0" borderId="25" xfId="1" quotePrefix="1" applyFont="1" applyBorder="1" applyAlignment="1"/>
    <xf numFmtId="0" fontId="14" fillId="0" borderId="17" xfId="1" applyBorder="1"/>
    <xf numFmtId="3" fontId="18" fillId="5" borderId="22" xfId="1" applyNumberFormat="1" applyFont="1" applyFill="1" applyBorder="1" applyAlignment="1" applyProtection="1">
      <protection locked="0" hidden="1"/>
    </xf>
    <xf numFmtId="3" fontId="22" fillId="0" borderId="23" xfId="1" applyNumberFormat="1" applyFont="1" applyFill="1" applyBorder="1" applyAlignment="1">
      <alignment horizontal="right"/>
    </xf>
    <xf numFmtId="0" fontId="14" fillId="0" borderId="24" xfId="1" applyBorder="1"/>
    <xf numFmtId="0" fontId="19" fillId="0" borderId="24" xfId="1" applyFont="1" applyBorder="1" applyAlignment="1"/>
    <xf numFmtId="0" fontId="14" fillId="0" borderId="25" xfId="1" quotePrefix="1" applyFont="1" applyBorder="1" applyAlignment="1"/>
    <xf numFmtId="3" fontId="22" fillId="0" borderId="23" xfId="1" applyNumberFormat="1" applyFont="1" applyFill="1" applyBorder="1" applyAlignment="1" applyProtection="1">
      <alignment horizontal="right"/>
      <protection locked="0" hidden="1"/>
    </xf>
    <xf numFmtId="0" fontId="19" fillId="0" borderId="23" xfId="1" applyFont="1" applyFill="1" applyBorder="1" applyAlignment="1">
      <alignment horizontal="right"/>
    </xf>
    <xf numFmtId="4" fontId="22" fillId="0" borderId="23" xfId="1" applyNumberFormat="1" applyFont="1" applyFill="1" applyBorder="1" applyAlignment="1" applyProtection="1">
      <alignment horizontal="right"/>
      <protection locked="0" hidden="1"/>
    </xf>
    <xf numFmtId="4" fontId="18" fillId="5" borderId="12" xfId="1" applyNumberFormat="1" applyFont="1" applyFill="1" applyBorder="1" applyAlignment="1">
      <alignment horizontal="right"/>
    </xf>
    <xf numFmtId="0" fontId="14" fillId="0" borderId="23" xfId="1" applyBorder="1"/>
    <xf numFmtId="0" fontId="14" fillId="0" borderId="25" xfId="1" quotePrefix="1" applyBorder="1"/>
    <xf numFmtId="0" fontId="19" fillId="0" borderId="17" xfId="1" applyFont="1" applyBorder="1"/>
    <xf numFmtId="0" fontId="14" fillId="0" borderId="26" xfId="1" applyBorder="1"/>
    <xf numFmtId="0" fontId="14" fillId="0" borderId="27" xfId="1" applyBorder="1"/>
    <xf numFmtId="0" fontId="19" fillId="0" borderId="27" xfId="1" applyFont="1" applyBorder="1" applyAlignment="1"/>
    <xf numFmtId="0" fontId="14" fillId="0" borderId="28" xfId="1" applyFont="1" applyBorder="1" applyAlignment="1"/>
    <xf numFmtId="0" fontId="19" fillId="0" borderId="29" xfId="1" applyFont="1" applyBorder="1" applyAlignment="1">
      <alignment horizontal="center"/>
    </xf>
    <xf numFmtId="0" fontId="22" fillId="0" borderId="13" xfId="1" applyFont="1" applyBorder="1" applyAlignment="1"/>
    <xf numFmtId="0" fontId="19" fillId="0" borderId="0" xfId="1" applyFont="1"/>
    <xf numFmtId="3" fontId="22" fillId="0" borderId="12" xfId="1" applyNumberFormat="1" applyFont="1" applyFill="1" applyBorder="1" applyAlignment="1" applyProtection="1">
      <alignment horizontal="right"/>
      <protection locked="0" hidden="1"/>
    </xf>
    <xf numFmtId="0" fontId="19" fillId="0" borderId="14" xfId="1" applyFont="1" applyBorder="1" applyAlignment="1">
      <alignment horizontal="right"/>
    </xf>
    <xf numFmtId="0" fontId="19" fillId="0" borderId="14" xfId="1" applyFont="1" applyBorder="1"/>
    <xf numFmtId="0" fontId="19" fillId="0" borderId="14" xfId="1" applyFont="1" applyBorder="1" applyAlignment="1"/>
    <xf numFmtId="3" fontId="22" fillId="0" borderId="0" xfId="1" applyNumberFormat="1" applyFont="1" applyFill="1" applyBorder="1" applyAlignment="1" applyProtection="1">
      <alignment horizontal="right"/>
      <protection locked="0" hidden="1"/>
    </xf>
    <xf numFmtId="0" fontId="19" fillId="0" borderId="0" xfId="1" applyFont="1" applyBorder="1" applyAlignment="1">
      <alignment horizontal="right"/>
    </xf>
    <xf numFmtId="0" fontId="19" fillId="0" borderId="0" xfId="1" applyFont="1" applyBorder="1"/>
    <xf numFmtId="0" fontId="19" fillId="0" borderId="0" xfId="1" applyFont="1" applyBorder="1" applyAlignment="1"/>
    <xf numFmtId="0" fontId="14" fillId="0" borderId="0" xfId="1" quotePrefix="1" applyFont="1" applyBorder="1" applyAlignment="1"/>
    <xf numFmtId="3" fontId="22" fillId="0" borderId="18" xfId="1" applyNumberFormat="1" applyFont="1" applyFill="1" applyBorder="1" applyAlignment="1" applyProtection="1">
      <alignment horizontal="right"/>
      <protection locked="0" hidden="1"/>
    </xf>
    <xf numFmtId="0" fontId="19" fillId="0" borderId="30" xfId="1" applyFont="1" applyBorder="1" applyAlignment="1">
      <alignment horizontal="right"/>
    </xf>
    <xf numFmtId="0" fontId="19" fillId="0" borderId="20" xfId="1" applyFont="1" applyBorder="1"/>
    <xf numFmtId="0" fontId="19" fillId="0" borderId="20" xfId="1" applyFont="1" applyBorder="1" applyAlignment="1"/>
    <xf numFmtId="0" fontId="14" fillId="0" borderId="21" xfId="1" quotePrefix="1" applyFont="1" applyBorder="1" applyAlignment="1"/>
    <xf numFmtId="0" fontId="19" fillId="0" borderId="31" xfId="1" applyFont="1" applyBorder="1" applyAlignment="1">
      <alignment horizontal="right"/>
    </xf>
    <xf numFmtId="4" fontId="19" fillId="5" borderId="0" xfId="1" applyNumberFormat="1" applyFont="1" applyFill="1"/>
    <xf numFmtId="0" fontId="7" fillId="0" borderId="26" xfId="1" applyFont="1" applyBorder="1" applyAlignment="1">
      <alignment horizontal="right"/>
    </xf>
    <xf numFmtId="0" fontId="22" fillId="0" borderId="13" xfId="1" quotePrefix="1" applyFont="1" applyFill="1" applyBorder="1" applyAlignment="1">
      <alignment horizontal="right"/>
    </xf>
    <xf numFmtId="0" fontId="22" fillId="0" borderId="14" xfId="1" quotePrefix="1" applyFont="1" applyFill="1" applyBorder="1" applyAlignment="1"/>
    <xf numFmtId="0" fontId="18" fillId="0" borderId="15" xfId="1" applyFont="1" applyFill="1" applyBorder="1" applyAlignment="1"/>
    <xf numFmtId="0" fontId="14" fillId="0" borderId="32" xfId="1" applyFont="1" applyBorder="1"/>
    <xf numFmtId="0" fontId="19" fillId="0" borderId="31" xfId="1" applyFont="1" applyFill="1" applyBorder="1" applyAlignment="1">
      <alignment horizontal="right"/>
    </xf>
    <xf numFmtId="3" fontId="22" fillId="0" borderId="18" xfId="1" applyNumberFormat="1" applyFont="1" applyFill="1" applyBorder="1" applyAlignment="1">
      <alignment horizontal="right"/>
    </xf>
    <xf numFmtId="0" fontId="19" fillId="0" borderId="20" xfId="1" applyFont="1" applyFill="1" applyBorder="1" applyAlignment="1"/>
    <xf numFmtId="0" fontId="19" fillId="0" borderId="21" xfId="1" quotePrefix="1" applyFont="1" applyFill="1" applyBorder="1" applyAlignment="1"/>
    <xf numFmtId="3" fontId="22" fillId="0" borderId="22" xfId="1" applyNumberFormat="1" applyFont="1" applyFill="1" applyBorder="1" applyAlignment="1">
      <alignment horizontal="right"/>
    </xf>
    <xf numFmtId="0" fontId="19" fillId="0" borderId="24" xfId="1" applyFont="1" applyFill="1" applyBorder="1" applyAlignment="1"/>
    <xf numFmtId="0" fontId="14" fillId="0" borderId="25" xfId="1" quotePrefix="1" applyFont="1" applyFill="1" applyBorder="1" applyAlignment="1"/>
    <xf numFmtId="3" fontId="22" fillId="0" borderId="33" xfId="1" applyNumberFormat="1" applyFont="1" applyFill="1" applyBorder="1" applyAlignment="1">
      <alignment horizontal="right"/>
    </xf>
    <xf numFmtId="0" fontId="7" fillId="0" borderId="5" xfId="1" applyFont="1" applyFill="1" applyBorder="1" applyAlignment="1">
      <alignment horizontal="right"/>
    </xf>
    <xf numFmtId="0" fontId="19" fillId="0" borderId="5" xfId="1" applyFont="1" applyFill="1" applyBorder="1" applyAlignment="1"/>
    <xf numFmtId="0" fontId="14" fillId="0" borderId="34" xfId="1" applyFont="1" applyFill="1" applyBorder="1" applyAlignment="1"/>
    <xf numFmtId="3" fontId="22" fillId="0" borderId="22" xfId="1" applyNumberFormat="1" applyFont="1" applyFill="1" applyBorder="1" applyAlignment="1" applyProtection="1">
      <alignment horizontal="right"/>
      <protection locked="0" hidden="1"/>
    </xf>
    <xf numFmtId="0" fontId="19" fillId="0" borderId="23" xfId="1" applyFont="1" applyFill="1" applyBorder="1"/>
    <xf numFmtId="4" fontId="22" fillId="0" borderId="33" xfId="1" applyNumberFormat="1" applyFont="1" applyFill="1" applyBorder="1" applyAlignment="1">
      <alignment horizontal="right"/>
    </xf>
    <xf numFmtId="0" fontId="7" fillId="0" borderId="35" xfId="1" applyFont="1" applyFill="1" applyBorder="1" applyAlignment="1">
      <alignment horizontal="right"/>
    </xf>
    <xf numFmtId="0" fontId="19" fillId="0" borderId="19" xfId="1" applyFont="1" applyFill="1" applyBorder="1" applyAlignment="1"/>
    <xf numFmtId="4" fontId="22" fillId="0" borderId="36" xfId="1" applyNumberFormat="1" applyFont="1" applyFill="1" applyBorder="1" applyAlignment="1">
      <alignment horizontal="right"/>
    </xf>
    <xf numFmtId="0" fontId="7" fillId="0" borderId="26" xfId="1" applyFont="1" applyFill="1" applyBorder="1" applyAlignment="1">
      <alignment horizontal="right"/>
    </xf>
    <xf numFmtId="0" fontId="19" fillId="0" borderId="27" xfId="1" applyFont="1" applyFill="1" applyBorder="1" applyAlignment="1"/>
    <xf numFmtId="0" fontId="14" fillId="0" borderId="28" xfId="1" applyFont="1" applyFill="1" applyBorder="1" applyAlignment="1"/>
    <xf numFmtId="0" fontId="19" fillId="0" borderId="29" xfId="1" applyFont="1" applyFill="1" applyBorder="1" applyAlignment="1">
      <alignment horizontal="center"/>
    </xf>
    <xf numFmtId="0" fontId="22" fillId="0" borderId="14" xfId="1" applyFont="1" applyFill="1" applyBorder="1" applyAlignment="1"/>
    <xf numFmtId="0" fontId="19" fillId="0" borderId="0" xfId="1" applyFont="1" applyFill="1"/>
    <xf numFmtId="0" fontId="14" fillId="0" borderId="24" xfId="1" applyFont="1" applyBorder="1"/>
    <xf numFmtId="3" fontId="22" fillId="0" borderId="12" xfId="1" applyNumberFormat="1" applyFont="1" applyFill="1" applyBorder="1" applyAlignment="1">
      <alignment horizontal="center"/>
    </xf>
    <xf numFmtId="0" fontId="18" fillId="0" borderId="15" xfId="1" quotePrefix="1" applyFont="1" applyFill="1" applyBorder="1" applyAlignment="1"/>
    <xf numFmtId="0" fontId="19" fillId="0" borderId="17" xfId="1" applyFont="1" applyFill="1" applyBorder="1"/>
    <xf numFmtId="4" fontId="22" fillId="0" borderId="12" xfId="1" applyNumberFormat="1" applyFont="1" applyFill="1" applyBorder="1" applyAlignment="1" applyProtection="1">
      <alignment horizontal="center"/>
      <protection locked="0" hidden="1"/>
    </xf>
    <xf numFmtId="0" fontId="25" fillId="0" borderId="0" xfId="1" applyFont="1" applyFill="1" applyBorder="1" applyAlignment="1">
      <alignment horizontal="center"/>
    </xf>
    <xf numFmtId="0" fontId="25" fillId="0" borderId="37" xfId="1" applyFont="1" applyFill="1" applyBorder="1" applyAlignment="1">
      <alignment horizontal="center"/>
    </xf>
    <xf numFmtId="0" fontId="26" fillId="0" borderId="0" xfId="1" applyFont="1" applyFill="1"/>
    <xf numFmtId="3" fontId="21" fillId="0" borderId="12" xfId="1" applyNumberFormat="1" applyFont="1" applyFill="1" applyBorder="1" applyAlignment="1">
      <alignment horizontal="center"/>
    </xf>
    <xf numFmtId="0" fontId="7" fillId="0" borderId="13" xfId="1" applyFont="1" applyFill="1" applyBorder="1" applyAlignment="1">
      <alignment horizontal="right"/>
    </xf>
    <xf numFmtId="0" fontId="25" fillId="0" borderId="0" xfId="1" applyFont="1" applyBorder="1" applyAlignment="1">
      <alignment horizontal="center"/>
    </xf>
    <xf numFmtId="0" fontId="25" fillId="0" borderId="37" xfId="1" applyFont="1" applyBorder="1" applyAlignment="1">
      <alignment horizontal="center"/>
    </xf>
    <xf numFmtId="0" fontId="26" fillId="0" borderId="0" xfId="1" applyFont="1"/>
    <xf numFmtId="0" fontId="20" fillId="0" borderId="0" xfId="1" applyFont="1" applyBorder="1"/>
    <xf numFmtId="0" fontId="25" fillId="0" borderId="0" xfId="1" applyFont="1" applyBorder="1" applyAlignment="1">
      <alignment horizontal="right"/>
    </xf>
    <xf numFmtId="0" fontId="19" fillId="0" borderId="0" xfId="1" applyFont="1" applyFill="1" applyBorder="1"/>
    <xf numFmtId="0" fontId="20" fillId="0" borderId="0" xfId="1" applyFont="1" applyFill="1" applyBorder="1"/>
    <xf numFmtId="0" fontId="8" fillId="0" borderId="0" xfId="1" applyFont="1" applyFill="1" applyBorder="1" applyAlignment="1">
      <alignment horizontal="center"/>
    </xf>
    <xf numFmtId="0" fontId="18" fillId="0" borderId="0" xfId="1" applyFont="1" applyFill="1" applyBorder="1" applyAlignment="1"/>
    <xf numFmtId="0" fontId="2" fillId="0" borderId="0" xfId="1" applyFont="1" applyFill="1" applyBorder="1" applyAlignment="1">
      <alignment horizontal="right"/>
    </xf>
    <xf numFmtId="0" fontId="18" fillId="0" borderId="0" xfId="1" applyFont="1" applyFill="1" applyBorder="1" applyAlignment="1">
      <alignment horizontal="right"/>
    </xf>
    <xf numFmtId="0" fontId="27" fillId="0" borderId="0" xfId="1" applyFont="1" applyFill="1" applyBorder="1" applyAlignment="1">
      <alignment horizontal="right"/>
    </xf>
    <xf numFmtId="0" fontId="18" fillId="0" borderId="0" xfId="1" applyFont="1" applyFill="1" applyBorder="1" applyAlignment="1">
      <alignment horizontal="center"/>
    </xf>
    <xf numFmtId="0" fontId="8" fillId="0" borderId="0" xfId="1" applyFont="1" applyFill="1" applyAlignment="1">
      <alignment horizontal="center"/>
    </xf>
    <xf numFmtId="0" fontId="14" fillId="0" borderId="18" xfId="1" applyFont="1" applyBorder="1" applyAlignment="1">
      <alignment horizontal="center" vertical="top"/>
    </xf>
    <xf numFmtId="0" fontId="2" fillId="0" borderId="29" xfId="1" applyFont="1" applyFill="1" applyBorder="1" applyAlignment="1">
      <alignment horizontal="center"/>
    </xf>
    <xf numFmtId="0" fontId="31" fillId="0" borderId="0" xfId="1" applyFont="1"/>
    <xf numFmtId="0" fontId="14" fillId="0" borderId="0" xfId="1" applyAlignment="1">
      <alignment vertical="center"/>
    </xf>
    <xf numFmtId="1" fontId="22" fillId="0" borderId="12" xfId="1" applyNumberFormat="1" applyFont="1" applyFill="1" applyBorder="1" applyAlignment="1">
      <alignment vertical="center"/>
    </xf>
    <xf numFmtId="0" fontId="14" fillId="0" borderId="13" xfId="1" applyFill="1" applyBorder="1" applyAlignment="1">
      <alignment vertical="center"/>
    </xf>
    <xf numFmtId="0" fontId="14" fillId="0" borderId="14" xfId="1" applyBorder="1" applyAlignment="1">
      <alignment vertical="center"/>
    </xf>
    <xf numFmtId="0" fontId="18" fillId="0" borderId="15" xfId="1" applyFont="1" applyBorder="1" applyAlignment="1">
      <alignment vertical="center"/>
    </xf>
    <xf numFmtId="0" fontId="14" fillId="0" borderId="18" xfId="1" applyBorder="1" applyAlignment="1">
      <alignment horizontal="center" vertical="center"/>
    </xf>
    <xf numFmtId="0" fontId="14" fillId="0" borderId="38" xfId="1" applyFill="1" applyBorder="1" applyAlignment="1">
      <alignment vertical="center"/>
    </xf>
    <xf numFmtId="0" fontId="22" fillId="0" borderId="18" xfId="1" applyFont="1" applyFill="1" applyBorder="1" applyAlignment="1">
      <alignment vertical="center"/>
    </xf>
    <xf numFmtId="0" fontId="7" fillId="0" borderId="24" xfId="1" applyFont="1" applyBorder="1" applyAlignment="1">
      <alignment horizontal="right" vertical="center"/>
    </xf>
    <xf numFmtId="0" fontId="14" fillId="0" borderId="24" xfId="1" applyBorder="1" applyAlignment="1">
      <alignment vertical="center"/>
    </xf>
    <xf numFmtId="0" fontId="14" fillId="0" borderId="25" xfId="1" applyFont="1" applyBorder="1" applyAlignment="1">
      <alignment vertical="center"/>
    </xf>
    <xf numFmtId="0" fontId="14" fillId="0" borderId="22" xfId="1" applyBorder="1" applyAlignment="1">
      <alignment horizontal="center" vertical="center"/>
    </xf>
    <xf numFmtId="0" fontId="14" fillId="0" borderId="17" xfId="1" applyFill="1" applyBorder="1" applyAlignment="1">
      <alignment vertical="center"/>
    </xf>
    <xf numFmtId="0" fontId="22" fillId="0" borderId="22" xfId="1" applyFont="1" applyFill="1" applyBorder="1" applyAlignment="1">
      <alignment vertical="center"/>
    </xf>
    <xf numFmtId="0" fontId="14" fillId="0" borderId="0" xfId="1" applyBorder="1" applyAlignment="1">
      <alignment vertical="center"/>
    </xf>
    <xf numFmtId="0" fontId="22" fillId="5" borderId="0" xfId="1" applyFont="1" applyFill="1" applyBorder="1"/>
    <xf numFmtId="0" fontId="14" fillId="0" borderId="17" xfId="1" applyBorder="1" applyAlignment="1">
      <alignment vertical="center"/>
    </xf>
    <xf numFmtId="0" fontId="22" fillId="5" borderId="22" xfId="1" applyFont="1" applyFill="1" applyBorder="1" applyAlignment="1">
      <alignment vertical="center"/>
    </xf>
    <xf numFmtId="1" fontId="22" fillId="0" borderId="36" xfId="1" applyNumberFormat="1" applyFont="1" applyFill="1" applyBorder="1" applyAlignment="1">
      <alignment vertical="center"/>
    </xf>
    <xf numFmtId="0" fontId="14" fillId="0" borderId="27" xfId="1" applyBorder="1" applyAlignment="1">
      <alignment vertical="center"/>
    </xf>
    <xf numFmtId="0" fontId="14" fillId="0" borderId="28" xfId="1" applyBorder="1" applyAlignment="1">
      <alignment vertical="center"/>
    </xf>
    <xf numFmtId="0" fontId="14" fillId="0" borderId="36" xfId="1" applyBorder="1" applyAlignment="1">
      <alignment horizontal="center" vertical="center"/>
    </xf>
    <xf numFmtId="0" fontId="14" fillId="0" borderId="29" xfId="1" applyBorder="1" applyAlignment="1">
      <alignment horizontal="center" vertical="center"/>
    </xf>
    <xf numFmtId="0" fontId="14" fillId="0" borderId="12" xfId="1" applyBorder="1" applyAlignment="1">
      <alignment horizontal="center" vertical="center"/>
    </xf>
    <xf numFmtId="0" fontId="14" fillId="0" borderId="13" xfId="1" applyBorder="1" applyAlignment="1">
      <alignment vertical="center"/>
    </xf>
    <xf numFmtId="0" fontId="14" fillId="0" borderId="0" xfId="1" applyBorder="1"/>
    <xf numFmtId="0" fontId="14" fillId="0" borderId="37" xfId="1" applyBorder="1" applyAlignment="1">
      <alignment vertical="center"/>
    </xf>
    <xf numFmtId="0" fontId="14" fillId="0" borderId="20" xfId="1" applyBorder="1" applyAlignment="1">
      <alignment vertical="center"/>
    </xf>
    <xf numFmtId="0" fontId="19" fillId="0" borderId="21" xfId="1" applyFont="1" applyBorder="1" applyAlignment="1">
      <alignment vertical="center"/>
    </xf>
    <xf numFmtId="0" fontId="22" fillId="5" borderId="38" xfId="1" applyFont="1" applyFill="1" applyBorder="1" applyAlignment="1">
      <alignment vertical="center"/>
    </xf>
    <xf numFmtId="0" fontId="14" fillId="0" borderId="23" xfId="1" applyBorder="1" applyAlignment="1">
      <alignment vertical="center"/>
    </xf>
    <xf numFmtId="0" fontId="22" fillId="0" borderId="12" xfId="1" applyFont="1" applyFill="1" applyBorder="1" applyAlignment="1">
      <alignment vertical="center"/>
    </xf>
    <xf numFmtId="0" fontId="7" fillId="0" borderId="23" xfId="1" applyFont="1" applyBorder="1" applyAlignment="1">
      <alignment horizontal="right" vertical="center"/>
    </xf>
    <xf numFmtId="1" fontId="22" fillId="0" borderId="29" xfId="1" applyNumberFormat="1" applyFont="1" applyFill="1" applyBorder="1" applyAlignment="1">
      <alignment vertical="center"/>
    </xf>
    <xf numFmtId="0" fontId="14" fillId="0" borderId="26" xfId="1" applyBorder="1" applyAlignment="1">
      <alignment vertical="center"/>
    </xf>
    <xf numFmtId="0" fontId="14" fillId="0" borderId="28" xfId="1" applyFont="1" applyBorder="1" applyAlignment="1">
      <alignment vertical="center"/>
    </xf>
    <xf numFmtId="0" fontId="14" fillId="0" borderId="0" xfId="1" applyBorder="1" applyAlignment="1">
      <alignment horizontal="center"/>
    </xf>
    <xf numFmtId="1" fontId="27" fillId="0" borderId="12" xfId="1" applyNumberFormat="1" applyFont="1" applyFill="1" applyBorder="1" applyAlignment="1">
      <alignment vertical="center"/>
    </xf>
    <xf numFmtId="0" fontId="18" fillId="0" borderId="14" xfId="1" applyFont="1" applyBorder="1" applyAlignment="1">
      <alignment vertical="center"/>
    </xf>
    <xf numFmtId="1" fontId="27" fillId="0" borderId="38" xfId="1" applyNumberFormat="1" applyFont="1" applyFill="1" applyBorder="1" applyAlignment="1">
      <alignment vertical="center"/>
    </xf>
    <xf numFmtId="0" fontId="7" fillId="0" borderId="19" xfId="1" applyFont="1" applyBorder="1" applyAlignment="1">
      <alignment horizontal="right" vertical="center"/>
    </xf>
    <xf numFmtId="0" fontId="14" fillId="0" borderId="20" xfId="1" applyFont="1" applyBorder="1" applyAlignment="1">
      <alignment vertical="center"/>
    </xf>
    <xf numFmtId="0" fontId="14" fillId="0" borderId="21" xfId="1" applyFont="1" applyBorder="1" applyAlignment="1">
      <alignment vertical="center"/>
    </xf>
    <xf numFmtId="0" fontId="14" fillId="0" borderId="25" xfId="1" applyBorder="1" applyAlignment="1">
      <alignment horizontal="center" vertical="center"/>
    </xf>
    <xf numFmtId="0" fontId="7" fillId="0" borderId="23" xfId="1" quotePrefix="1" applyFont="1" applyBorder="1" applyAlignment="1">
      <alignment horizontal="right" vertical="center"/>
    </xf>
    <xf numFmtId="0" fontId="14" fillId="0" borderId="24" xfId="1" quotePrefix="1" applyFont="1" applyBorder="1" applyAlignment="1">
      <alignment vertical="center" wrapText="1"/>
    </xf>
    <xf numFmtId="0" fontId="14" fillId="0" borderId="25" xfId="1" quotePrefix="1" applyFont="1" applyBorder="1" applyAlignment="1">
      <alignment vertical="center"/>
    </xf>
    <xf numFmtId="0" fontId="22" fillId="0" borderId="0" xfId="1" applyFont="1" applyFill="1" applyBorder="1"/>
    <xf numFmtId="1" fontId="27" fillId="5" borderId="12" xfId="1" applyNumberFormat="1" applyFont="1" applyFill="1" applyBorder="1" applyAlignment="1">
      <alignment vertical="center"/>
    </xf>
    <xf numFmtId="0" fontId="32" fillId="0" borderId="12" xfId="1" applyFont="1" applyFill="1" applyBorder="1" applyAlignment="1">
      <alignment vertical="center"/>
    </xf>
    <xf numFmtId="0" fontId="14" fillId="0" borderId="24" xfId="1" applyFont="1" applyBorder="1" applyAlignment="1">
      <alignment vertical="center" wrapText="1"/>
    </xf>
    <xf numFmtId="0" fontId="7" fillId="0" borderId="39" xfId="1" applyFont="1" applyBorder="1" applyAlignment="1">
      <alignment horizontal="right" vertical="center"/>
    </xf>
    <xf numFmtId="0" fontId="14" fillId="0" borderId="27" xfId="1" applyFill="1" applyBorder="1" applyAlignment="1">
      <alignment vertical="center"/>
    </xf>
    <xf numFmtId="0" fontId="14" fillId="0" borderId="28" xfId="1" applyBorder="1" applyAlignment="1">
      <alignment horizontal="center" vertical="center"/>
    </xf>
    <xf numFmtId="0" fontId="14" fillId="0" borderId="29" xfId="1" applyBorder="1" applyAlignment="1">
      <alignment horizontal="center"/>
    </xf>
    <xf numFmtId="0" fontId="14" fillId="0" borderId="12" xfId="1" applyBorder="1" applyAlignment="1">
      <alignment horizontal="center"/>
    </xf>
    <xf numFmtId="0" fontId="14" fillId="0" borderId="13" xfId="1" applyBorder="1"/>
    <xf numFmtId="0" fontId="14" fillId="0" borderId="14" xfId="1" applyBorder="1"/>
    <xf numFmtId="0" fontId="18" fillId="0" borderId="15" xfId="1" applyFont="1" applyBorder="1"/>
    <xf numFmtId="0" fontId="25" fillId="0" borderId="0" xfId="1" applyFont="1" applyBorder="1" applyAlignment="1">
      <alignment horizontal="right" vertical="top"/>
    </xf>
    <xf numFmtId="0" fontId="14" fillId="0" borderId="0" xfId="1" applyBorder="1" applyAlignment="1">
      <alignment horizontal="left" vertical="top"/>
    </xf>
    <xf numFmtId="0" fontId="14" fillId="0" borderId="0" xfId="1" applyFont="1" applyBorder="1" applyAlignment="1">
      <alignment horizontal="center" vertical="top"/>
    </xf>
    <xf numFmtId="0" fontId="31" fillId="0" borderId="0" xfId="1" applyFont="1" applyFill="1"/>
    <xf numFmtId="0" fontId="31" fillId="0" borderId="0" xfId="1" applyFont="1" applyFill="1" applyAlignment="1">
      <alignment vertical="center"/>
    </xf>
    <xf numFmtId="1" fontId="22" fillId="0" borderId="13" xfId="1" applyNumberFormat="1" applyFont="1" applyFill="1" applyBorder="1"/>
    <xf numFmtId="0" fontId="14" fillId="0" borderId="40" xfId="1" applyFill="1" applyBorder="1"/>
    <xf numFmtId="0" fontId="14" fillId="0" borderId="14" xfId="1" applyFill="1" applyBorder="1"/>
    <xf numFmtId="0" fontId="27" fillId="0" borderId="15" xfId="1" applyFont="1" applyFill="1" applyBorder="1"/>
    <xf numFmtId="0" fontId="14" fillId="0" borderId="41" xfId="1" applyFill="1" applyBorder="1" applyAlignment="1">
      <alignment horizontal="center"/>
    </xf>
    <xf numFmtId="1" fontId="22" fillId="0" borderId="42" xfId="1" applyNumberFormat="1" applyFont="1" applyFill="1" applyBorder="1"/>
    <xf numFmtId="1" fontId="22" fillId="0" borderId="43" xfId="1" applyNumberFormat="1" applyFont="1" applyFill="1" applyBorder="1"/>
    <xf numFmtId="0" fontId="14" fillId="0" borderId="11" xfId="1" applyFill="1" applyBorder="1"/>
    <xf numFmtId="0" fontId="14" fillId="0" borderId="43" xfId="1" applyFill="1" applyBorder="1"/>
    <xf numFmtId="2" fontId="14" fillId="0" borderId="1" xfId="1" applyNumberFormat="1" applyFill="1" applyBorder="1"/>
    <xf numFmtId="0" fontId="14" fillId="0" borderId="1" xfId="1" applyFill="1" applyBorder="1"/>
    <xf numFmtId="0" fontId="14" fillId="0" borderId="0" xfId="1" applyFill="1" applyBorder="1"/>
    <xf numFmtId="0" fontId="14" fillId="0" borderId="44" xfId="1" applyFill="1" applyBorder="1"/>
    <xf numFmtId="0" fontId="14" fillId="0" borderId="31" xfId="1" applyFont="1" applyFill="1" applyBorder="1" applyAlignment="1">
      <alignment horizontal="center"/>
    </xf>
    <xf numFmtId="0" fontId="14" fillId="0" borderId="32" xfId="1" applyFill="1" applyBorder="1"/>
    <xf numFmtId="2" fontId="14" fillId="0" borderId="43" xfId="1" applyNumberFormat="1" applyFill="1" applyBorder="1"/>
    <xf numFmtId="0" fontId="14" fillId="0" borderId="5" xfId="1" applyFill="1" applyBorder="1"/>
    <xf numFmtId="0" fontId="14" fillId="0" borderId="34" xfId="1" applyFill="1" applyBorder="1"/>
    <xf numFmtId="0" fontId="19" fillId="0" borderId="31" xfId="1" applyFont="1" applyFill="1" applyBorder="1"/>
    <xf numFmtId="3" fontId="14" fillId="0" borderId="43" xfId="1" applyNumberFormat="1" applyFill="1" applyBorder="1"/>
    <xf numFmtId="0" fontId="14" fillId="0" borderId="24" xfId="1" applyFill="1" applyBorder="1"/>
    <xf numFmtId="0" fontId="14" fillId="0" borderId="25" xfId="1" applyFill="1" applyBorder="1"/>
    <xf numFmtId="0" fontId="14" fillId="5" borderId="43" xfId="1" applyFill="1" applyBorder="1"/>
    <xf numFmtId="0" fontId="19" fillId="0" borderId="42" xfId="1" applyFont="1" applyFill="1" applyBorder="1"/>
    <xf numFmtId="0" fontId="14" fillId="0" borderId="45" xfId="1" applyFill="1" applyBorder="1"/>
    <xf numFmtId="0" fontId="14" fillId="0" borderId="27" xfId="1" applyFill="1" applyBorder="1" applyAlignment="1">
      <alignment horizontal="right"/>
    </xf>
    <xf numFmtId="0" fontId="14" fillId="0" borderId="27" xfId="1" applyFill="1" applyBorder="1"/>
    <xf numFmtId="0" fontId="18" fillId="0" borderId="28" xfId="1" applyFont="1" applyFill="1" applyBorder="1"/>
    <xf numFmtId="0" fontId="14" fillId="0" borderId="46" xfId="1" applyFill="1" applyBorder="1" applyAlignment="1">
      <alignment horizontal="center"/>
    </xf>
    <xf numFmtId="0" fontId="22" fillId="0" borderId="13" xfId="1" applyFont="1" applyFill="1" applyBorder="1"/>
    <xf numFmtId="0" fontId="14" fillId="0" borderId="18" xfId="1" applyFill="1" applyBorder="1"/>
    <xf numFmtId="0" fontId="14" fillId="0" borderId="20" xfId="1" applyFill="1" applyBorder="1"/>
    <xf numFmtId="0" fontId="14" fillId="0" borderId="21" xfId="1" applyFill="1" applyBorder="1"/>
    <xf numFmtId="0" fontId="14" fillId="0" borderId="21" xfId="1" applyFill="1" applyBorder="1" applyAlignment="1">
      <alignment horizontal="center"/>
    </xf>
    <xf numFmtId="0" fontId="22" fillId="0" borderId="47" xfId="1" applyFont="1" applyFill="1" applyBorder="1"/>
    <xf numFmtId="0" fontId="14" fillId="0" borderId="10" xfId="1" applyFill="1" applyBorder="1"/>
    <xf numFmtId="0" fontId="14" fillId="0" borderId="48" xfId="1" applyFill="1" applyBorder="1"/>
    <xf numFmtId="0" fontId="14" fillId="0" borderId="25" xfId="1" applyFill="1" applyBorder="1" applyAlignment="1">
      <alignment horizontal="center"/>
    </xf>
    <xf numFmtId="0" fontId="22" fillId="0" borderId="22" xfId="1" applyFont="1" applyFill="1" applyBorder="1"/>
    <xf numFmtId="0" fontId="14" fillId="0" borderId="31" xfId="1" applyFill="1" applyBorder="1"/>
    <xf numFmtId="0" fontId="14" fillId="0" borderId="24" xfId="1" applyFill="1" applyBorder="1" applyAlignment="1">
      <alignment horizontal="center"/>
    </xf>
    <xf numFmtId="0" fontId="14" fillId="0" borderId="43" xfId="1" applyFill="1" applyBorder="1" applyAlignment="1">
      <alignment horizontal="right"/>
    </xf>
    <xf numFmtId="0" fontId="14" fillId="0" borderId="24" xfId="1" applyFont="1" applyFill="1" applyBorder="1" applyAlignment="1">
      <alignment horizontal="center"/>
    </xf>
    <xf numFmtId="0" fontId="14" fillId="0" borderId="25" xfId="1" applyFont="1" applyFill="1" applyBorder="1"/>
    <xf numFmtId="0" fontId="22" fillId="5" borderId="22" xfId="1" applyFont="1" applyFill="1" applyBorder="1"/>
    <xf numFmtId="0" fontId="14" fillId="0" borderId="23" xfId="1" applyFill="1" applyBorder="1"/>
    <xf numFmtId="0" fontId="22" fillId="5" borderId="36" xfId="1" applyFont="1" applyFill="1" applyBorder="1"/>
    <xf numFmtId="0" fontId="14" fillId="0" borderId="24" xfId="1" applyFill="1" applyBorder="1" applyAlignment="1">
      <alignment horizontal="right"/>
    </xf>
    <xf numFmtId="0" fontId="14" fillId="0" borderId="34" xfId="1" applyFill="1" applyBorder="1" applyAlignment="1">
      <alignment horizontal="center"/>
    </xf>
    <xf numFmtId="0" fontId="14" fillId="0" borderId="42" xfId="1" applyFill="1" applyBorder="1"/>
    <xf numFmtId="0" fontId="19" fillId="0" borderId="45" xfId="1" applyFont="1" applyFill="1" applyBorder="1"/>
    <xf numFmtId="0" fontId="19" fillId="0" borderId="18" xfId="1" applyFont="1" applyFill="1" applyBorder="1"/>
    <xf numFmtId="0" fontId="14" fillId="0" borderId="48" xfId="1" applyFont="1" applyFill="1" applyBorder="1"/>
    <xf numFmtId="0" fontId="22" fillId="0" borderId="18" xfId="1" applyFont="1" applyFill="1" applyBorder="1"/>
    <xf numFmtId="0" fontId="14" fillId="0" borderId="49" xfId="1" applyFill="1" applyBorder="1"/>
    <xf numFmtId="0" fontId="14" fillId="0" borderId="20" xfId="1" applyFont="1" applyFill="1" applyBorder="1" applyAlignment="1">
      <alignment horizontal="center"/>
    </xf>
    <xf numFmtId="3" fontId="14" fillId="0" borderId="49" xfId="1" applyNumberFormat="1" applyFill="1" applyBorder="1"/>
    <xf numFmtId="0" fontId="14" fillId="0" borderId="31" xfId="1" applyFill="1" applyBorder="1" applyAlignment="1">
      <alignment horizontal="center"/>
    </xf>
    <xf numFmtId="1" fontId="22" fillId="0" borderId="22" xfId="1" applyNumberFormat="1" applyFont="1" applyFill="1" applyBorder="1"/>
    <xf numFmtId="0" fontId="7" fillId="0" borderId="24" xfId="1" applyFont="1" applyFill="1" applyBorder="1" applyAlignment="1">
      <alignment horizontal="right"/>
    </xf>
    <xf numFmtId="1" fontId="22" fillId="0" borderId="36" xfId="1" applyNumberFormat="1" applyFont="1" applyFill="1" applyBorder="1"/>
    <xf numFmtId="1" fontId="14" fillId="0" borderId="42" xfId="1" applyNumberFormat="1" applyFill="1" applyBorder="1"/>
    <xf numFmtId="0" fontId="22" fillId="0" borderId="38" xfId="1" applyFont="1" applyFill="1" applyBorder="1"/>
    <xf numFmtId="0" fontId="14" fillId="0" borderId="12" xfId="1" applyFill="1" applyBorder="1"/>
    <xf numFmtId="0" fontId="14" fillId="0" borderId="37" xfId="1" applyFill="1" applyBorder="1"/>
    <xf numFmtId="0" fontId="19" fillId="0" borderId="15" xfId="1" applyFont="1" applyFill="1" applyBorder="1"/>
    <xf numFmtId="1" fontId="22" fillId="0" borderId="18" xfId="1" applyNumberFormat="1" applyFont="1" applyFill="1" applyBorder="1"/>
    <xf numFmtId="0" fontId="7" fillId="0" borderId="19" xfId="1" applyFont="1" applyFill="1" applyBorder="1" applyAlignment="1">
      <alignment horizontal="right"/>
    </xf>
    <xf numFmtId="0" fontId="14" fillId="0" borderId="50" xfId="1" applyFill="1" applyBorder="1" applyAlignment="1">
      <alignment horizontal="center"/>
    </xf>
    <xf numFmtId="0" fontId="14" fillId="0" borderId="2" xfId="1" applyFill="1" applyBorder="1" applyAlignment="1">
      <alignment horizontal="center" shrinkToFit="1"/>
    </xf>
    <xf numFmtId="0" fontId="14" fillId="0" borderId="51" xfId="1" applyFill="1" applyBorder="1"/>
    <xf numFmtId="0" fontId="21" fillId="0" borderId="0" xfId="1" applyFont="1" applyFill="1" applyAlignment="1">
      <alignment horizontal="right"/>
    </xf>
    <xf numFmtId="0" fontId="14" fillId="0" borderId="45" xfId="1" applyFill="1" applyBorder="1" applyAlignment="1">
      <alignment horizontal="left" vertical="top"/>
    </xf>
    <xf numFmtId="0" fontId="14" fillId="0" borderId="45" xfId="1" applyFont="1" applyFill="1" applyBorder="1" applyAlignment="1">
      <alignment horizontal="center" vertical="top"/>
    </xf>
    <xf numFmtId="0" fontId="14" fillId="0" borderId="18" xfId="1" applyFont="1" applyFill="1" applyBorder="1" applyAlignment="1">
      <alignment horizontal="center" vertical="top"/>
    </xf>
    <xf numFmtId="0" fontId="14" fillId="0" borderId="0" xfId="1" applyProtection="1"/>
    <xf numFmtId="0" fontId="14" fillId="0" borderId="0" xfId="1" applyFill="1" applyProtection="1"/>
    <xf numFmtId="0" fontId="14" fillId="0" borderId="0" xfId="1" applyAlignment="1" applyProtection="1">
      <alignment horizontal="center"/>
    </xf>
    <xf numFmtId="0" fontId="7" fillId="0" borderId="0" xfId="1" applyFont="1" applyProtection="1"/>
    <xf numFmtId="0" fontId="7" fillId="0" borderId="0" xfId="1" applyFont="1" applyFill="1" applyProtection="1"/>
    <xf numFmtId="0" fontId="31" fillId="0" borderId="0" xfId="1" applyFont="1" applyProtection="1"/>
    <xf numFmtId="0" fontId="14" fillId="0" borderId="0" xfId="1" applyBorder="1" applyProtection="1"/>
    <xf numFmtId="0" fontId="31" fillId="0" borderId="0" xfId="1" applyFont="1" applyBorder="1" applyProtection="1"/>
    <xf numFmtId="0" fontId="31" fillId="0" borderId="0" xfId="1" applyFont="1" applyFill="1" applyProtection="1"/>
    <xf numFmtId="0" fontId="14" fillId="0" borderId="0" xfId="1" applyFill="1" applyAlignment="1" applyProtection="1"/>
    <xf numFmtId="0" fontId="22" fillId="0" borderId="43" xfId="1" applyFont="1" applyFill="1" applyBorder="1" applyAlignment="1" applyProtection="1">
      <protection locked="0"/>
    </xf>
    <xf numFmtId="0" fontId="14" fillId="0" borderId="0" xfId="1" applyFill="1" applyAlignment="1" applyProtection="1">
      <alignment horizontal="right"/>
    </xf>
    <xf numFmtId="0" fontId="14" fillId="0" borderId="0" xfId="1" applyFill="1" applyAlignment="1" applyProtection="1">
      <alignment horizontal="left"/>
    </xf>
    <xf numFmtId="1" fontId="7" fillId="5" borderId="24" xfId="1" applyNumberFormat="1" applyFont="1" applyFill="1" applyBorder="1"/>
    <xf numFmtId="0" fontId="14" fillId="0" borderId="0" xfId="1" applyAlignment="1" applyProtection="1">
      <alignment vertical="center"/>
    </xf>
    <xf numFmtId="0" fontId="14" fillId="0" borderId="30" xfId="1" applyFill="1" applyBorder="1" applyAlignment="1" applyProtection="1">
      <alignment vertical="center"/>
    </xf>
    <xf numFmtId="0" fontId="22" fillId="0" borderId="49" xfId="1" applyFont="1" applyFill="1" applyBorder="1" applyProtection="1"/>
    <xf numFmtId="0" fontId="14" fillId="0" borderId="37" xfId="1" applyFont="1" applyFill="1" applyBorder="1" applyAlignment="1" applyProtection="1">
      <alignment wrapText="1"/>
    </xf>
    <xf numFmtId="0" fontId="14" fillId="0" borderId="37" xfId="1" applyFill="1" applyBorder="1" applyProtection="1"/>
    <xf numFmtId="0" fontId="14" fillId="0" borderId="30" xfId="1" applyFont="1" applyFill="1" applyBorder="1" applyAlignment="1" applyProtection="1">
      <alignment horizontal="left" vertical="center"/>
    </xf>
    <xf numFmtId="0" fontId="14" fillId="0" borderId="52" xfId="1" applyBorder="1" applyProtection="1"/>
    <xf numFmtId="0" fontId="14" fillId="0" borderId="31" xfId="1" applyBorder="1" applyProtection="1"/>
    <xf numFmtId="0" fontId="7" fillId="0" borderId="0" xfId="1" applyFont="1" applyAlignment="1" applyProtection="1">
      <alignment wrapText="1"/>
    </xf>
    <xf numFmtId="0" fontId="7" fillId="0" borderId="0" xfId="1" quotePrefix="1" applyFont="1" applyAlignment="1" applyProtection="1">
      <alignment horizontal="left"/>
    </xf>
    <xf numFmtId="0" fontId="7" fillId="0" borderId="0" xfId="1" applyFont="1" applyBorder="1" applyAlignment="1" applyProtection="1">
      <alignment vertical="center" wrapText="1"/>
    </xf>
    <xf numFmtId="0" fontId="7" fillId="0" borderId="45" xfId="1" quotePrefix="1" applyFont="1" applyBorder="1" applyProtection="1"/>
    <xf numFmtId="0" fontId="7" fillId="0" borderId="0" xfId="1" applyFont="1" applyBorder="1" applyProtection="1"/>
    <xf numFmtId="0" fontId="7" fillId="0" borderId="0" xfId="1" quotePrefix="1" applyFont="1" applyBorder="1" applyProtection="1"/>
    <xf numFmtId="0" fontId="37" fillId="0" borderId="0" xfId="1" quotePrefix="1" applyFont="1" applyAlignment="1" applyProtection="1">
      <alignment horizontal="right" wrapText="1"/>
    </xf>
    <xf numFmtId="0" fontId="7" fillId="0" borderId="0" xfId="1" quotePrefix="1" applyFont="1" applyProtection="1"/>
    <xf numFmtId="0" fontId="14" fillId="0" borderId="0" xfId="1" applyFill="1" applyAlignment="1" applyProtection="1">
      <alignment vertical="center"/>
    </xf>
    <xf numFmtId="0" fontId="22" fillId="0" borderId="43" xfId="1" applyFont="1" applyFill="1" applyBorder="1" applyProtection="1"/>
    <xf numFmtId="0" fontId="14" fillId="0" borderId="0" xfId="1" applyFill="1" applyBorder="1" applyProtection="1"/>
    <xf numFmtId="0" fontId="14" fillId="0" borderId="0" xfId="1" applyFill="1" applyAlignment="1" applyProtection="1">
      <alignment horizontal="left" vertical="center"/>
    </xf>
    <xf numFmtId="0" fontId="14" fillId="0" borderId="42" xfId="1" applyFill="1" applyBorder="1" applyProtection="1"/>
    <xf numFmtId="0" fontId="14" fillId="0" borderId="42" xfId="1" applyBorder="1" applyProtection="1"/>
    <xf numFmtId="0" fontId="2" fillId="0" borderId="12" xfId="1" applyFont="1" applyFill="1" applyBorder="1" applyProtection="1">
      <protection locked="0"/>
    </xf>
    <xf numFmtId="0" fontId="2" fillId="0" borderId="0" xfId="1" applyFont="1" applyFill="1" applyBorder="1" applyProtection="1"/>
    <xf numFmtId="0" fontId="2" fillId="0" borderId="0" xfId="1" applyFont="1" applyBorder="1" applyProtection="1"/>
    <xf numFmtId="0" fontId="14" fillId="0" borderId="45" xfId="1" applyBorder="1" applyProtection="1"/>
    <xf numFmtId="0" fontId="18" fillId="0" borderId="0" xfId="1" applyFont="1" applyBorder="1" applyProtection="1"/>
    <xf numFmtId="0" fontId="2" fillId="0" borderId="0" xfId="1" applyFont="1" applyProtection="1"/>
    <xf numFmtId="0" fontId="18" fillId="0" borderId="0" xfId="1" applyFont="1" applyProtection="1"/>
    <xf numFmtId="0" fontId="18" fillId="0" borderId="0" xfId="1" applyFont="1" applyFill="1" applyBorder="1" applyAlignment="1" applyProtection="1">
      <alignment horizontal="left"/>
    </xf>
    <xf numFmtId="0" fontId="2" fillId="0" borderId="0" xfId="1" applyFont="1" applyBorder="1" applyAlignment="1" applyProtection="1">
      <alignment horizontal="right"/>
    </xf>
    <xf numFmtId="0" fontId="2" fillId="0" borderId="12" xfId="1" applyFont="1" applyFill="1" applyBorder="1" applyAlignment="1" applyProtection="1">
      <alignment horizontal="right"/>
      <protection locked="0"/>
    </xf>
    <xf numFmtId="0" fontId="2" fillId="0" borderId="0" xfId="1" applyFont="1" applyFill="1" applyBorder="1" applyAlignment="1" applyProtection="1">
      <alignment horizontal="right"/>
    </xf>
    <xf numFmtId="0" fontId="18" fillId="0" borderId="0" xfId="1" applyFont="1" applyFill="1" applyBorder="1" applyAlignment="1" applyProtection="1">
      <alignment horizontal="right"/>
    </xf>
    <xf numFmtId="0" fontId="18" fillId="0" borderId="0" xfId="1" applyFont="1" applyBorder="1" applyAlignment="1" applyProtection="1">
      <alignment horizontal="right"/>
    </xf>
    <xf numFmtId="0" fontId="22" fillId="0" borderId="12" xfId="1" applyFont="1" applyFill="1" applyBorder="1" applyProtection="1"/>
    <xf numFmtId="0" fontId="18" fillId="0" borderId="0" xfId="1" applyFont="1" applyFill="1" applyAlignment="1" applyProtection="1">
      <alignment horizontal="right"/>
    </xf>
    <xf numFmtId="0" fontId="19" fillId="0" borderId="0" xfId="1" applyFont="1" applyFill="1" applyBorder="1" applyAlignment="1" applyProtection="1">
      <alignment horizontal="left"/>
    </xf>
    <xf numFmtId="0" fontId="2" fillId="0" borderId="53" xfId="1" applyFont="1" applyFill="1" applyBorder="1" applyAlignment="1" applyProtection="1">
      <alignment horizontal="right"/>
    </xf>
    <xf numFmtId="1" fontId="2" fillId="0" borderId="53" xfId="1" applyNumberFormat="1" applyFont="1" applyFill="1" applyBorder="1" applyAlignment="1" applyProtection="1">
      <alignment horizontal="right"/>
    </xf>
    <xf numFmtId="0" fontId="7" fillId="0" borderId="0" xfId="1" applyFont="1" applyFill="1" applyAlignment="1" applyProtection="1">
      <alignment horizontal="right"/>
    </xf>
    <xf numFmtId="0" fontId="14" fillId="0" borderId="53" xfId="1" applyFill="1" applyBorder="1" applyProtection="1"/>
    <xf numFmtId="0" fontId="14" fillId="0" borderId="0" xfId="1" applyFill="1" applyBorder="1" applyAlignment="1" applyProtection="1">
      <alignment horizontal="right"/>
    </xf>
    <xf numFmtId="1" fontId="18" fillId="0" borderId="38" xfId="1" applyNumberFormat="1" applyFont="1" applyFill="1" applyBorder="1" applyAlignment="1" applyProtection="1">
      <alignment vertical="center"/>
    </xf>
    <xf numFmtId="0" fontId="14" fillId="0" borderId="0" xfId="1" applyFill="1" applyAlignment="1" applyProtection="1">
      <alignment horizontal="right" vertical="center"/>
    </xf>
    <xf numFmtId="0" fontId="18" fillId="0" borderId="38" xfId="1" applyFont="1" applyFill="1" applyBorder="1" applyAlignment="1" applyProtection="1">
      <alignment vertical="center"/>
    </xf>
    <xf numFmtId="0" fontId="14" fillId="0" borderId="0" xfId="1" applyAlignment="1" applyProtection="1">
      <alignment horizontal="right" vertical="center"/>
    </xf>
    <xf numFmtId="0" fontId="14" fillId="0" borderId="30" xfId="1" applyBorder="1" applyAlignment="1" applyProtection="1">
      <alignment vertical="center"/>
    </xf>
    <xf numFmtId="0" fontId="14" fillId="0" borderId="37" xfId="1" applyBorder="1" applyAlignment="1" applyProtection="1">
      <alignment vertical="center"/>
    </xf>
    <xf numFmtId="0" fontId="14" fillId="0" borderId="52" xfId="1" applyBorder="1" applyAlignment="1" applyProtection="1">
      <alignment horizontal="center" vertical="center"/>
    </xf>
    <xf numFmtId="1" fontId="22" fillId="0" borderId="0" xfId="1" applyNumberFormat="1" applyFont="1" applyFill="1" applyBorder="1" applyAlignment="1" applyProtection="1">
      <alignment vertical="center"/>
    </xf>
    <xf numFmtId="0" fontId="2" fillId="0" borderId="0" xfId="1" applyFont="1" applyFill="1" applyAlignment="1" applyProtection="1">
      <alignment horizontal="right" vertical="center"/>
    </xf>
    <xf numFmtId="0" fontId="14" fillId="0" borderId="0" xfId="1" applyFont="1" applyAlignment="1" applyProtection="1">
      <alignment horizontal="right" vertical="center"/>
    </xf>
    <xf numFmtId="0" fontId="14" fillId="0" borderId="52" xfId="1" applyBorder="1" applyAlignment="1" applyProtection="1">
      <alignment vertical="center"/>
    </xf>
    <xf numFmtId="0" fontId="7" fillId="0" borderId="0" xfId="1" applyFont="1" applyAlignment="1" applyProtection="1">
      <alignment vertical="center"/>
    </xf>
    <xf numFmtId="1" fontId="2" fillId="0" borderId="38" xfId="1" applyNumberFormat="1" applyFont="1" applyFill="1" applyBorder="1" applyProtection="1"/>
    <xf numFmtId="1" fontId="2" fillId="0" borderId="0" xfId="1" applyNumberFormat="1" applyFont="1" applyFill="1" applyBorder="1" applyProtection="1"/>
    <xf numFmtId="1" fontId="2" fillId="0" borderId="12" xfId="1" applyNumberFormat="1" applyFont="1" applyFill="1" applyBorder="1" applyProtection="1"/>
    <xf numFmtId="1" fontId="2" fillId="0" borderId="38" xfId="1" applyNumberFormat="1" applyFont="1" applyFill="1" applyBorder="1" applyAlignment="1" applyProtection="1">
      <alignment horizontal="right"/>
    </xf>
    <xf numFmtId="1" fontId="2" fillId="0" borderId="0" xfId="1" applyNumberFormat="1" applyFont="1" applyFill="1" applyBorder="1" applyAlignment="1" applyProtection="1">
      <alignment horizontal="right"/>
    </xf>
    <xf numFmtId="0" fontId="2" fillId="0" borderId="0" xfId="1" applyFont="1" applyFill="1" applyProtection="1"/>
    <xf numFmtId="0" fontId="18" fillId="0" borderId="0" xfId="1" applyFont="1" applyFill="1" applyProtection="1"/>
    <xf numFmtId="0" fontId="2" fillId="0" borderId="2" xfId="1" applyFont="1" applyFill="1" applyBorder="1" applyProtection="1"/>
    <xf numFmtId="0" fontId="7" fillId="0" borderId="0" xfId="1" applyFont="1" applyFill="1" applyAlignment="1" applyProtection="1">
      <alignment horizontal="center" vertical="center" wrapText="1"/>
    </xf>
    <xf numFmtId="0" fontId="7" fillId="0" borderId="0" xfId="1" applyFont="1" applyFill="1" applyAlignment="1" applyProtection="1">
      <alignment horizontal="left"/>
    </xf>
    <xf numFmtId="0" fontId="19" fillId="0" borderId="0" xfId="1" applyFont="1" applyFill="1" applyProtection="1"/>
    <xf numFmtId="0" fontId="14" fillId="0" borderId="13" xfId="1" applyFill="1" applyBorder="1" applyAlignment="1" applyProtection="1">
      <alignment horizontal="left" vertical="center"/>
    </xf>
    <xf numFmtId="1" fontId="22" fillId="0" borderId="40" xfId="1" applyNumberFormat="1" applyFont="1" applyFill="1" applyBorder="1" applyAlignment="1" applyProtection="1">
      <alignment vertical="center"/>
    </xf>
    <xf numFmtId="0" fontId="14" fillId="0" borderId="40" xfId="1" applyFill="1" applyBorder="1" applyAlignment="1" applyProtection="1">
      <alignment vertical="center"/>
    </xf>
    <xf numFmtId="1" fontId="22" fillId="0" borderId="14" xfId="1" applyNumberFormat="1" applyFont="1" applyFill="1" applyBorder="1" applyAlignment="1" applyProtection="1">
      <alignment horizontal="right" vertical="center"/>
    </xf>
    <xf numFmtId="1" fontId="14" fillId="0" borderId="40" xfId="1" applyNumberFormat="1" applyFont="1" applyFill="1" applyBorder="1" applyAlignment="1" applyProtection="1">
      <alignment horizontal="right" vertical="center"/>
    </xf>
    <xf numFmtId="0" fontId="14" fillId="0" borderId="40" xfId="1" applyFill="1" applyBorder="1" applyAlignment="1" applyProtection="1">
      <alignment horizontal="right" vertical="center"/>
    </xf>
    <xf numFmtId="0" fontId="14" fillId="0" borderId="14" xfId="1" applyFill="1" applyBorder="1" applyAlignment="1" applyProtection="1">
      <alignment horizontal="left" vertical="center"/>
    </xf>
    <xf numFmtId="1" fontId="22" fillId="0" borderId="54" xfId="1" applyNumberFormat="1" applyFont="1" applyFill="1" applyBorder="1" applyAlignment="1" applyProtection="1">
      <alignment horizontal="right" vertical="center"/>
    </xf>
    <xf numFmtId="0" fontId="14" fillId="0" borderId="14" xfId="1" applyFill="1" applyBorder="1" applyAlignment="1" applyProtection="1">
      <alignment vertical="center"/>
    </xf>
    <xf numFmtId="0" fontId="14" fillId="0" borderId="37" xfId="1" applyFill="1" applyBorder="1" applyAlignment="1" applyProtection="1">
      <alignment vertical="center"/>
    </xf>
    <xf numFmtId="0" fontId="14" fillId="0" borderId="15" xfId="1" applyFill="1" applyBorder="1" applyAlignment="1" applyProtection="1">
      <alignment vertical="center"/>
    </xf>
    <xf numFmtId="0" fontId="7" fillId="0" borderId="32" xfId="1" applyFont="1" applyFill="1" applyBorder="1" applyProtection="1"/>
    <xf numFmtId="0" fontId="2" fillId="0" borderId="55" xfId="1" applyFont="1" applyFill="1" applyBorder="1" applyProtection="1"/>
    <xf numFmtId="0" fontId="2" fillId="0" borderId="56" xfId="1" applyFont="1" applyFill="1" applyBorder="1" applyProtection="1">
      <protection locked="0"/>
    </xf>
    <xf numFmtId="164" fontId="2" fillId="0" borderId="49" xfId="1" applyNumberFormat="1" applyFont="1" applyFill="1" applyBorder="1" applyProtection="1"/>
    <xf numFmtId="0" fontId="2" fillId="0" borderId="56" xfId="1" applyFont="1" applyFill="1" applyBorder="1" applyAlignment="1" applyProtection="1">
      <alignment horizontal="left"/>
    </xf>
    <xf numFmtId="0" fontId="2" fillId="0" borderId="57" xfId="1" applyFont="1" applyFill="1" applyBorder="1" applyProtection="1"/>
    <xf numFmtId="0" fontId="2" fillId="0" borderId="56" xfId="1" applyFont="1" applyFill="1" applyBorder="1" applyProtection="1"/>
    <xf numFmtId="0" fontId="2" fillId="0" borderId="58" xfId="1" applyFont="1" applyFill="1" applyBorder="1" applyProtection="1"/>
    <xf numFmtId="0" fontId="2" fillId="0" borderId="21" xfId="1" applyFont="1" applyFill="1" applyBorder="1" applyAlignment="1" applyProtection="1">
      <alignment horizontal="left"/>
    </xf>
    <xf numFmtId="0" fontId="14" fillId="0" borderId="32" xfId="1" applyFill="1" applyBorder="1" applyProtection="1"/>
    <xf numFmtId="0" fontId="2" fillId="0" borderId="57" xfId="1" applyFont="1" applyFill="1" applyBorder="1" applyAlignment="1" applyProtection="1">
      <alignment horizontal="right"/>
    </xf>
    <xf numFmtId="0" fontId="2" fillId="0" borderId="56" xfId="1" applyFont="1" applyFill="1" applyBorder="1" applyAlignment="1" applyProtection="1">
      <alignment horizontal="right"/>
      <protection locked="0"/>
    </xf>
    <xf numFmtId="0" fontId="2" fillId="0" borderId="55" xfId="1" applyFont="1" applyFill="1" applyBorder="1" applyAlignment="1" applyProtection="1">
      <alignment horizontal="right"/>
    </xf>
    <xf numFmtId="0" fontId="2" fillId="0" borderId="49" xfId="1" applyFont="1" applyFill="1" applyBorder="1" applyAlignment="1" applyProtection="1">
      <alignment horizontal="right"/>
      <protection locked="0"/>
    </xf>
    <xf numFmtId="0" fontId="2" fillId="0" borderId="49" xfId="1" applyFont="1" applyFill="1" applyBorder="1" applyAlignment="1" applyProtection="1">
      <alignment horizontal="right"/>
    </xf>
    <xf numFmtId="0" fontId="2" fillId="0" borderId="43" xfId="1" applyFont="1" applyFill="1" applyBorder="1" applyAlignment="1" applyProtection="1">
      <alignment horizontal="right"/>
    </xf>
    <xf numFmtId="49" fontId="2" fillId="0" borderId="21" xfId="1" applyNumberFormat="1" applyFont="1" applyFill="1" applyBorder="1" applyAlignment="1" applyProtection="1">
      <alignment horizontal="left"/>
    </xf>
    <xf numFmtId="0" fontId="14" fillId="0" borderId="43" xfId="1" applyFill="1" applyBorder="1" applyProtection="1"/>
    <xf numFmtId="0" fontId="2" fillId="0" borderId="49" xfId="1" applyFont="1" applyFill="1" applyBorder="1" applyProtection="1"/>
    <xf numFmtId="0" fontId="2" fillId="0" borderId="49" xfId="1" applyFont="1" applyFill="1" applyBorder="1" applyProtection="1">
      <protection locked="0"/>
    </xf>
    <xf numFmtId="1" fontId="2" fillId="0" borderId="49" xfId="1" applyNumberFormat="1" applyFont="1" applyFill="1" applyBorder="1" applyAlignment="1" applyProtection="1">
      <alignment horizontal="right"/>
      <protection locked="0"/>
    </xf>
    <xf numFmtId="0" fontId="2" fillId="0" borderId="59" xfId="1" applyFont="1" applyFill="1" applyBorder="1" applyProtection="1">
      <protection locked="0"/>
    </xf>
    <xf numFmtId="0" fontId="2" fillId="0" borderId="60" xfId="1" applyFont="1" applyFill="1" applyBorder="1" applyProtection="1"/>
    <xf numFmtId="0" fontId="2" fillId="0" borderId="41" xfId="1" applyFont="1" applyFill="1" applyBorder="1" applyProtection="1">
      <protection locked="0"/>
    </xf>
    <xf numFmtId="0" fontId="2" fillId="0" borderId="16" xfId="1" applyFont="1" applyFill="1" applyBorder="1" applyProtection="1"/>
    <xf numFmtId="164" fontId="2" fillId="0" borderId="61" xfId="1" applyNumberFormat="1" applyFont="1" applyFill="1" applyBorder="1" applyProtection="1"/>
    <xf numFmtId="164" fontId="2" fillId="0" borderId="1" xfId="1" applyNumberFormat="1" applyFont="1" applyFill="1" applyBorder="1" applyProtection="1"/>
    <xf numFmtId="0" fontId="2" fillId="0" borderId="41" xfId="1" applyFont="1" applyFill="1" applyBorder="1" applyAlignment="1" applyProtection="1">
      <alignment horizontal="left"/>
    </xf>
    <xf numFmtId="0" fontId="2" fillId="0" borderId="41" xfId="1" applyFont="1" applyFill="1" applyBorder="1" applyProtection="1"/>
    <xf numFmtId="0" fontId="2" fillId="0" borderId="25" xfId="1" applyFont="1" applyFill="1" applyBorder="1" applyAlignment="1" applyProtection="1">
      <alignment horizontal="left"/>
    </xf>
    <xf numFmtId="0" fontId="2" fillId="0" borderId="60" xfId="1" applyFont="1" applyFill="1" applyBorder="1" applyAlignment="1" applyProtection="1">
      <alignment horizontal="right"/>
    </xf>
    <xf numFmtId="0" fontId="2" fillId="0" borderId="41" xfId="1" applyFont="1" applyFill="1" applyBorder="1" applyAlignment="1" applyProtection="1">
      <alignment horizontal="right"/>
      <protection locked="0"/>
    </xf>
    <xf numFmtId="0" fontId="2" fillId="0" borderId="16" xfId="1" applyFont="1" applyFill="1" applyBorder="1" applyAlignment="1" applyProtection="1">
      <alignment horizontal="right"/>
    </xf>
    <xf numFmtId="0" fontId="2" fillId="0" borderId="43" xfId="1" applyFont="1" applyFill="1" applyBorder="1" applyAlignment="1" applyProtection="1">
      <alignment horizontal="right"/>
      <protection locked="0"/>
    </xf>
    <xf numFmtId="49" fontId="2" fillId="0" borderId="41" xfId="1" applyNumberFormat="1" applyFont="1" applyFill="1" applyBorder="1" applyAlignment="1" applyProtection="1">
      <alignment horizontal="left"/>
    </xf>
    <xf numFmtId="0" fontId="2" fillId="0" borderId="16" xfId="1" applyFont="1" applyFill="1" applyBorder="1" applyProtection="1">
      <protection locked="0"/>
    </xf>
    <xf numFmtId="0" fontId="2" fillId="0" borderId="43" xfId="1" applyFont="1" applyFill="1" applyBorder="1" applyProtection="1"/>
    <xf numFmtId="0" fontId="2" fillId="0" borderId="43" xfId="1" applyFont="1" applyFill="1" applyBorder="1" applyProtection="1">
      <protection locked="0"/>
    </xf>
    <xf numFmtId="1" fontId="2" fillId="0" borderId="43" xfId="1" applyNumberFormat="1" applyFont="1" applyFill="1" applyBorder="1" applyAlignment="1" applyProtection="1">
      <alignment horizontal="right"/>
      <protection locked="0"/>
    </xf>
    <xf numFmtId="0" fontId="2" fillId="0" borderId="62" xfId="1" applyFont="1" applyFill="1" applyBorder="1" applyProtection="1">
      <protection locked="0"/>
    </xf>
    <xf numFmtId="164" fontId="2" fillId="0" borderId="16" xfId="1" applyNumberFormat="1" applyFont="1" applyFill="1" applyBorder="1" applyProtection="1">
      <protection locked="0"/>
    </xf>
    <xf numFmtId="164" fontId="2" fillId="0" borderId="43" xfId="1" applyNumberFormat="1" applyFont="1" applyFill="1" applyBorder="1" applyProtection="1">
      <protection locked="0"/>
    </xf>
    <xf numFmtId="164" fontId="2" fillId="0" borderId="60" xfId="1" applyNumberFormat="1" applyFont="1" applyFill="1" applyBorder="1" applyProtection="1"/>
    <xf numFmtId="164" fontId="2" fillId="0" borderId="3" xfId="1" applyNumberFormat="1" applyFont="1" applyFill="1" applyBorder="1" applyProtection="1"/>
    <xf numFmtId="49" fontId="2" fillId="0" borderId="46" xfId="1" applyNumberFormat="1" applyFont="1" applyFill="1" applyBorder="1" applyAlignment="1" applyProtection="1">
      <alignment horizontal="left"/>
    </xf>
    <xf numFmtId="49" fontId="2" fillId="0" borderId="41" xfId="1" applyNumberFormat="1" applyFont="1" applyFill="1" applyBorder="1" applyAlignment="1" applyProtection="1">
      <alignment horizontal="left"/>
      <protection locked="0"/>
    </xf>
    <xf numFmtId="164" fontId="2" fillId="0" borderId="43" xfId="1" applyNumberFormat="1" applyFont="1" applyFill="1" applyBorder="1" applyProtection="1"/>
    <xf numFmtId="49" fontId="2" fillId="0" borderId="25" xfId="1" applyNumberFormat="1" applyFont="1" applyFill="1" applyBorder="1" applyAlignment="1" applyProtection="1">
      <alignment horizontal="left"/>
    </xf>
    <xf numFmtId="1" fontId="2" fillId="0" borderId="43" xfId="1" applyNumberFormat="1" applyFont="1" applyFill="1" applyBorder="1" applyAlignment="1" applyProtection="1">
      <alignment horizontal="right"/>
    </xf>
    <xf numFmtId="49" fontId="2" fillId="0" borderId="25" xfId="1" applyNumberFormat="1" applyFont="1" applyFill="1" applyBorder="1" applyAlignment="1" applyProtection="1">
      <alignment horizontal="left"/>
      <protection locked="0"/>
    </xf>
    <xf numFmtId="164" fontId="2" fillId="0" borderId="16" xfId="1" applyNumberFormat="1" applyFont="1" applyFill="1" applyBorder="1" applyProtection="1"/>
    <xf numFmtId="0" fontId="2" fillId="0" borderId="63" xfId="1" applyFont="1" applyFill="1" applyBorder="1" applyProtection="1"/>
    <xf numFmtId="0" fontId="2" fillId="0" borderId="64" xfId="1" applyFont="1" applyFill="1" applyBorder="1" applyProtection="1">
      <protection locked="0"/>
    </xf>
    <xf numFmtId="164" fontId="2" fillId="0" borderId="63" xfId="1" applyNumberFormat="1" applyFont="1" applyFill="1" applyBorder="1" applyProtection="1"/>
    <xf numFmtId="164" fontId="2" fillId="0" borderId="53" xfId="1" applyNumberFormat="1" applyFont="1" applyFill="1" applyBorder="1" applyProtection="1"/>
    <xf numFmtId="0" fontId="2" fillId="0" borderId="64" xfId="1" applyFont="1" applyFill="1" applyBorder="1" applyAlignment="1" applyProtection="1">
      <alignment horizontal="left"/>
    </xf>
    <xf numFmtId="0" fontId="2" fillId="0" borderId="64" xfId="1" applyFont="1" applyFill="1" applyBorder="1" applyProtection="1"/>
    <xf numFmtId="0" fontId="2" fillId="0" borderId="28" xfId="1" applyFont="1" applyFill="1" applyBorder="1" applyAlignment="1" applyProtection="1">
      <alignment horizontal="left"/>
    </xf>
    <xf numFmtId="0" fontId="2" fillId="0" borderId="63" xfId="1" applyFont="1" applyFill="1" applyBorder="1" applyAlignment="1" applyProtection="1">
      <alignment horizontal="right"/>
    </xf>
    <xf numFmtId="0" fontId="2" fillId="0" borderId="64" xfId="1" applyFont="1" applyFill="1" applyBorder="1" applyAlignment="1" applyProtection="1">
      <alignment horizontal="right"/>
      <protection locked="0"/>
    </xf>
    <xf numFmtId="0" fontId="2" fillId="0" borderId="53" xfId="1" applyFont="1" applyFill="1" applyBorder="1" applyAlignment="1" applyProtection="1">
      <alignment horizontal="right"/>
      <protection locked="0"/>
    </xf>
    <xf numFmtId="49" fontId="2" fillId="0" borderId="64" xfId="1" applyNumberFormat="1" applyFont="1" applyFill="1" applyBorder="1" applyProtection="1"/>
    <xf numFmtId="0" fontId="2" fillId="0" borderId="63" xfId="1" applyFont="1" applyFill="1" applyBorder="1" applyProtection="1">
      <protection locked="0"/>
    </xf>
    <xf numFmtId="0" fontId="2" fillId="0" borderId="53" xfId="1" applyFont="1" applyFill="1" applyBorder="1" applyProtection="1"/>
    <xf numFmtId="0" fontId="2" fillId="0" borderId="53" xfId="1" applyFont="1" applyFill="1" applyBorder="1" applyProtection="1">
      <protection locked="0"/>
    </xf>
    <xf numFmtId="1" fontId="2" fillId="0" borderId="53" xfId="1" applyNumberFormat="1" applyFont="1" applyFill="1" applyBorder="1" applyAlignment="1" applyProtection="1">
      <alignment horizontal="right"/>
      <protection locked="0"/>
    </xf>
    <xf numFmtId="1" fontId="2" fillId="0" borderId="39" xfId="1" applyNumberFormat="1" applyFont="1" applyFill="1" applyBorder="1" applyProtection="1">
      <protection locked="0"/>
    </xf>
    <xf numFmtId="164" fontId="2" fillId="0" borderId="63" xfId="1" applyNumberFormat="1" applyFont="1" applyFill="1" applyBorder="1" applyProtection="1">
      <protection locked="0"/>
    </xf>
    <xf numFmtId="164" fontId="2" fillId="0" borderId="53" xfId="1" applyNumberFormat="1" applyFont="1" applyFill="1" applyBorder="1" applyProtection="1">
      <protection locked="0"/>
    </xf>
    <xf numFmtId="49" fontId="2" fillId="0" borderId="64" xfId="1" applyNumberFormat="1" applyFont="1" applyFill="1" applyBorder="1" applyProtection="1">
      <protection locked="0"/>
    </xf>
    <xf numFmtId="0" fontId="14" fillId="0" borderId="0" xfId="1" applyFont="1" applyAlignment="1" applyProtection="1">
      <alignment horizontal="center" vertical="center"/>
    </xf>
    <xf numFmtId="0" fontId="14" fillId="0" borderId="13" xfId="1" applyFont="1" applyFill="1" applyBorder="1" applyAlignment="1" applyProtection="1">
      <alignment horizontal="center" vertical="center"/>
    </xf>
    <xf numFmtId="0" fontId="14" fillId="0" borderId="65" xfId="1" applyFont="1" applyFill="1" applyBorder="1" applyAlignment="1" applyProtection="1">
      <alignment horizontal="center" vertical="center"/>
    </xf>
    <xf numFmtId="0" fontId="14" fillId="0" borderId="65" xfId="1" applyFont="1" applyBorder="1" applyAlignment="1" applyProtection="1">
      <alignment horizontal="center" vertical="center"/>
    </xf>
    <xf numFmtId="0" fontId="14" fillId="0" borderId="13" xfId="1" applyFont="1" applyBorder="1" applyAlignment="1" applyProtection="1">
      <alignment horizontal="center" vertical="center"/>
    </xf>
    <xf numFmtId="0" fontId="14" fillId="0" borderId="15" xfId="1" applyFont="1" applyBorder="1" applyAlignment="1" applyProtection="1">
      <alignment horizontal="center" vertical="center"/>
    </xf>
    <xf numFmtId="0" fontId="14" fillId="0" borderId="12" xfId="1" applyFont="1" applyBorder="1" applyAlignment="1" applyProtection="1">
      <alignment horizontal="center" vertical="center"/>
    </xf>
    <xf numFmtId="0" fontId="14" fillId="0" borderId="0" xfId="1" applyFont="1" applyBorder="1" applyAlignment="1" applyProtection="1">
      <alignment horizontal="center" vertical="center"/>
    </xf>
    <xf numFmtId="0" fontId="14" fillId="0" borderId="30" xfId="1" applyFont="1" applyBorder="1" applyAlignment="1" applyProtection="1">
      <alignment horizontal="center" vertical="center"/>
    </xf>
    <xf numFmtId="0" fontId="14" fillId="0" borderId="66" xfId="1" applyFont="1" applyBorder="1" applyAlignment="1" applyProtection="1">
      <alignment horizontal="center" vertical="center"/>
    </xf>
    <xf numFmtId="0" fontId="14" fillId="0" borderId="57" xfId="1" applyFont="1" applyBorder="1" applyAlignment="1" applyProtection="1">
      <alignment horizontal="center" vertical="center"/>
    </xf>
    <xf numFmtId="0" fontId="14" fillId="0" borderId="38" xfId="1" applyFont="1" applyFill="1" applyBorder="1" applyAlignment="1" applyProtection="1">
      <alignment horizontal="center" vertical="center"/>
    </xf>
    <xf numFmtId="0" fontId="14" fillId="0" borderId="12" xfId="1" applyFont="1" applyFill="1" applyBorder="1" applyAlignment="1" applyProtection="1">
      <alignment horizontal="center" vertical="center"/>
    </xf>
    <xf numFmtId="0" fontId="14" fillId="0" borderId="0" xfId="1" applyFont="1" applyFill="1" applyAlignment="1" applyProtection="1">
      <alignment horizontal="center" vertical="center"/>
    </xf>
    <xf numFmtId="0" fontId="14" fillId="0" borderId="0" xfId="1" applyFont="1" applyAlignment="1" applyProtection="1">
      <alignment vertical="center"/>
    </xf>
    <xf numFmtId="0" fontId="14" fillId="0" borderId="30" xfId="1" applyFont="1" applyFill="1" applyBorder="1" applyAlignment="1" applyProtection="1">
      <alignment vertical="center"/>
      <protection locked="0"/>
    </xf>
    <xf numFmtId="0" fontId="14" fillId="0" borderId="66" xfId="1" applyFont="1" applyFill="1" applyBorder="1" applyAlignment="1" applyProtection="1">
      <alignment vertical="center"/>
      <protection locked="0"/>
    </xf>
    <xf numFmtId="0" fontId="14" fillId="0" borderId="30" xfId="1" applyFont="1" applyFill="1" applyBorder="1" applyAlignment="1" applyProtection="1">
      <alignment horizontal="center" vertical="center"/>
    </xf>
    <xf numFmtId="0" fontId="14" fillId="0" borderId="66" xfId="1" applyFont="1" applyFill="1" applyBorder="1" applyAlignment="1" applyProtection="1">
      <alignment horizontal="center" vertical="center"/>
    </xf>
    <xf numFmtId="0" fontId="14" fillId="0" borderId="52" xfId="1" applyFont="1" applyBorder="1" applyAlignment="1" applyProtection="1">
      <alignment horizontal="center" vertical="center" wrapText="1"/>
    </xf>
    <xf numFmtId="164" fontId="14" fillId="0" borderId="38" xfId="1" applyNumberFormat="1" applyFont="1" applyFill="1" applyBorder="1" applyAlignment="1" applyProtection="1">
      <alignment vertical="center" wrapText="1"/>
    </xf>
    <xf numFmtId="0" fontId="14" fillId="0" borderId="38" xfId="1" applyFont="1" applyBorder="1" applyAlignment="1" applyProtection="1">
      <alignment horizontal="center" vertical="center" wrapText="1"/>
    </xf>
    <xf numFmtId="0" fontId="14" fillId="0" borderId="0" xfId="1" applyFont="1" applyBorder="1" applyAlignment="1" applyProtection="1">
      <alignment vertical="center"/>
    </xf>
    <xf numFmtId="0" fontId="14" fillId="0" borderId="67" xfId="1" applyFont="1" applyBorder="1" applyAlignment="1" applyProtection="1">
      <alignment vertical="center"/>
    </xf>
    <xf numFmtId="0" fontId="14" fillId="0" borderId="66" xfId="1" applyFont="1" applyBorder="1" applyAlignment="1" applyProtection="1">
      <alignment vertical="center"/>
    </xf>
    <xf numFmtId="0" fontId="14" fillId="0" borderId="57" xfId="1" applyFont="1" applyBorder="1" applyAlignment="1" applyProtection="1">
      <alignment vertical="center"/>
    </xf>
    <xf numFmtId="164" fontId="19" fillId="0" borderId="38" xfId="1" applyNumberFormat="1" applyFont="1" applyFill="1" applyBorder="1" applyAlignment="1" applyProtection="1">
      <alignment vertical="center" wrapText="1"/>
    </xf>
    <xf numFmtId="0" fontId="14" fillId="0" borderId="38" xfId="1" applyFont="1" applyBorder="1" applyAlignment="1" applyProtection="1">
      <alignment vertical="center" wrapText="1"/>
    </xf>
    <xf numFmtId="0" fontId="14" fillId="0" borderId="16" xfId="1" applyFont="1" applyBorder="1" applyAlignment="1" applyProtection="1">
      <alignment horizontal="center" vertical="center"/>
    </xf>
    <xf numFmtId="0" fontId="14" fillId="0" borderId="41" xfId="1" applyFont="1" applyBorder="1" applyAlignment="1" applyProtection="1">
      <alignment horizontal="center" vertical="center"/>
    </xf>
    <xf numFmtId="164" fontId="14" fillId="0" borderId="38" xfId="1" applyNumberFormat="1" applyFont="1" applyFill="1" applyBorder="1" applyAlignment="1" applyProtection="1">
      <alignment horizontal="center" vertical="center" wrapText="1"/>
    </xf>
    <xf numFmtId="0" fontId="14" fillId="0" borderId="52" xfId="1" applyFont="1" applyBorder="1" applyAlignment="1" applyProtection="1">
      <alignment vertical="center" wrapText="1"/>
    </xf>
    <xf numFmtId="0" fontId="14" fillId="0" borderId="68" xfId="1" applyFont="1" applyBorder="1" applyAlignment="1" applyProtection="1"/>
    <xf numFmtId="0" fontId="14" fillId="0" borderId="67" xfId="1" applyFont="1" applyBorder="1" applyAlignment="1" applyProtection="1"/>
    <xf numFmtId="0" fontId="14" fillId="0" borderId="52" xfId="1" applyFont="1" applyFill="1" applyBorder="1" applyAlignment="1" applyProtection="1">
      <alignment horizontal="center" vertical="center" shrinkToFit="1"/>
    </xf>
    <xf numFmtId="0" fontId="14" fillId="0" borderId="57" xfId="1" applyFont="1" applyFill="1" applyBorder="1" applyAlignment="1" applyProtection="1">
      <alignment vertical="center" wrapText="1"/>
    </xf>
    <xf numFmtId="0" fontId="14" fillId="0" borderId="67" xfId="1" applyFont="1" applyFill="1" applyBorder="1" applyAlignment="1" applyProtection="1">
      <alignment horizontal="center" vertical="center"/>
    </xf>
    <xf numFmtId="0" fontId="14" fillId="0" borderId="68" xfId="1" applyFont="1" applyFill="1" applyBorder="1" applyAlignment="1" applyProtection="1">
      <alignment vertical="center" wrapText="1"/>
    </xf>
    <xf numFmtId="0" fontId="14" fillId="0" borderId="52" xfId="1" applyFont="1" applyFill="1" applyBorder="1" applyAlignment="1" applyProtection="1">
      <alignment horizontal="center" vertical="center"/>
    </xf>
    <xf numFmtId="0" fontId="14" fillId="0" borderId="52" xfId="1" applyFont="1" applyFill="1" applyBorder="1" applyAlignment="1" applyProtection="1">
      <alignment horizontal="center" vertical="center" wrapText="1"/>
    </xf>
    <xf numFmtId="0" fontId="14" fillId="0" borderId="38" xfId="1" applyFont="1" applyFill="1" applyBorder="1" applyAlignment="1" applyProtection="1">
      <alignment horizontal="center" vertical="center" wrapText="1"/>
    </xf>
    <xf numFmtId="0" fontId="14" fillId="0" borderId="38" xfId="1" applyFont="1" applyFill="1" applyBorder="1" applyAlignment="1" applyProtection="1">
      <alignment vertical="center" wrapText="1"/>
    </xf>
    <xf numFmtId="0" fontId="14" fillId="0" borderId="38" xfId="1" applyFont="1" applyFill="1" applyBorder="1" applyAlignment="1" applyProtection="1">
      <alignment vertical="center"/>
    </xf>
    <xf numFmtId="49" fontId="14" fillId="0" borderId="30" xfId="1" applyNumberFormat="1" applyFont="1" applyFill="1" applyBorder="1" applyAlignment="1" applyProtection="1">
      <alignment horizontal="center" vertical="center" wrapText="1"/>
    </xf>
    <xf numFmtId="49" fontId="14" fillId="0" borderId="17" xfId="1" applyNumberFormat="1" applyFont="1" applyFill="1" applyBorder="1" applyAlignment="1" applyProtection="1">
      <alignment horizontal="center" vertical="center" wrapText="1"/>
    </xf>
    <xf numFmtId="49" fontId="14" fillId="0" borderId="38" xfId="1" applyNumberFormat="1" applyFont="1" applyFill="1" applyBorder="1" applyAlignment="1" applyProtection="1">
      <alignment horizontal="center" vertical="center" wrapText="1"/>
    </xf>
    <xf numFmtId="0" fontId="14" fillId="0" borderId="0" xfId="1" applyFont="1" applyFill="1" applyAlignment="1" applyProtection="1">
      <alignment vertical="center"/>
    </xf>
    <xf numFmtId="0" fontId="14" fillId="0" borderId="31" xfId="1" applyFont="1" applyFill="1" applyBorder="1" applyAlignment="1" applyProtection="1">
      <alignment vertical="center"/>
      <protection locked="0"/>
    </xf>
    <xf numFmtId="0" fontId="14" fillId="0" borderId="69" xfId="1" applyFont="1" applyFill="1" applyBorder="1" applyAlignment="1" applyProtection="1">
      <alignment vertical="center"/>
      <protection locked="0"/>
    </xf>
    <xf numFmtId="0" fontId="14" fillId="0" borderId="31" xfId="1" applyFont="1" applyFill="1" applyBorder="1" applyAlignment="1" applyProtection="1">
      <alignment horizontal="center" vertical="center"/>
    </xf>
    <xf numFmtId="0" fontId="14" fillId="0" borderId="69" xfId="1" applyFont="1" applyFill="1" applyBorder="1" applyAlignment="1" applyProtection="1">
      <alignment horizontal="center" vertical="center"/>
    </xf>
    <xf numFmtId="0" fontId="14" fillId="0" borderId="69" xfId="1" applyFont="1" applyBorder="1" applyAlignment="1" applyProtection="1">
      <alignment horizontal="center" vertical="center"/>
    </xf>
    <xf numFmtId="0" fontId="14" fillId="0" borderId="31" xfId="1" applyFont="1" applyBorder="1" applyAlignment="1" applyProtection="1">
      <alignment horizontal="center" vertical="center"/>
    </xf>
    <xf numFmtId="0" fontId="14" fillId="0" borderId="44" xfId="1" applyFont="1" applyBorder="1" applyAlignment="1" applyProtection="1">
      <alignment horizontal="center" vertical="center" wrapText="1"/>
    </xf>
    <xf numFmtId="0" fontId="14" fillId="0" borderId="17" xfId="1" applyFont="1" applyBorder="1" applyAlignment="1" applyProtection="1">
      <alignment vertical="center" wrapText="1"/>
    </xf>
    <xf numFmtId="0" fontId="14" fillId="0" borderId="17" xfId="1" applyFont="1" applyBorder="1" applyAlignment="1" applyProtection="1">
      <alignment horizontal="center" vertical="center" wrapText="1"/>
    </xf>
    <xf numFmtId="0" fontId="14" fillId="0" borderId="35" xfId="1" applyFont="1" applyBorder="1" applyAlignment="1" applyProtection="1">
      <alignment horizontal="center" vertical="center"/>
    </xf>
    <xf numFmtId="0" fontId="14" fillId="0" borderId="46" xfId="1" applyFont="1" applyBorder="1" applyAlignment="1" applyProtection="1">
      <alignment horizontal="center" vertical="center"/>
    </xf>
    <xf numFmtId="0" fontId="14" fillId="0" borderId="17" xfId="1" applyFont="1" applyFill="1" applyBorder="1" applyAlignment="1" applyProtection="1">
      <alignment vertical="center" wrapText="1"/>
    </xf>
    <xf numFmtId="0" fontId="14" fillId="0" borderId="44" xfId="1" applyFont="1" applyBorder="1" applyAlignment="1" applyProtection="1">
      <alignment vertical="center" wrapText="1"/>
    </xf>
    <xf numFmtId="0" fontId="14" fillId="0" borderId="31" xfId="1" applyFont="1" applyBorder="1" applyAlignment="1" applyProtection="1">
      <alignment vertical="center"/>
    </xf>
    <xf numFmtId="0" fontId="14" fillId="0" borderId="0" xfId="1" applyFont="1" applyBorder="1" applyProtection="1"/>
    <xf numFmtId="0" fontId="19" fillId="0" borderId="44" xfId="1" applyFont="1" applyBorder="1" applyProtection="1"/>
    <xf numFmtId="0" fontId="14" fillId="0" borderId="31" xfId="1" applyFont="1" applyFill="1" applyBorder="1" applyProtection="1"/>
    <xf numFmtId="0" fontId="14" fillId="0" borderId="0" xfId="1" applyFont="1" applyFill="1" applyBorder="1" applyProtection="1"/>
    <xf numFmtId="0" fontId="14" fillId="0" borderId="44" xfId="1" applyFont="1" applyFill="1" applyBorder="1" applyProtection="1"/>
    <xf numFmtId="0" fontId="14" fillId="0" borderId="44" xfId="1" applyFont="1" applyFill="1" applyBorder="1" applyAlignment="1" applyProtection="1">
      <alignment horizontal="center" vertical="center" wrapText="1"/>
    </xf>
    <xf numFmtId="0" fontId="14" fillId="0" borderId="17" xfId="1" applyFont="1" applyFill="1" applyBorder="1" applyAlignment="1" applyProtection="1">
      <alignment vertical="center"/>
    </xf>
    <xf numFmtId="0" fontId="14" fillId="0" borderId="31" xfId="1" applyFont="1" applyFill="1" applyBorder="1" applyAlignment="1" applyProtection="1">
      <alignment horizontal="center" vertical="center" wrapText="1"/>
    </xf>
    <xf numFmtId="0" fontId="14" fillId="0" borderId="70" xfId="1" applyFont="1" applyBorder="1" applyAlignment="1" applyProtection="1">
      <alignment vertical="center"/>
    </xf>
    <xf numFmtId="0" fontId="14" fillId="0" borderId="71" xfId="1" applyFont="1" applyBorder="1" applyAlignment="1" applyProtection="1">
      <alignment horizontal="center" vertical="center"/>
    </xf>
    <xf numFmtId="0" fontId="14" fillId="0" borderId="70" xfId="1" applyFont="1" applyBorder="1" applyAlignment="1" applyProtection="1">
      <alignment horizontal="center" vertical="center"/>
    </xf>
    <xf numFmtId="0" fontId="14" fillId="0" borderId="31" xfId="1" applyFont="1" applyBorder="1" applyProtection="1"/>
    <xf numFmtId="0" fontId="14" fillId="0" borderId="8" xfId="1" applyFont="1" applyBorder="1" applyProtection="1"/>
    <xf numFmtId="0" fontId="14" fillId="0" borderId="44" xfId="1" applyFont="1" applyBorder="1" applyProtection="1"/>
    <xf numFmtId="0" fontId="14" fillId="0" borderId="17" xfId="1" applyFont="1" applyFill="1" applyBorder="1" applyAlignment="1" applyProtection="1">
      <alignment horizontal="center" vertical="center"/>
    </xf>
    <xf numFmtId="0" fontId="19" fillId="0" borderId="16" xfId="1" applyFont="1" applyFill="1" applyBorder="1" applyProtection="1"/>
    <xf numFmtId="0" fontId="19" fillId="0" borderId="43" xfId="1" applyFont="1" applyFill="1" applyBorder="1" applyProtection="1"/>
    <xf numFmtId="0" fontId="14" fillId="0" borderId="17" xfId="1" applyFont="1" applyFill="1" applyBorder="1" applyAlignment="1" applyProtection="1">
      <alignment horizontal="center" vertical="center" wrapText="1"/>
    </xf>
    <xf numFmtId="0" fontId="14" fillId="0" borderId="30" xfId="1" applyFont="1" applyFill="1" applyBorder="1" applyAlignment="1" applyProtection="1">
      <alignment vertical="center"/>
    </xf>
    <xf numFmtId="0" fontId="14" fillId="0" borderId="37" xfId="1" applyFont="1" applyFill="1" applyBorder="1" applyAlignment="1" applyProtection="1">
      <alignment vertical="center"/>
    </xf>
    <xf numFmtId="0" fontId="14" fillId="0" borderId="52" xfId="1" applyFont="1" applyFill="1" applyBorder="1" applyAlignment="1" applyProtection="1">
      <alignment vertical="center"/>
    </xf>
    <xf numFmtId="0" fontId="14" fillId="0" borderId="37" xfId="1" applyFont="1" applyBorder="1" applyAlignment="1" applyProtection="1">
      <alignment vertical="center"/>
    </xf>
    <xf numFmtId="0" fontId="14" fillId="0" borderId="52" xfId="1" applyFont="1" applyBorder="1" applyAlignment="1" applyProtection="1">
      <alignment vertical="center"/>
    </xf>
    <xf numFmtId="0" fontId="14" fillId="0" borderId="30" xfId="1" applyFont="1" applyBorder="1" applyAlignment="1" applyProtection="1">
      <alignment vertical="center"/>
    </xf>
    <xf numFmtId="0" fontId="14" fillId="0" borderId="42" xfId="1" applyFont="1" applyBorder="1" applyProtection="1"/>
    <xf numFmtId="0" fontId="14" fillId="0" borderId="51" xfId="1" applyFont="1" applyFill="1" applyBorder="1" applyAlignment="1" applyProtection="1">
      <alignment horizontal="left" vertical="center"/>
    </xf>
    <xf numFmtId="0" fontId="14" fillId="5" borderId="24" xfId="1" applyFont="1" applyFill="1" applyBorder="1"/>
    <xf numFmtId="0" fontId="14" fillId="0" borderId="8" xfId="1" applyFont="1" applyFill="1" applyBorder="1" applyProtection="1"/>
    <xf numFmtId="0" fontId="14" fillId="0" borderId="29" xfId="1" applyFont="1" applyBorder="1" applyAlignment="1" applyProtection="1">
      <alignment horizontal="center" vertical="center" wrapText="1"/>
    </xf>
    <xf numFmtId="0" fontId="14" fillId="0" borderId="29" xfId="1" applyFont="1" applyBorder="1" applyAlignment="1" applyProtection="1">
      <alignment vertical="center" wrapText="1"/>
    </xf>
    <xf numFmtId="0" fontId="19" fillId="0" borderId="0" xfId="1" applyFont="1" applyBorder="1" applyAlignment="1" applyProtection="1">
      <alignment vertical="center"/>
    </xf>
    <xf numFmtId="0" fontId="19" fillId="0" borderId="32" xfId="1" applyFont="1" applyFill="1" applyBorder="1" applyProtection="1">
      <protection locked="0"/>
    </xf>
    <xf numFmtId="0" fontId="19" fillId="0" borderId="43" xfId="1" applyFont="1" applyFill="1" applyBorder="1" applyProtection="1">
      <protection locked="0"/>
    </xf>
    <xf numFmtId="0" fontId="14" fillId="0" borderId="51" xfId="1" applyFont="1" applyFill="1" applyBorder="1" applyAlignment="1" applyProtection="1">
      <alignment horizontal="center" vertical="center" wrapText="1"/>
    </xf>
    <xf numFmtId="0" fontId="14" fillId="0" borderId="29" xfId="1" applyFont="1" applyFill="1" applyBorder="1" applyAlignment="1" applyProtection="1">
      <alignment vertical="center" wrapText="1"/>
    </xf>
    <xf numFmtId="0" fontId="14" fillId="0" borderId="29" xfId="1" applyFont="1" applyFill="1" applyBorder="1" applyAlignment="1" applyProtection="1">
      <alignment vertical="center"/>
    </xf>
    <xf numFmtId="49" fontId="14" fillId="0" borderId="13" xfId="1" applyNumberFormat="1" applyFont="1" applyFill="1" applyBorder="1" applyAlignment="1" applyProtection="1">
      <alignment horizontal="centerContinuous" vertical="center"/>
    </xf>
    <xf numFmtId="49" fontId="14" fillId="0" borderId="15" xfId="1" applyNumberFormat="1" applyFont="1" applyFill="1" applyBorder="1" applyAlignment="1" applyProtection="1">
      <alignment horizontal="centerContinuous" vertical="center"/>
    </xf>
    <xf numFmtId="0" fontId="14" fillId="0" borderId="13" xfId="1" applyFont="1" applyFill="1" applyBorder="1" applyAlignment="1" applyProtection="1">
      <alignment horizontal="centerContinuous" vertical="center"/>
    </xf>
    <xf numFmtId="0" fontId="14" fillId="0" borderId="15" xfId="1" applyFont="1" applyFill="1" applyBorder="1" applyAlignment="1" applyProtection="1">
      <alignment horizontal="centerContinuous" vertical="center"/>
    </xf>
    <xf numFmtId="0" fontId="14" fillId="0" borderId="13" xfId="1" applyFont="1" applyBorder="1" applyAlignment="1" applyProtection="1">
      <alignment horizontal="centerContinuous" vertical="center"/>
    </xf>
    <xf numFmtId="0" fontId="14" fillId="0" borderId="14" xfId="1" applyFont="1" applyBorder="1" applyAlignment="1" applyProtection="1">
      <alignment horizontal="centerContinuous" vertical="center"/>
    </xf>
    <xf numFmtId="0" fontId="14" fillId="0" borderId="15" xfId="1" applyFont="1" applyBorder="1" applyAlignment="1" applyProtection="1">
      <alignment horizontal="centerContinuous" vertical="center"/>
    </xf>
    <xf numFmtId="0" fontId="14" fillId="0" borderId="29" xfId="1" applyFont="1" applyBorder="1" applyAlignment="1" applyProtection="1">
      <alignment horizontal="center" vertical="center"/>
    </xf>
    <xf numFmtId="0" fontId="14" fillId="0" borderId="37" xfId="1" applyFont="1" applyFill="1" applyBorder="1" applyAlignment="1" applyProtection="1">
      <alignment horizontal="center" vertical="center"/>
    </xf>
    <xf numFmtId="0" fontId="14" fillId="0" borderId="29" xfId="1" applyFont="1" applyBorder="1" applyAlignment="1" applyProtection="1">
      <alignment vertical="center"/>
    </xf>
    <xf numFmtId="0" fontId="14" fillId="0" borderId="0" xfId="1" applyFont="1" applyFill="1" applyProtection="1"/>
    <xf numFmtId="0" fontId="14" fillId="0" borderId="0" xfId="1" applyFont="1" applyFill="1" applyAlignment="1" applyProtection="1">
      <alignment horizontal="center"/>
    </xf>
    <xf numFmtId="0" fontId="14" fillId="0" borderId="0" xfId="1" applyFont="1" applyFill="1" applyBorder="1" applyAlignment="1" applyProtection="1">
      <alignment vertical="center"/>
    </xf>
    <xf numFmtId="0" fontId="7" fillId="0" borderId="0" xfId="1" applyFont="1" applyBorder="1" applyAlignment="1" applyProtection="1">
      <alignment horizontal="right" vertical="center"/>
    </xf>
    <xf numFmtId="0" fontId="19" fillId="0" borderId="15" xfId="1" applyFont="1" applyBorder="1" applyAlignment="1" applyProtection="1">
      <alignment horizontal="centerContinuous" vertical="center"/>
    </xf>
    <xf numFmtId="0" fontId="14" fillId="0" borderId="51" xfId="1" applyFont="1" applyBorder="1" applyAlignment="1" applyProtection="1">
      <alignment vertical="center"/>
    </xf>
    <xf numFmtId="0" fontId="14" fillId="0" borderId="14" xfId="1" applyFont="1" applyFill="1" applyBorder="1" applyAlignment="1" applyProtection="1">
      <alignment horizontal="centerContinuous" vertical="center"/>
    </xf>
    <xf numFmtId="0" fontId="19" fillId="0" borderId="15" xfId="1" applyFont="1" applyFill="1" applyBorder="1" applyAlignment="1" applyProtection="1">
      <alignment horizontal="centerContinuous" vertical="center"/>
    </xf>
    <xf numFmtId="0" fontId="14" fillId="0" borderId="0" xfId="1" applyFill="1" applyBorder="1" applyAlignment="1" applyProtection="1">
      <alignment horizontal="center"/>
    </xf>
    <xf numFmtId="0" fontId="19" fillId="0" borderId="0" xfId="1" applyFont="1" applyFill="1" applyAlignment="1" applyProtection="1">
      <alignment horizontal="center"/>
    </xf>
    <xf numFmtId="0" fontId="2" fillId="0" borderId="37" xfId="1" applyFont="1" applyFill="1" applyBorder="1" applyAlignment="1" applyProtection="1">
      <alignment horizontal="right"/>
    </xf>
    <xf numFmtId="0" fontId="2" fillId="0" borderId="37" xfId="1" applyFont="1" applyFill="1" applyBorder="1" applyAlignment="1" applyProtection="1"/>
    <xf numFmtId="0" fontId="14" fillId="0" borderId="37" xfId="1" applyFill="1" applyBorder="1" applyAlignment="1" applyProtection="1"/>
    <xf numFmtId="0" fontId="14" fillId="0" borderId="37" xfId="1" applyFill="1" applyBorder="1" applyAlignment="1" applyProtection="1">
      <alignment horizontal="right"/>
    </xf>
    <xf numFmtId="0" fontId="38" fillId="0" borderId="0" xfId="1" applyFont="1" applyProtection="1"/>
    <xf numFmtId="0" fontId="25" fillId="0" borderId="0" xfId="1" applyFont="1" applyFill="1" applyBorder="1" applyAlignment="1" applyProtection="1">
      <alignment horizontal="right"/>
    </xf>
    <xf numFmtId="0" fontId="38" fillId="0" borderId="0" xfId="1" applyFont="1" applyFill="1" applyProtection="1"/>
    <xf numFmtId="0" fontId="14" fillId="0" borderId="0" xfId="1" applyFill="1" applyAlignment="1">
      <alignment horizontal="center"/>
    </xf>
    <xf numFmtId="0" fontId="35" fillId="0" borderId="0" xfId="1" applyFont="1" applyFill="1" applyAlignment="1">
      <alignment horizontal="center"/>
    </xf>
    <xf numFmtId="0" fontId="35" fillId="0" borderId="0" xfId="1" applyFont="1" applyFill="1"/>
    <xf numFmtId="0" fontId="22" fillId="0" borderId="13" xfId="1" applyFont="1" applyFill="1" applyBorder="1" applyAlignment="1">
      <alignment horizontal="right"/>
    </xf>
    <xf numFmtId="0" fontId="14" fillId="0" borderId="65" xfId="1" applyFont="1" applyFill="1" applyBorder="1" applyAlignment="1">
      <alignment horizontal="center"/>
    </xf>
    <xf numFmtId="3" fontId="2" fillId="0" borderId="18" xfId="1" applyNumberFormat="1" applyFont="1" applyFill="1" applyBorder="1" applyAlignment="1">
      <alignment horizontal="center"/>
    </xf>
    <xf numFmtId="0" fontId="14" fillId="0" borderId="19" xfId="1" applyFill="1" applyBorder="1" applyAlignment="1"/>
    <xf numFmtId="0" fontId="14" fillId="0" borderId="20" xfId="1" applyFill="1" applyBorder="1" applyAlignment="1"/>
    <xf numFmtId="0" fontId="14" fillId="0" borderId="56" xfId="1" applyFont="1" applyFill="1" applyBorder="1" applyAlignment="1">
      <alignment horizontal="center"/>
    </xf>
    <xf numFmtId="3" fontId="2" fillId="0" borderId="22" xfId="1" applyNumberFormat="1" applyFont="1" applyFill="1" applyBorder="1" applyAlignment="1">
      <alignment horizontal="center"/>
    </xf>
    <xf numFmtId="0" fontId="2" fillId="0" borderId="23" xfId="1" applyFont="1" applyFill="1" applyBorder="1" applyAlignment="1"/>
    <xf numFmtId="0" fontId="2" fillId="0" borderId="24" xfId="1" applyFont="1" applyFill="1" applyBorder="1" applyAlignment="1"/>
    <xf numFmtId="0" fontId="14" fillId="0" borderId="41" xfId="1" applyFont="1" applyFill="1" applyBorder="1" applyAlignment="1">
      <alignment horizontal="center"/>
    </xf>
    <xf numFmtId="0" fontId="2" fillId="0" borderId="23" xfId="1" applyFont="1" applyFill="1" applyBorder="1" applyAlignment="1">
      <alignment horizontal="right"/>
    </xf>
    <xf numFmtId="3" fontId="2" fillId="0" borderId="36" xfId="1" applyNumberFormat="1" applyFont="1" applyFill="1" applyBorder="1" applyAlignment="1">
      <alignment horizontal="center"/>
    </xf>
    <xf numFmtId="0" fontId="2" fillId="0" borderId="26" xfId="1" applyFont="1" applyFill="1" applyBorder="1" applyAlignment="1">
      <alignment horizontal="right"/>
    </xf>
    <xf numFmtId="0" fontId="2" fillId="0" borderId="27" xfId="1" applyFont="1" applyFill="1" applyBorder="1" applyAlignment="1"/>
    <xf numFmtId="0" fontId="14" fillId="0" borderId="64" xfId="1" applyFont="1" applyFill="1" applyBorder="1" applyAlignment="1">
      <alignment horizontal="center"/>
    </xf>
    <xf numFmtId="0" fontId="14" fillId="0" borderId="0" xfId="1" applyFont="1" applyFill="1" applyAlignment="1">
      <alignment horizontal="center"/>
    </xf>
    <xf numFmtId="0" fontId="2" fillId="0" borderId="17" xfId="1" applyFont="1" applyFill="1" applyBorder="1"/>
    <xf numFmtId="3" fontId="2" fillId="0" borderId="30" xfId="1" applyNumberFormat="1" applyFont="1" applyFill="1" applyBorder="1" applyAlignment="1">
      <alignment horizontal="center"/>
    </xf>
    <xf numFmtId="0" fontId="2" fillId="0" borderId="37" xfId="1" applyFont="1" applyFill="1" applyBorder="1" applyAlignment="1">
      <alignment horizontal="right"/>
    </xf>
    <xf numFmtId="0" fontId="14" fillId="0" borderId="66" xfId="1" applyFont="1" applyFill="1" applyBorder="1" applyAlignment="1">
      <alignment horizontal="center"/>
    </xf>
    <xf numFmtId="0" fontId="42" fillId="0" borderId="0" xfId="1" applyFont="1"/>
    <xf numFmtId="0" fontId="19" fillId="0" borderId="22" xfId="1" applyFont="1" applyFill="1" applyBorder="1"/>
    <xf numFmtId="0" fontId="14" fillId="5" borderId="53" xfId="1" applyFont="1" applyFill="1" applyBorder="1"/>
    <xf numFmtId="0" fontId="2" fillId="0" borderId="24" xfId="1" applyFont="1" applyFill="1" applyBorder="1" applyAlignment="1">
      <alignment horizontal="right"/>
    </xf>
    <xf numFmtId="6" fontId="2" fillId="0" borderId="23" xfId="1" applyNumberFormat="1" applyFont="1" applyFill="1" applyBorder="1" applyAlignment="1">
      <alignment horizontal="right"/>
    </xf>
    <xf numFmtId="10" fontId="2" fillId="0" borderId="24" xfId="1" applyNumberFormat="1" applyFont="1" applyFill="1" applyBorder="1" applyAlignment="1">
      <alignment horizontal="center"/>
    </xf>
    <xf numFmtId="0" fontId="2" fillId="0" borderId="27" xfId="1" applyFont="1" applyFill="1" applyBorder="1"/>
    <xf numFmtId="0" fontId="2" fillId="0" borderId="27" xfId="1" applyFont="1" applyFill="1" applyBorder="1" applyAlignment="1">
      <alignment horizontal="center"/>
    </xf>
    <xf numFmtId="0" fontId="2" fillId="0" borderId="27" xfId="1" applyFont="1" applyFill="1" applyBorder="1" applyAlignment="1">
      <alignment horizontal="right"/>
    </xf>
    <xf numFmtId="3" fontId="21" fillId="0" borderId="17" xfId="1" applyNumberFormat="1" applyFont="1" applyFill="1" applyBorder="1" applyAlignment="1">
      <alignment horizontal="right"/>
    </xf>
    <xf numFmtId="0" fontId="21" fillId="0" borderId="0" xfId="1" applyFont="1" applyFill="1" applyBorder="1" applyAlignment="1">
      <alignment horizontal="right"/>
    </xf>
    <xf numFmtId="0" fontId="14" fillId="0" borderId="69" xfId="1" applyFont="1" applyFill="1" applyBorder="1" applyAlignment="1">
      <alignment horizontal="center"/>
    </xf>
    <xf numFmtId="3" fontId="2" fillId="0" borderId="22" xfId="1" applyNumberFormat="1" applyFont="1" applyFill="1" applyBorder="1" applyAlignment="1">
      <alignment horizontal="right"/>
    </xf>
    <xf numFmtId="0" fontId="32" fillId="0" borderId="24" xfId="1" applyFont="1" applyFill="1" applyBorder="1" applyAlignment="1">
      <alignment horizontal="right"/>
    </xf>
    <xf numFmtId="0" fontId="32" fillId="0" borderId="24" xfId="1" applyFont="1" applyFill="1" applyBorder="1" applyAlignment="1"/>
    <xf numFmtId="0" fontId="14" fillId="0" borderId="23" xfId="1" applyFill="1" applyBorder="1" applyAlignment="1">
      <alignment horizontal="right"/>
    </xf>
    <xf numFmtId="0" fontId="14" fillId="0" borderId="24" xfId="1" applyFill="1" applyBorder="1" applyAlignment="1"/>
    <xf numFmtId="3" fontId="2" fillId="0" borderId="36" xfId="1" applyNumberFormat="1" applyFont="1" applyFill="1" applyBorder="1" applyAlignment="1">
      <alignment horizontal="right"/>
    </xf>
    <xf numFmtId="0" fontId="19" fillId="0" borderId="38" xfId="1" applyFont="1" applyFill="1" applyBorder="1" applyAlignment="1">
      <alignment horizontal="right"/>
    </xf>
    <xf numFmtId="3" fontId="2" fillId="0" borderId="32" xfId="1" applyNumberFormat="1" applyFont="1" applyFill="1" applyBorder="1" applyAlignment="1">
      <alignment horizontal="right"/>
    </xf>
    <xf numFmtId="0" fontId="2" fillId="0" borderId="62" xfId="1" applyFont="1" applyFill="1" applyBorder="1" applyAlignment="1"/>
    <xf numFmtId="0" fontId="19" fillId="0" borderId="17" xfId="1" applyFont="1" applyFill="1" applyBorder="1" applyAlignment="1">
      <alignment horizontal="right"/>
    </xf>
    <xf numFmtId="0" fontId="2" fillId="0" borderId="62" xfId="1" applyFont="1" applyFill="1" applyBorder="1" applyAlignment="1">
      <alignment horizontal="right"/>
    </xf>
    <xf numFmtId="0" fontId="19" fillId="0" borderId="29" xfId="1" applyFont="1" applyFill="1" applyBorder="1" applyAlignment="1">
      <alignment horizontal="right"/>
    </xf>
    <xf numFmtId="3" fontId="2" fillId="0" borderId="74" xfId="1" applyNumberFormat="1" applyFont="1" applyFill="1" applyBorder="1" applyAlignment="1">
      <alignment horizontal="right"/>
    </xf>
    <xf numFmtId="0" fontId="2" fillId="0" borderId="39" xfId="1" applyFont="1" applyFill="1" applyBorder="1" applyAlignment="1">
      <alignment horizontal="right"/>
    </xf>
    <xf numFmtId="3" fontId="18" fillId="0" borderId="38" xfId="1" applyNumberFormat="1" applyFont="1" applyFill="1" applyBorder="1" applyAlignment="1">
      <alignment horizontal="right"/>
    </xf>
    <xf numFmtId="0" fontId="18" fillId="0" borderId="19" xfId="1" applyFont="1" applyFill="1" applyBorder="1" applyAlignment="1">
      <alignment horizontal="right"/>
    </xf>
    <xf numFmtId="0" fontId="19" fillId="0" borderId="38" xfId="1" applyFont="1" applyFill="1" applyBorder="1" applyAlignment="1">
      <alignment horizontal="center"/>
    </xf>
    <xf numFmtId="0" fontId="19" fillId="0" borderId="17" xfId="1" applyFont="1" applyFill="1" applyBorder="1" applyAlignment="1">
      <alignment horizontal="center"/>
    </xf>
    <xf numFmtId="0" fontId="19" fillId="0" borderId="29" xfId="1" applyFont="1" applyFill="1" applyBorder="1"/>
    <xf numFmtId="0" fontId="14" fillId="0" borderId="39" xfId="1" applyFill="1" applyBorder="1" applyAlignment="1">
      <alignment horizontal="right"/>
    </xf>
    <xf numFmtId="0" fontId="14" fillId="0" borderId="27" xfId="1" applyFill="1" applyBorder="1" applyAlignment="1"/>
    <xf numFmtId="0" fontId="22" fillId="0" borderId="13" xfId="1" applyFont="1" applyFill="1" applyBorder="1" applyAlignment="1">
      <alignment horizontal="center"/>
    </xf>
    <xf numFmtId="0" fontId="22" fillId="0" borderId="75" xfId="1" applyFont="1" applyFill="1" applyBorder="1" applyAlignment="1">
      <alignment horizontal="center"/>
    </xf>
    <xf numFmtId="0" fontId="19" fillId="0" borderId="75" xfId="1" applyFont="1" applyFill="1" applyBorder="1"/>
    <xf numFmtId="0" fontId="19" fillId="0" borderId="14" xfId="1" applyFont="1" applyFill="1" applyBorder="1"/>
    <xf numFmtId="0" fontId="18" fillId="0" borderId="15" xfId="1" applyFont="1" applyFill="1" applyBorder="1"/>
    <xf numFmtId="0" fontId="25" fillId="0" borderId="45" xfId="1" applyFont="1" applyFill="1" applyBorder="1" applyAlignment="1">
      <alignment horizontal="right"/>
    </xf>
    <xf numFmtId="0" fontId="22" fillId="0" borderId="12" xfId="1" applyFont="1" applyFill="1" applyBorder="1"/>
    <xf numFmtId="0" fontId="22" fillId="0" borderId="14" xfId="1" applyFont="1" applyFill="1" applyBorder="1"/>
    <xf numFmtId="1" fontId="22" fillId="0" borderId="12" xfId="1" applyNumberFormat="1" applyFont="1" applyFill="1" applyBorder="1"/>
    <xf numFmtId="0" fontId="14" fillId="0" borderId="56" xfId="1" applyFill="1" applyBorder="1"/>
    <xf numFmtId="0" fontId="2" fillId="0" borderId="23" xfId="1" applyFont="1" applyFill="1" applyBorder="1"/>
    <xf numFmtId="0" fontId="14" fillId="0" borderId="32" xfId="1" applyFont="1" applyFill="1" applyBorder="1"/>
    <xf numFmtId="0" fontId="14" fillId="0" borderId="11" xfId="1" applyFont="1" applyFill="1" applyBorder="1"/>
    <xf numFmtId="0" fontId="2" fillId="0" borderId="1" xfId="1" applyFont="1" applyFill="1" applyBorder="1" applyProtection="1">
      <protection locked="0"/>
    </xf>
    <xf numFmtId="0" fontId="14" fillId="0" borderId="41" xfId="1" applyFill="1" applyBorder="1"/>
    <xf numFmtId="0" fontId="35" fillId="0" borderId="32" xfId="1" applyFont="1" applyFill="1" applyBorder="1"/>
    <xf numFmtId="0" fontId="14" fillId="0" borderId="63" xfId="1" applyFill="1" applyBorder="1" applyAlignment="1">
      <alignment wrapText="1"/>
    </xf>
    <xf numFmtId="0" fontId="14" fillId="0" borderId="0" xfId="1" applyFill="1" applyBorder="1" applyAlignment="1">
      <alignment horizontal="right"/>
    </xf>
    <xf numFmtId="0" fontId="14" fillId="0" borderId="43" xfId="1" applyFill="1" applyBorder="1" applyAlignment="1">
      <alignment wrapText="1"/>
    </xf>
    <xf numFmtId="0" fontId="7" fillId="0" borderId="43" xfId="1" applyFont="1" applyFill="1" applyBorder="1" applyAlignment="1">
      <alignment wrapText="1"/>
    </xf>
    <xf numFmtId="0" fontId="7" fillId="0" borderId="0" xfId="1" applyFont="1" applyFill="1" applyBorder="1" applyAlignment="1">
      <alignment wrapText="1"/>
    </xf>
    <xf numFmtId="0" fontId="14" fillId="0" borderId="0" xfId="1" applyFill="1" applyBorder="1" applyAlignment="1">
      <alignment wrapText="1"/>
    </xf>
    <xf numFmtId="0" fontId="19" fillId="0" borderId="0" xfId="1" applyFont="1" applyFill="1" applyBorder="1" applyAlignment="1">
      <alignment wrapText="1"/>
    </xf>
    <xf numFmtId="0" fontId="22" fillId="0" borderId="30" xfId="1" applyFont="1" applyFill="1" applyBorder="1"/>
    <xf numFmtId="0" fontId="22" fillId="0" borderId="32" xfId="1" applyFont="1" applyFill="1" applyBorder="1"/>
    <xf numFmtId="0" fontId="22" fillId="0" borderId="43" xfId="1" applyFont="1" applyFill="1" applyBorder="1"/>
    <xf numFmtId="0" fontId="14" fillId="0" borderId="62" xfId="1" applyFill="1" applyBorder="1"/>
    <xf numFmtId="1" fontId="27" fillId="0" borderId="43" xfId="1" applyNumberFormat="1" applyFont="1" applyFill="1" applyBorder="1"/>
    <xf numFmtId="0" fontId="2" fillId="0" borderId="22" xfId="1" applyFont="1" applyFill="1" applyBorder="1" applyProtection="1">
      <protection locked="0"/>
    </xf>
    <xf numFmtId="0" fontId="2" fillId="0" borderId="24" xfId="1" applyFont="1" applyFill="1" applyBorder="1"/>
    <xf numFmtId="1" fontId="2" fillId="0" borderId="43" xfId="1" applyNumberFormat="1" applyFont="1" applyFill="1" applyBorder="1"/>
    <xf numFmtId="0" fontId="2" fillId="0" borderId="32" xfId="1" applyFont="1" applyFill="1" applyBorder="1"/>
    <xf numFmtId="0" fontId="2" fillId="0" borderId="43" xfId="1" applyFont="1" applyFill="1" applyBorder="1"/>
    <xf numFmtId="0" fontId="14" fillId="0" borderId="3" xfId="1" applyFill="1" applyBorder="1"/>
    <xf numFmtId="0" fontId="14" fillId="0" borderId="46" xfId="1" applyFill="1" applyBorder="1"/>
    <xf numFmtId="0" fontId="14" fillId="0" borderId="57" xfId="1" applyFill="1" applyBorder="1"/>
    <xf numFmtId="0" fontId="14" fillId="0" borderId="67" xfId="1" applyFill="1" applyBorder="1" applyAlignment="1">
      <alignment horizontal="centerContinuous"/>
    </xf>
    <xf numFmtId="0" fontId="14" fillId="0" borderId="37" xfId="1" applyFill="1" applyBorder="1" applyAlignment="1">
      <alignment horizontal="left"/>
    </xf>
    <xf numFmtId="0" fontId="14" fillId="0" borderId="68" xfId="1" applyFont="1" applyFill="1" applyBorder="1" applyAlignment="1">
      <alignment horizontal="center"/>
    </xf>
    <xf numFmtId="0" fontId="14" fillId="0" borderId="68" xfId="1" applyFill="1" applyBorder="1" applyAlignment="1">
      <alignment horizontal="center"/>
    </xf>
    <xf numFmtId="0" fontId="14" fillId="0" borderId="37" xfId="1" applyFill="1" applyBorder="1" applyAlignment="1">
      <alignment horizontal="center"/>
    </xf>
    <xf numFmtId="0" fontId="14" fillId="0" borderId="52" xfId="1" applyFill="1" applyBorder="1"/>
    <xf numFmtId="0" fontId="14" fillId="0" borderId="50" xfId="1" applyFill="1" applyBorder="1"/>
    <xf numFmtId="0" fontId="14" fillId="0" borderId="45" xfId="1" applyFill="1" applyBorder="1" applyAlignment="1">
      <alignment horizontal="centerContinuous"/>
    </xf>
    <xf numFmtId="0" fontId="14" fillId="0" borderId="76" xfId="1" applyFont="1" applyFill="1" applyBorder="1" applyAlignment="1">
      <alignment horizontal="left"/>
    </xf>
    <xf numFmtId="0" fontId="7" fillId="0" borderId="76" xfId="1" applyFont="1" applyFill="1" applyBorder="1" applyAlignment="1">
      <alignment horizontal="left"/>
    </xf>
    <xf numFmtId="0" fontId="14" fillId="0" borderId="76" xfId="1" applyFill="1" applyBorder="1" applyAlignment="1">
      <alignment horizontal="left"/>
    </xf>
    <xf numFmtId="0" fontId="7" fillId="0" borderId="45" xfId="1" applyFont="1" applyFill="1" applyBorder="1" applyAlignment="1">
      <alignment horizontal="center"/>
    </xf>
    <xf numFmtId="0" fontId="7" fillId="0" borderId="76" xfId="1" applyFont="1" applyFill="1" applyBorder="1" applyAlignment="1">
      <alignment horizontal="centerContinuous"/>
    </xf>
    <xf numFmtId="0" fontId="27" fillId="0" borderId="51" xfId="1" applyFont="1" applyFill="1" applyBorder="1" applyAlignment="1">
      <alignment horizontal="centerContinuous"/>
    </xf>
    <xf numFmtId="0" fontId="7" fillId="0" borderId="1" xfId="1" applyFont="1" applyFill="1" applyBorder="1" applyAlignment="1">
      <alignment horizontal="center"/>
    </xf>
    <xf numFmtId="0" fontId="25" fillId="0" borderId="0" xfId="1" applyFont="1" applyFill="1" applyBorder="1" applyAlignment="1">
      <alignment horizontal="centerContinuous"/>
    </xf>
    <xf numFmtId="0" fontId="7" fillId="0" borderId="0" xfId="1" applyFont="1" applyFill="1" applyBorder="1"/>
    <xf numFmtId="1" fontId="7" fillId="0" borderId="0" xfId="1" applyNumberFormat="1" applyFont="1" applyFill="1" applyBorder="1"/>
    <xf numFmtId="0" fontId="18" fillId="0" borderId="0" xfId="1" applyFont="1" applyFill="1" applyBorder="1"/>
    <xf numFmtId="1" fontId="18" fillId="0" borderId="0" xfId="1" applyNumberFormat="1" applyFont="1" applyFill="1" applyBorder="1"/>
    <xf numFmtId="9" fontId="18" fillId="0" borderId="0" xfId="6" applyFont="1" applyFill="1" applyBorder="1" applyAlignment="1">
      <alignment horizontal="center"/>
    </xf>
    <xf numFmtId="0" fontId="18" fillId="0" borderId="14" xfId="1" applyFont="1" applyFill="1" applyBorder="1"/>
    <xf numFmtId="1" fontId="22" fillId="0" borderId="14" xfId="1" applyNumberFormat="1" applyFont="1" applyFill="1" applyBorder="1"/>
    <xf numFmtId="9" fontId="22" fillId="0" borderId="12" xfId="6" applyFont="1" applyFill="1" applyBorder="1" applyAlignment="1">
      <alignment horizontal="center"/>
    </xf>
    <xf numFmtId="0" fontId="14" fillId="0" borderId="54" xfId="1" applyFont="1" applyFill="1" applyBorder="1"/>
    <xf numFmtId="0" fontId="14" fillId="0" borderId="65" xfId="1" applyFill="1" applyBorder="1"/>
    <xf numFmtId="1" fontId="18" fillId="0" borderId="12" xfId="1" applyNumberFormat="1" applyFont="1" applyFill="1" applyBorder="1"/>
    <xf numFmtId="0" fontId="22" fillId="0" borderId="54" xfId="1" applyFont="1" applyFill="1" applyBorder="1"/>
    <xf numFmtId="0" fontId="14" fillId="0" borderId="64" xfId="1" applyFill="1" applyBorder="1"/>
    <xf numFmtId="1" fontId="2" fillId="0" borderId="22" xfId="1" applyNumberFormat="1" applyFont="1" applyFill="1" applyBorder="1"/>
    <xf numFmtId="1" fontId="2" fillId="0" borderId="32" xfId="1" applyNumberFormat="1" applyFont="1" applyFill="1" applyBorder="1" applyAlignment="1">
      <alignment horizontal="right"/>
    </xf>
    <xf numFmtId="2" fontId="2" fillId="0" borderId="43" xfId="1" applyNumberFormat="1" applyFont="1" applyFill="1" applyBorder="1"/>
    <xf numFmtId="3" fontId="2" fillId="0" borderId="49" xfId="1" applyNumberFormat="1" applyFont="1" applyFill="1" applyBorder="1" applyProtection="1">
      <protection locked="0"/>
    </xf>
    <xf numFmtId="3" fontId="2" fillId="0" borderId="1" xfId="1" applyNumberFormat="1" applyFont="1" applyFill="1" applyBorder="1" applyProtection="1">
      <protection locked="0"/>
    </xf>
    <xf numFmtId="3" fontId="2" fillId="0" borderId="43" xfId="1" applyNumberFormat="1" applyFont="1" applyFill="1" applyBorder="1" applyProtection="1">
      <protection locked="0"/>
    </xf>
    <xf numFmtId="1" fontId="2" fillId="0" borderId="33" xfId="1" applyNumberFormat="1" applyFont="1" applyFill="1" applyBorder="1"/>
    <xf numFmtId="2" fontId="2" fillId="0" borderId="3" xfId="1" applyNumberFormat="1" applyFont="1" applyFill="1" applyBorder="1"/>
    <xf numFmtId="0" fontId="2" fillId="0" borderId="3" xfId="1" applyFont="1" applyFill="1" applyBorder="1"/>
    <xf numFmtId="0" fontId="22" fillId="0" borderId="3" xfId="1" applyFont="1" applyFill="1" applyBorder="1"/>
    <xf numFmtId="3" fontId="2" fillId="0" borderId="3" xfId="1" applyNumberFormat="1" applyFont="1" applyFill="1" applyBorder="1" applyProtection="1">
      <protection locked="0"/>
    </xf>
    <xf numFmtId="3" fontId="2" fillId="0" borderId="2" xfId="1" applyNumberFormat="1" applyFont="1" applyFill="1" applyBorder="1" applyProtection="1">
      <protection locked="0"/>
    </xf>
    <xf numFmtId="0" fontId="2" fillId="0" borderId="2" xfId="1" applyFont="1" applyFill="1" applyBorder="1" applyProtection="1">
      <protection locked="0"/>
    </xf>
    <xf numFmtId="0" fontId="2" fillId="0" borderId="3" xfId="1" applyFont="1" applyFill="1" applyBorder="1" applyProtection="1">
      <protection locked="0"/>
    </xf>
    <xf numFmtId="0" fontId="14" fillId="0" borderId="29" xfId="1" applyFill="1" applyBorder="1"/>
    <xf numFmtId="0" fontId="14" fillId="0" borderId="72" xfId="1" applyFill="1" applyBorder="1"/>
    <xf numFmtId="0" fontId="14" fillId="0" borderId="53" xfId="1" applyFill="1" applyBorder="1"/>
    <xf numFmtId="0" fontId="22" fillId="0" borderId="53" xfId="1" applyFont="1" applyFill="1" applyBorder="1"/>
    <xf numFmtId="0" fontId="14" fillId="0" borderId="77" xfId="1" applyFill="1" applyBorder="1"/>
    <xf numFmtId="1" fontId="18" fillId="0" borderId="29" xfId="1" applyNumberFormat="1" applyFont="1" applyFill="1" applyBorder="1"/>
    <xf numFmtId="1" fontId="22" fillId="0" borderId="61" xfId="1" applyNumberFormat="1" applyFont="1" applyFill="1" applyBorder="1"/>
    <xf numFmtId="0" fontId="18" fillId="0" borderId="1" xfId="1" applyFont="1" applyFill="1" applyBorder="1"/>
    <xf numFmtId="0" fontId="22" fillId="0" borderId="1" xfId="1" applyFont="1" applyFill="1" applyBorder="1"/>
    <xf numFmtId="0" fontId="14" fillId="0" borderId="1" xfId="1" applyFill="1" applyBorder="1" applyAlignment="1"/>
    <xf numFmtId="0" fontId="14" fillId="0" borderId="71" xfId="1" applyFill="1" applyBorder="1"/>
    <xf numFmtId="0" fontId="14" fillId="0" borderId="38" xfId="1" applyFill="1" applyBorder="1" applyAlignment="1">
      <alignment horizontal="center"/>
    </xf>
    <xf numFmtId="0" fontId="14" fillId="0" borderId="55" xfId="1" applyFill="1" applyBorder="1" applyAlignment="1">
      <alignment horizontal="center"/>
    </xf>
    <xf numFmtId="0" fontId="14" fillId="0" borderId="49" xfId="1" applyFill="1" applyBorder="1" applyAlignment="1">
      <alignment horizontal="center"/>
    </xf>
    <xf numFmtId="0" fontId="14" fillId="0" borderId="59" xfId="1" applyFill="1" applyBorder="1" applyAlignment="1">
      <alignment horizontal="centerContinuous"/>
    </xf>
    <xf numFmtId="0" fontId="14" fillId="0" borderId="21" xfId="1" applyFill="1" applyBorder="1" applyAlignment="1">
      <alignment horizontal="centerContinuous"/>
    </xf>
    <xf numFmtId="0" fontId="14" fillId="0" borderId="33" xfId="1" applyFill="1" applyBorder="1" applyAlignment="1">
      <alignment horizontal="center"/>
    </xf>
    <xf numFmtId="0" fontId="14" fillId="0" borderId="60" xfId="1" applyFill="1" applyBorder="1" applyAlignment="1">
      <alignment horizontal="center"/>
    </xf>
    <xf numFmtId="0" fontId="14" fillId="0" borderId="6" xfId="1" applyFill="1" applyBorder="1" applyAlignment="1">
      <alignment horizontal="center"/>
    </xf>
    <xf numFmtId="0" fontId="14" fillId="0" borderId="3" xfId="1" applyFill="1" applyBorder="1" applyAlignment="1">
      <alignment horizontal="center"/>
    </xf>
    <xf numFmtId="0" fontId="14" fillId="0" borderId="4" xfId="1" applyFill="1" applyBorder="1"/>
    <xf numFmtId="0" fontId="14" fillId="0" borderId="29" xfId="1" applyFill="1" applyBorder="1" applyAlignment="1">
      <alignment horizontal="center"/>
    </xf>
    <xf numFmtId="0" fontId="14" fillId="0" borderId="42" xfId="1" applyFill="1" applyBorder="1" applyAlignment="1">
      <alignment horizontal="centerContinuous"/>
    </xf>
    <xf numFmtId="0" fontId="14" fillId="0" borderId="72" xfId="1" applyFill="1" applyBorder="1" applyAlignment="1">
      <alignment horizontal="center"/>
    </xf>
    <xf numFmtId="0" fontId="7" fillId="0" borderId="76" xfId="1" applyFont="1" applyFill="1" applyBorder="1" applyAlignment="1">
      <alignment horizontal="center"/>
    </xf>
    <xf numFmtId="0" fontId="14" fillId="0" borderId="76" xfId="1" applyFill="1" applyBorder="1" applyAlignment="1">
      <alignment horizontal="center"/>
    </xf>
    <xf numFmtId="0" fontId="14" fillId="0" borderId="73" xfId="1" applyFill="1" applyBorder="1" applyAlignment="1">
      <alignment horizontal="centerContinuous"/>
    </xf>
    <xf numFmtId="0" fontId="25" fillId="0" borderId="0" xfId="1" applyFont="1" applyFill="1" applyAlignment="1">
      <alignment horizontal="right"/>
    </xf>
    <xf numFmtId="0" fontId="14" fillId="0" borderId="0" xfId="1" applyFill="1" applyAlignment="1">
      <alignment horizontal="centerContinuous"/>
    </xf>
    <xf numFmtId="0" fontId="2" fillId="0" borderId="36" xfId="1" applyFont="1" applyFill="1" applyBorder="1" applyAlignment="1">
      <alignment horizontal="center"/>
    </xf>
    <xf numFmtId="0" fontId="43" fillId="0" borderId="0" xfId="1" applyFont="1" applyFill="1"/>
    <xf numFmtId="1" fontId="22" fillId="0" borderId="54" xfId="1" applyNumberFormat="1" applyFont="1" applyFill="1" applyBorder="1" applyAlignment="1">
      <alignment horizontal="center"/>
    </xf>
    <xf numFmtId="0" fontId="18" fillId="0" borderId="40" xfId="1" applyFont="1" applyFill="1" applyBorder="1"/>
    <xf numFmtId="0" fontId="18" fillId="0" borderId="75" xfId="1" applyFont="1" applyFill="1" applyBorder="1"/>
    <xf numFmtId="0" fontId="22" fillId="0" borderId="65" xfId="1" applyFont="1" applyFill="1" applyBorder="1"/>
    <xf numFmtId="0" fontId="14" fillId="0" borderId="15" xfId="1" applyFill="1" applyBorder="1"/>
    <xf numFmtId="3" fontId="2" fillId="0" borderId="3" xfId="1" applyNumberFormat="1" applyFont="1" applyFill="1" applyBorder="1"/>
    <xf numFmtId="0" fontId="18" fillId="0" borderId="43" xfId="1" applyFont="1" applyFill="1" applyBorder="1" applyProtection="1">
      <protection locked="0"/>
    </xf>
    <xf numFmtId="0" fontId="14" fillId="5" borderId="53" xfId="1" applyFill="1" applyBorder="1"/>
    <xf numFmtId="3" fontId="18" fillId="0" borderId="43" xfId="1" applyNumberFormat="1" applyFont="1" applyFill="1" applyBorder="1" applyProtection="1">
      <protection locked="0"/>
    </xf>
    <xf numFmtId="3" fontId="14" fillId="5" borderId="53" xfId="1" applyNumberFormat="1" applyFill="1" applyBorder="1"/>
    <xf numFmtId="0" fontId="14" fillId="5" borderId="74" xfId="1" applyFill="1" applyBorder="1"/>
    <xf numFmtId="0" fontId="14" fillId="0" borderId="36" xfId="1" applyFill="1" applyBorder="1"/>
    <xf numFmtId="0" fontId="14" fillId="0" borderId="74" xfId="1" applyFill="1" applyBorder="1"/>
    <xf numFmtId="0" fontId="14" fillId="0" borderId="64" xfId="1" applyFill="1" applyBorder="1" applyAlignment="1">
      <alignment horizontal="center"/>
    </xf>
    <xf numFmtId="0" fontId="14" fillId="0" borderId="78" xfId="1" applyFill="1" applyBorder="1" applyAlignment="1">
      <alignment horizontal="center"/>
    </xf>
    <xf numFmtId="0" fontId="7" fillId="0" borderId="6" xfId="1" applyFont="1" applyFill="1" applyBorder="1" applyAlignment="1">
      <alignment horizontal="center"/>
    </xf>
    <xf numFmtId="0" fontId="7" fillId="0" borderId="72" xfId="1" applyFont="1" applyFill="1" applyBorder="1" applyAlignment="1">
      <alignment horizontal="center"/>
    </xf>
    <xf numFmtId="0" fontId="22" fillId="0" borderId="51" xfId="1" applyFont="1" applyFill="1" applyBorder="1" applyAlignment="1">
      <alignment horizontal="centerContinuous"/>
    </xf>
    <xf numFmtId="14" fontId="14" fillId="0" borderId="0" xfId="1" applyNumberFormat="1" applyFill="1"/>
    <xf numFmtId="1" fontId="19" fillId="0" borderId="0" xfId="1" applyNumberFormat="1" applyFont="1" applyFill="1"/>
    <xf numFmtId="0" fontId="37" fillId="0" borderId="0" xfId="1" applyFont="1" applyFill="1"/>
    <xf numFmtId="0" fontId="7" fillId="0" borderId="0" xfId="1" applyFont="1" applyFill="1"/>
    <xf numFmtId="0" fontId="32" fillId="0" borderId="0" xfId="1" applyFont="1" applyFill="1" applyAlignment="1">
      <alignment vertical="center"/>
    </xf>
    <xf numFmtId="1" fontId="18" fillId="0" borderId="12" xfId="1" applyNumberFormat="1" applyFont="1" applyFill="1" applyBorder="1" applyAlignment="1">
      <alignment horizontal="center"/>
    </xf>
    <xf numFmtId="0" fontId="14" fillId="0" borderId="0" xfId="1" applyFill="1" applyAlignment="1">
      <alignment horizontal="right"/>
    </xf>
    <xf numFmtId="1" fontId="14" fillId="0" borderId="55" xfId="1" applyNumberFormat="1" applyFill="1" applyBorder="1"/>
    <xf numFmtId="1" fontId="14" fillId="0" borderId="49" xfId="1" applyNumberFormat="1" applyFill="1" applyBorder="1"/>
    <xf numFmtId="0" fontId="14" fillId="0" borderId="78" xfId="1" applyFill="1" applyBorder="1"/>
    <xf numFmtId="1" fontId="14" fillId="0" borderId="60" xfId="1" applyNumberFormat="1" applyFill="1" applyBorder="1"/>
    <xf numFmtId="1" fontId="14" fillId="0" borderId="3" xfId="1" applyNumberFormat="1" applyFill="1" applyBorder="1"/>
    <xf numFmtId="1" fontId="14" fillId="0" borderId="2" xfId="1" applyNumberFormat="1" applyFill="1" applyBorder="1"/>
    <xf numFmtId="3" fontId="14" fillId="0" borderId="3" xfId="1" applyNumberFormat="1" applyFill="1" applyBorder="1"/>
    <xf numFmtId="0" fontId="14" fillId="0" borderId="6" xfId="1" applyFill="1" applyBorder="1"/>
    <xf numFmtId="0" fontId="14" fillId="0" borderId="56" xfId="1" applyFill="1" applyBorder="1" applyAlignment="1">
      <alignment horizontal="center"/>
    </xf>
    <xf numFmtId="1" fontId="14" fillId="0" borderId="63" xfId="1" applyNumberFormat="1" applyFill="1" applyBorder="1"/>
    <xf numFmtId="1" fontId="14" fillId="0" borderId="53" xfId="1" applyNumberFormat="1" applyFill="1" applyBorder="1"/>
    <xf numFmtId="1" fontId="19" fillId="0" borderId="0" xfId="1" applyNumberFormat="1" applyFont="1" applyFill="1" applyBorder="1"/>
    <xf numFmtId="1" fontId="14" fillId="0" borderId="0" xfId="1" applyNumberFormat="1" applyFill="1" applyBorder="1"/>
    <xf numFmtId="3" fontId="19" fillId="0" borderId="0" xfId="1" applyNumberFormat="1" applyFont="1" applyFill="1" applyBorder="1"/>
    <xf numFmtId="0" fontId="14" fillId="0" borderId="0" xfId="1" applyFill="1" applyBorder="1" applyAlignment="1">
      <alignment horizontal="center"/>
    </xf>
    <xf numFmtId="1" fontId="19" fillId="0" borderId="43" xfId="1" applyNumberFormat="1" applyFont="1" applyFill="1" applyBorder="1"/>
    <xf numFmtId="1" fontId="19" fillId="0" borderId="3" xfId="1" applyNumberFormat="1" applyFont="1" applyFill="1" applyBorder="1"/>
    <xf numFmtId="1" fontId="19" fillId="0" borderId="79" xfId="1" applyNumberFormat="1" applyFont="1" applyFill="1" applyBorder="1"/>
    <xf numFmtId="1" fontId="14" fillId="0" borderId="40" xfId="1" applyNumberFormat="1" applyFill="1" applyBorder="1"/>
    <xf numFmtId="1" fontId="19" fillId="0" borderId="40" xfId="1" applyNumberFormat="1" applyFont="1" applyFill="1" applyBorder="1"/>
    <xf numFmtId="3" fontId="19" fillId="0" borderId="40" xfId="1" applyNumberFormat="1" applyFont="1" applyFill="1" applyBorder="1"/>
    <xf numFmtId="1" fontId="14" fillId="0" borderId="16" xfId="1" applyNumberFormat="1" applyFill="1" applyBorder="1"/>
    <xf numFmtId="1" fontId="14" fillId="0" borderId="43" xfId="1" applyNumberFormat="1" applyFill="1" applyBorder="1"/>
    <xf numFmtId="1" fontId="14" fillId="5" borderId="50" xfId="1" applyNumberFormat="1" applyFill="1" applyBorder="1"/>
    <xf numFmtId="1" fontId="14" fillId="5" borderId="76" xfId="1" applyNumberFormat="1" applyFill="1" applyBorder="1"/>
    <xf numFmtId="1" fontId="14" fillId="0" borderId="76" xfId="1" applyNumberFormat="1" applyFill="1" applyBorder="1"/>
    <xf numFmtId="1" fontId="14" fillId="5" borderId="53" xfId="1" applyNumberFormat="1" applyFill="1" applyBorder="1"/>
    <xf numFmtId="0" fontId="14" fillId="0" borderId="39" xfId="1" applyFill="1" applyBorder="1"/>
    <xf numFmtId="1" fontId="14" fillId="0" borderId="50" xfId="1" applyNumberFormat="1" applyFill="1" applyBorder="1"/>
    <xf numFmtId="0" fontId="14" fillId="0" borderId="30" xfId="1" applyFill="1" applyBorder="1" applyAlignment="1">
      <alignment horizontal="center"/>
    </xf>
    <xf numFmtId="0" fontId="14" fillId="0" borderId="78" xfId="1" applyFill="1" applyBorder="1" applyAlignment="1">
      <alignment horizontal="centerContinuous"/>
    </xf>
    <xf numFmtId="0" fontId="14" fillId="0" borderId="2" xfId="1" applyFill="1" applyBorder="1" applyAlignment="1">
      <alignment horizontal="center"/>
    </xf>
    <xf numFmtId="0" fontId="14" fillId="0" borderId="5" xfId="1" applyFill="1" applyBorder="1" applyAlignment="1">
      <alignment horizontal="center"/>
    </xf>
    <xf numFmtId="0" fontId="14" fillId="0" borderId="58" xfId="1" applyFill="1" applyBorder="1" applyAlignment="1">
      <alignment horizontal="center" wrapText="1"/>
    </xf>
    <xf numFmtId="0" fontId="14" fillId="0" borderId="2" xfId="1" applyFill="1" applyBorder="1" applyAlignment="1">
      <alignment horizontal="center" wrapText="1"/>
    </xf>
    <xf numFmtId="0" fontId="7" fillId="0" borderId="2" xfId="1" applyFont="1" applyFill="1" applyBorder="1" applyAlignment="1">
      <alignment horizontal="center" wrapText="1"/>
    </xf>
    <xf numFmtId="0" fontId="14" fillId="0" borderId="0" xfId="1" applyFill="1" applyBorder="1" applyAlignment="1">
      <alignment horizontal="center" wrapText="1"/>
    </xf>
    <xf numFmtId="0" fontId="19" fillId="0" borderId="8" xfId="1" applyFont="1" applyFill="1" applyBorder="1" applyAlignment="1">
      <alignment horizontal="center" wrapText="1"/>
    </xf>
    <xf numFmtId="0" fontId="14" fillId="0" borderId="69" xfId="1" applyFill="1" applyBorder="1" applyAlignment="1">
      <alignment wrapText="1"/>
    </xf>
    <xf numFmtId="0" fontId="14" fillId="0" borderId="76" xfId="1" applyFill="1" applyBorder="1"/>
    <xf numFmtId="0" fontId="31" fillId="0" borderId="45" xfId="1" applyFont="1" applyFill="1" applyBorder="1" applyAlignment="1">
      <alignment horizontal="center"/>
    </xf>
    <xf numFmtId="0" fontId="25" fillId="0" borderId="0" xfId="1" applyFont="1" applyFill="1" applyAlignment="1">
      <alignment horizontal="centerContinuous"/>
    </xf>
    <xf numFmtId="0" fontId="14" fillId="0" borderId="0" xfId="1" applyFont="1" applyFill="1" applyBorder="1" applyAlignment="1">
      <alignment horizontal="center"/>
    </xf>
    <xf numFmtId="0" fontId="14" fillId="0" borderId="0" xfId="1" applyFont="1" applyFill="1" applyBorder="1"/>
    <xf numFmtId="0" fontId="14" fillId="0" borderId="45" xfId="1" applyFont="1" applyFill="1" applyBorder="1" applyAlignment="1">
      <alignment horizontal="center"/>
    </xf>
    <xf numFmtId="0" fontId="14" fillId="0" borderId="10" xfId="1" applyFont="1" applyFill="1" applyBorder="1" applyAlignment="1">
      <alignment horizontal="center"/>
    </xf>
    <xf numFmtId="2" fontId="22" fillId="0" borderId="12" xfId="1" applyNumberFormat="1" applyFont="1" applyFill="1" applyBorder="1"/>
    <xf numFmtId="0" fontId="14" fillId="0" borderId="31" xfId="1" applyFont="1" applyFill="1" applyBorder="1"/>
    <xf numFmtId="0" fontId="14" fillId="0" borderId="43" xfId="1" applyFont="1" applyFill="1" applyBorder="1" applyAlignment="1">
      <alignment horizontal="center"/>
    </xf>
    <xf numFmtId="0" fontId="35" fillId="0" borderId="37" xfId="1" applyFont="1" applyFill="1" applyBorder="1" applyAlignment="1">
      <alignment horizontal="center"/>
    </xf>
    <xf numFmtId="0" fontId="35" fillId="0" borderId="0" xfId="1" applyFont="1" applyFill="1" applyBorder="1" applyAlignment="1">
      <alignment horizontal="center"/>
    </xf>
    <xf numFmtId="0" fontId="14" fillId="0" borderId="5" xfId="1" applyFont="1" applyFill="1" applyBorder="1" applyAlignment="1">
      <alignment horizontal="center"/>
    </xf>
    <xf numFmtId="164" fontId="14" fillId="0" borderId="40" xfId="1" applyNumberFormat="1" applyFont="1" applyFill="1" applyBorder="1"/>
    <xf numFmtId="0" fontId="14" fillId="0" borderId="40" xfId="1" applyFont="1" applyFill="1" applyBorder="1"/>
    <xf numFmtId="0" fontId="14" fillId="0" borderId="65" xfId="1" applyFont="1" applyFill="1" applyBorder="1"/>
    <xf numFmtId="0" fontId="19" fillId="0" borderId="65" xfId="1" applyFont="1" applyFill="1" applyBorder="1"/>
    <xf numFmtId="0" fontId="35" fillId="0" borderId="16" xfId="1" applyNumberFormat="1" applyFont="1" applyFill="1" applyBorder="1"/>
    <xf numFmtId="165" fontId="14" fillId="0" borderId="43" xfId="1" applyNumberFormat="1" applyFont="1" applyFill="1" applyBorder="1" applyAlignment="1">
      <alignment horizontal="center"/>
    </xf>
    <xf numFmtId="0" fontId="35" fillId="0" borderId="43" xfId="1" applyFont="1" applyFill="1" applyBorder="1" applyAlignment="1">
      <alignment horizontal="center"/>
    </xf>
    <xf numFmtId="0" fontId="14" fillId="0" borderId="43" xfId="1" applyFont="1" applyFill="1" applyBorder="1"/>
    <xf numFmtId="166" fontId="14" fillId="0" borderId="43" xfId="1" applyNumberFormat="1" applyFont="1" applyFill="1" applyBorder="1" applyAlignment="1">
      <alignment horizontal="center"/>
    </xf>
    <xf numFmtId="0" fontId="14" fillId="0" borderId="62" xfId="1" applyFont="1" applyFill="1" applyBorder="1"/>
    <xf numFmtId="0" fontId="14" fillId="0" borderId="24" xfId="1" applyFont="1" applyFill="1" applyBorder="1"/>
    <xf numFmtId="164" fontId="14" fillId="0" borderId="12" xfId="1" applyNumberFormat="1" applyFont="1" applyFill="1" applyBorder="1"/>
    <xf numFmtId="0" fontId="14" fillId="0" borderId="12" xfId="1" applyFont="1" applyFill="1" applyBorder="1"/>
    <xf numFmtId="2" fontId="14" fillId="0" borderId="43" xfId="1" applyNumberFormat="1" applyFont="1" applyFill="1" applyBorder="1" applyAlignment="1">
      <alignment horizontal="center"/>
    </xf>
    <xf numFmtId="0" fontId="19" fillId="0" borderId="13" xfId="1" applyFont="1" applyFill="1" applyBorder="1"/>
    <xf numFmtId="164" fontId="14" fillId="0" borderId="43" xfId="1" applyNumberFormat="1" applyFont="1" applyFill="1" applyBorder="1" applyAlignment="1">
      <alignment horizontal="center"/>
    </xf>
    <xf numFmtId="164" fontId="14" fillId="0" borderId="0" xfId="1" applyNumberFormat="1" applyFont="1" applyFill="1" applyBorder="1" applyAlignment="1">
      <alignment horizontal="center"/>
    </xf>
    <xf numFmtId="0" fontId="14" fillId="0" borderId="55" xfId="1" applyFont="1" applyFill="1" applyBorder="1" applyAlignment="1">
      <alignment horizontal="center"/>
    </xf>
    <xf numFmtId="0" fontId="14" fillId="0" borderId="49" xfId="1" applyFont="1" applyFill="1" applyBorder="1" applyAlignment="1">
      <alignment horizontal="center"/>
    </xf>
    <xf numFmtId="0" fontId="14" fillId="0" borderId="59" xfId="1" applyFont="1" applyFill="1" applyBorder="1" applyAlignment="1">
      <alignment horizontal="centerContinuous"/>
    </xf>
    <xf numFmtId="0" fontId="14" fillId="0" borderId="20" xfId="1" applyFont="1" applyFill="1" applyBorder="1" applyAlignment="1">
      <alignment horizontal="centerContinuous"/>
    </xf>
    <xf numFmtId="0" fontId="14" fillId="0" borderId="21" xfId="1" applyFont="1" applyFill="1" applyBorder="1" applyAlignment="1">
      <alignment horizontal="centerContinuous"/>
    </xf>
    <xf numFmtId="0" fontId="14" fillId="0" borderId="35" xfId="1" applyFont="1" applyFill="1" applyBorder="1" applyAlignment="1">
      <alignment horizontal="center"/>
    </xf>
    <xf numFmtId="0" fontId="14" fillId="0" borderId="3" xfId="1" applyFont="1" applyFill="1" applyBorder="1" applyAlignment="1">
      <alignment horizontal="center"/>
    </xf>
    <xf numFmtId="0" fontId="35" fillId="0" borderId="4" xfId="1" applyFont="1" applyFill="1" applyBorder="1" applyAlignment="1">
      <alignment horizontal="centerContinuous"/>
    </xf>
    <xf numFmtId="0" fontId="35" fillId="0" borderId="5" xfId="1" applyFont="1" applyFill="1" applyBorder="1" applyAlignment="1">
      <alignment horizontal="centerContinuous"/>
    </xf>
    <xf numFmtId="0" fontId="35" fillId="0" borderId="34" xfId="1" applyFont="1" applyFill="1" applyBorder="1" applyAlignment="1">
      <alignment horizontal="centerContinuous"/>
    </xf>
    <xf numFmtId="0" fontId="14" fillId="0" borderId="2" xfId="1" applyFont="1" applyFill="1" applyBorder="1" applyAlignment="1">
      <alignment horizontal="center"/>
    </xf>
    <xf numFmtId="0" fontId="35" fillId="0" borderId="2" xfId="1" applyFont="1" applyFill="1" applyBorder="1" applyAlignment="1">
      <alignment horizontal="center"/>
    </xf>
    <xf numFmtId="0" fontId="35" fillId="0" borderId="7" xfId="1" applyFont="1" applyFill="1" applyBorder="1" applyAlignment="1">
      <alignment horizontal="centerContinuous"/>
    </xf>
    <xf numFmtId="0" fontId="35" fillId="0" borderId="0" xfId="1" applyFont="1" applyFill="1" applyBorder="1" applyAlignment="1">
      <alignment horizontal="centerContinuous"/>
    </xf>
    <xf numFmtId="0" fontId="35" fillId="0" borderId="44" xfId="1" applyFont="1" applyFill="1" applyBorder="1" applyAlignment="1">
      <alignment horizontal="centerContinuous"/>
    </xf>
    <xf numFmtId="0" fontId="35" fillId="0" borderId="31" xfId="1" applyFont="1" applyFill="1" applyBorder="1"/>
    <xf numFmtId="0" fontId="35" fillId="0" borderId="8" xfId="1" applyFont="1" applyFill="1" applyBorder="1"/>
    <xf numFmtId="0" fontId="22" fillId="0" borderId="0" xfId="1" applyFont="1" applyFill="1" applyBorder="1" applyAlignment="1">
      <alignment horizontal="centerContinuous"/>
    </xf>
    <xf numFmtId="0" fontId="22" fillId="0" borderId="44" xfId="1" applyFont="1" applyFill="1" applyBorder="1" applyAlignment="1">
      <alignment horizontal="centerContinuous"/>
    </xf>
    <xf numFmtId="0" fontId="14" fillId="0" borderId="31" xfId="1" applyFont="1" applyFill="1" applyBorder="1" applyAlignment="1">
      <alignment horizontal="centerContinuous"/>
    </xf>
    <xf numFmtId="0" fontId="14" fillId="0" borderId="8" xfId="1" applyFont="1" applyFill="1" applyBorder="1" applyAlignment="1">
      <alignment horizontal="centerContinuous"/>
    </xf>
    <xf numFmtId="0" fontId="14" fillId="0" borderId="0" xfId="1" applyFill="1" applyBorder="1" applyAlignment="1">
      <alignment horizontal="centerContinuous"/>
    </xf>
    <xf numFmtId="0" fontId="14" fillId="0" borderId="44" xfId="1" applyFill="1" applyBorder="1" applyAlignment="1">
      <alignment horizontal="centerContinuous"/>
    </xf>
    <xf numFmtId="0" fontId="35" fillId="0" borderId="42" xfId="1" applyFont="1" applyFill="1" applyBorder="1"/>
    <xf numFmtId="0" fontId="35" fillId="0" borderId="72" xfId="1" applyFont="1" applyFill="1" applyBorder="1"/>
    <xf numFmtId="0" fontId="14" fillId="0" borderId="76" xfId="1" applyFont="1" applyFill="1" applyBorder="1" applyAlignment="1">
      <alignment horizontal="center"/>
    </xf>
    <xf numFmtId="0" fontId="35" fillId="0" borderId="73" xfId="1" applyFont="1" applyFill="1" applyBorder="1" applyAlignment="1">
      <alignment horizontal="centerContinuous"/>
    </xf>
    <xf numFmtId="0" fontId="35" fillId="0" borderId="45" xfId="1" applyFont="1" applyFill="1" applyBorder="1" applyAlignment="1">
      <alignment horizontal="centerContinuous"/>
    </xf>
    <xf numFmtId="0" fontId="35" fillId="0" borderId="51" xfId="1" applyFont="1" applyFill="1" applyBorder="1" applyAlignment="1">
      <alignment horizontal="centerContinuous"/>
    </xf>
    <xf numFmtId="0" fontId="35" fillId="0" borderId="0" xfId="1" applyFont="1" applyFill="1" applyAlignment="1">
      <alignment horizontal="right" vertical="top"/>
    </xf>
    <xf numFmtId="0" fontId="35" fillId="0" borderId="0" xfId="1" applyFont="1" applyFill="1" applyAlignment="1">
      <alignment horizontal="centerContinuous"/>
    </xf>
    <xf numFmtId="0" fontId="14" fillId="0" borderId="0" xfId="1" applyFont="1" applyFill="1"/>
    <xf numFmtId="0" fontId="22" fillId="0" borderId="62" xfId="1" applyFont="1" applyFill="1" applyBorder="1"/>
    <xf numFmtId="0" fontId="19" fillId="0" borderId="32" xfId="1" applyFont="1" applyFill="1" applyBorder="1"/>
    <xf numFmtId="0" fontId="14" fillId="0" borderId="13" xfId="1" applyFont="1" applyFill="1" applyBorder="1" applyAlignment="1">
      <alignment horizontal="centerContinuous"/>
    </xf>
    <xf numFmtId="0" fontId="14" fillId="0" borderId="54" xfId="1" applyFill="1" applyBorder="1" applyAlignment="1">
      <alignment horizontal="centerContinuous"/>
    </xf>
    <xf numFmtId="0" fontId="14" fillId="0" borderId="40" xfId="1" applyFont="1" applyFill="1" applyBorder="1" applyAlignment="1">
      <alignment horizontal="center"/>
    </xf>
    <xf numFmtId="0" fontId="14" fillId="0" borderId="75" xfId="1" applyFont="1" applyFill="1" applyBorder="1" applyAlignment="1">
      <alignment horizontal="centerContinuous"/>
    </xf>
    <xf numFmtId="0" fontId="19" fillId="0" borderId="14" xfId="1" applyFont="1" applyFill="1" applyBorder="1" applyAlignment="1">
      <alignment horizontal="centerContinuous"/>
    </xf>
    <xf numFmtId="0" fontId="19" fillId="0" borderId="15" xfId="1" applyFont="1" applyFill="1" applyBorder="1" applyAlignment="1">
      <alignment horizontal="centerContinuous"/>
    </xf>
    <xf numFmtId="0" fontId="44" fillId="0" borderId="0" xfId="1" applyFont="1" applyFill="1" applyAlignment="1">
      <alignment horizontal="right"/>
    </xf>
    <xf numFmtId="0" fontId="21" fillId="0" borderId="0" xfId="1" applyFont="1" applyFill="1"/>
    <xf numFmtId="0" fontId="14" fillId="0" borderId="13" xfId="1" applyFont="1" applyFill="1" applyBorder="1" applyAlignment="1">
      <alignment horizontal="right"/>
    </xf>
    <xf numFmtId="0" fontId="14" fillId="0" borderId="15" xfId="1" applyFont="1" applyFill="1" applyBorder="1"/>
    <xf numFmtId="2" fontId="22" fillId="0" borderId="65" xfId="1" applyNumberFormat="1" applyFont="1" applyFill="1" applyBorder="1"/>
    <xf numFmtId="0" fontId="14" fillId="0" borderId="62" xfId="1" applyFont="1" applyFill="1" applyBorder="1" applyAlignment="1">
      <alignment horizontal="right"/>
    </xf>
    <xf numFmtId="2" fontId="22" fillId="0" borderId="79" xfId="1" applyNumberFormat="1" applyFont="1" applyFill="1" applyBorder="1"/>
    <xf numFmtId="2" fontId="22" fillId="0" borderId="43" xfId="1" applyNumberFormat="1" applyFont="1" applyFill="1" applyBorder="1"/>
    <xf numFmtId="0" fontId="14" fillId="0" borderId="4" xfId="1" applyFont="1" applyFill="1" applyBorder="1" applyAlignment="1">
      <alignment horizontal="right"/>
    </xf>
    <xf numFmtId="0" fontId="14" fillId="0" borderId="6" xfId="1" applyFont="1" applyFill="1" applyBorder="1"/>
    <xf numFmtId="0" fontId="14" fillId="0" borderId="12" xfId="1" applyFont="1" applyFill="1" applyBorder="1" applyAlignment="1">
      <alignment horizontal="center" wrapText="1"/>
    </xf>
    <xf numFmtId="0" fontId="14" fillId="0" borderId="10" xfId="1" applyFont="1" applyFill="1" applyBorder="1"/>
    <xf numFmtId="2" fontId="22" fillId="0" borderId="0" xfId="1" applyNumberFormat="1" applyFont="1" applyFill="1" applyBorder="1"/>
    <xf numFmtId="0" fontId="22" fillId="0" borderId="24" xfId="1" applyFont="1" applyFill="1" applyBorder="1"/>
    <xf numFmtId="0" fontId="14" fillId="0" borderId="4" xfId="1" applyFont="1" applyFill="1" applyBorder="1"/>
    <xf numFmtId="0" fontId="18" fillId="0" borderId="5" xfId="1" applyFont="1" applyFill="1" applyBorder="1"/>
    <xf numFmtId="0" fontId="22" fillId="0" borderId="6" xfId="1" applyFont="1" applyFill="1" applyBorder="1"/>
    <xf numFmtId="0" fontId="14" fillId="0" borderId="13" xfId="1" applyFont="1" applyFill="1" applyBorder="1" applyAlignment="1">
      <alignment horizontal="centerContinuous" wrapText="1"/>
    </xf>
    <xf numFmtId="0" fontId="14" fillId="0" borderId="14" xfId="1" applyFont="1" applyFill="1" applyBorder="1" applyAlignment="1">
      <alignment horizontal="centerContinuous" wrapText="1"/>
    </xf>
    <xf numFmtId="0" fontId="14" fillId="0" borderId="15" xfId="1" applyFont="1" applyFill="1" applyBorder="1" applyAlignment="1">
      <alignment horizontal="centerContinuous" wrapText="1"/>
    </xf>
    <xf numFmtId="0" fontId="22" fillId="0" borderId="43" xfId="1" applyFont="1" applyFill="1" applyBorder="1" applyAlignment="1">
      <alignment horizontal="center"/>
    </xf>
    <xf numFmtId="0" fontId="14" fillId="0" borderId="0" xfId="1" applyFont="1" applyFill="1" applyAlignment="1">
      <alignment horizontal="right"/>
    </xf>
    <xf numFmtId="0" fontId="14" fillId="0" borderId="0" xfId="1" applyFont="1" applyFill="1" applyAlignment="1">
      <alignment horizontal="centerContinuous"/>
    </xf>
    <xf numFmtId="0" fontId="14" fillId="0" borderId="18" xfId="1" applyFill="1" applyBorder="1" applyAlignment="1">
      <alignment horizontal="center" vertical="top"/>
    </xf>
    <xf numFmtId="0" fontId="7" fillId="0" borderId="0" xfId="1" applyFont="1"/>
    <xf numFmtId="0" fontId="43" fillId="0" borderId="0" xfId="1" applyFont="1"/>
    <xf numFmtId="0" fontId="22" fillId="0" borderId="16" xfId="1" applyFont="1" applyFill="1" applyBorder="1"/>
    <xf numFmtId="0" fontId="22" fillId="0" borderId="37" xfId="1" applyFont="1" applyFill="1" applyBorder="1"/>
    <xf numFmtId="0" fontId="22" fillId="0" borderId="59" xfId="1" applyFont="1" applyFill="1" applyBorder="1"/>
    <xf numFmtId="0" fontId="14" fillId="0" borderId="49" xfId="1" applyFill="1" applyBorder="1" applyAlignment="1">
      <alignment horizontal="right"/>
    </xf>
    <xf numFmtId="0" fontId="14" fillId="0" borderId="38" xfId="1" applyFill="1" applyBorder="1"/>
    <xf numFmtId="0" fontId="14" fillId="0" borderId="41" xfId="1" applyBorder="1" applyAlignment="1">
      <alignment horizontal="center"/>
    </xf>
    <xf numFmtId="164" fontId="22" fillId="0" borderId="13" xfId="1" applyNumberFormat="1" applyFont="1" applyFill="1" applyBorder="1"/>
    <xf numFmtId="0" fontId="22" fillId="0" borderId="40" xfId="1" applyFont="1" applyFill="1" applyBorder="1"/>
    <xf numFmtId="164" fontId="22" fillId="0" borderId="61" xfId="1" applyNumberFormat="1" applyFont="1" applyFill="1" applyBorder="1"/>
    <xf numFmtId="0" fontId="19" fillId="0" borderId="1" xfId="1" applyFont="1" applyFill="1" applyBorder="1"/>
    <xf numFmtId="0" fontId="22" fillId="0" borderId="79" xfId="1" applyFont="1" applyFill="1" applyBorder="1"/>
    <xf numFmtId="0" fontId="7" fillId="0" borderId="15" xfId="1" applyFont="1" applyFill="1" applyBorder="1"/>
    <xf numFmtId="164" fontId="22" fillId="0" borderId="16" xfId="1" applyNumberFormat="1" applyFont="1" applyFill="1" applyBorder="1"/>
    <xf numFmtId="164" fontId="22" fillId="0" borderId="60" xfId="1" applyNumberFormat="1" applyFont="1" applyFill="1" applyBorder="1"/>
    <xf numFmtId="0" fontId="22" fillId="0" borderId="60" xfId="1" applyFont="1" applyFill="1" applyBorder="1"/>
    <xf numFmtId="0" fontId="22" fillId="0" borderId="4" xfId="1" applyFont="1" applyFill="1" applyBorder="1"/>
    <xf numFmtId="0" fontId="22" fillId="0" borderId="12" xfId="1" applyFont="1" applyFill="1" applyBorder="1" applyAlignment="1">
      <alignment horizontal="center"/>
    </xf>
    <xf numFmtId="0" fontId="22" fillId="0" borderId="75" xfId="1" applyFont="1" applyFill="1" applyBorder="1"/>
    <xf numFmtId="164" fontId="22" fillId="0" borderId="32" xfId="1" applyNumberFormat="1" applyFont="1" applyFill="1" applyBorder="1"/>
    <xf numFmtId="164" fontId="22" fillId="0" borderId="6" xfId="1" applyNumberFormat="1" applyFont="1" applyFill="1" applyBorder="1"/>
    <xf numFmtId="0" fontId="22" fillId="0" borderId="61" xfId="1" applyFont="1" applyFill="1" applyBorder="1"/>
    <xf numFmtId="0" fontId="22" fillId="0" borderId="9" xfId="1" applyFont="1" applyFill="1" applyBorder="1"/>
    <xf numFmtId="0" fontId="14" fillId="0" borderId="13" xfId="1" applyBorder="1" applyAlignment="1">
      <alignment horizontal="centerContinuous"/>
    </xf>
    <xf numFmtId="0" fontId="14" fillId="0" borderId="15" xfId="1" applyBorder="1" applyAlignment="1">
      <alignment horizontal="centerContinuous"/>
    </xf>
    <xf numFmtId="0" fontId="14" fillId="0" borderId="12" xfId="1" applyBorder="1"/>
    <xf numFmtId="0" fontId="19" fillId="0" borderId="12" xfId="1" applyFont="1" applyBorder="1"/>
    <xf numFmtId="0" fontId="14" fillId="0" borderId="5" xfId="1" applyBorder="1"/>
    <xf numFmtId="0" fontId="14" fillId="0" borderId="32" xfId="1" applyBorder="1"/>
    <xf numFmtId="0" fontId="22" fillId="0" borderId="12" xfId="1" applyFont="1" applyFill="1" applyBorder="1" applyAlignment="1">
      <alignment horizontal="right"/>
    </xf>
    <xf numFmtId="0" fontId="14" fillId="0" borderId="24" xfId="1" applyFont="1" applyBorder="1" applyAlignment="1">
      <alignment horizontal="center"/>
    </xf>
    <xf numFmtId="3" fontId="22" fillId="0" borderId="3" xfId="1" applyNumberFormat="1" applyFont="1" applyFill="1" applyBorder="1"/>
    <xf numFmtId="0" fontId="35" fillId="0" borderId="23" xfId="1" applyFont="1" applyFill="1" applyBorder="1"/>
    <xf numFmtId="1" fontId="22" fillId="0" borderId="24" xfId="1" applyNumberFormat="1" applyFont="1" applyFill="1" applyBorder="1"/>
    <xf numFmtId="0" fontId="14" fillId="0" borderId="24" xfId="1" applyBorder="1" applyAlignment="1">
      <alignment horizontal="center"/>
    </xf>
    <xf numFmtId="0" fontId="22" fillId="0" borderId="23" xfId="1" applyFont="1" applyFill="1" applyBorder="1" applyAlignment="1">
      <alignment horizontal="center"/>
    </xf>
    <xf numFmtId="0" fontId="22" fillId="0" borderId="1" xfId="1" applyFont="1" applyFill="1" applyBorder="1" applyAlignment="1">
      <alignment horizontal="right"/>
    </xf>
    <xf numFmtId="0" fontId="22" fillId="0" borderId="3" xfId="1" applyFont="1" applyFill="1" applyBorder="1" applyAlignment="1">
      <alignment horizontal="right"/>
    </xf>
    <xf numFmtId="0" fontId="14" fillId="0" borderId="15" xfId="1" applyBorder="1"/>
    <xf numFmtId="0" fontId="14" fillId="0" borderId="61" xfId="1" applyBorder="1"/>
    <xf numFmtId="0" fontId="14" fillId="0" borderId="1" xfId="1" applyBorder="1"/>
    <xf numFmtId="0" fontId="14" fillId="0" borderId="16" xfId="1" applyBorder="1"/>
    <xf numFmtId="0" fontId="14" fillId="0" borderId="43" xfId="1" applyBorder="1"/>
    <xf numFmtId="0" fontId="14" fillId="0" borderId="60" xfId="1" applyBorder="1"/>
    <xf numFmtId="0" fontId="14" fillId="0" borderId="3" xfId="1" applyBorder="1"/>
    <xf numFmtId="164" fontId="22" fillId="0" borderId="3" xfId="1" applyNumberFormat="1" applyFont="1" applyFill="1" applyBorder="1"/>
    <xf numFmtId="164" fontId="22" fillId="0" borderId="12" xfId="1" applyNumberFormat="1" applyFont="1" applyFill="1" applyBorder="1"/>
    <xf numFmtId="0" fontId="22" fillId="0" borderId="23" xfId="1" applyFont="1" applyFill="1" applyBorder="1"/>
    <xf numFmtId="0" fontId="14" fillId="0" borderId="35" xfId="1" applyBorder="1"/>
    <xf numFmtId="0" fontId="14" fillId="0" borderId="5" xfId="1" applyBorder="1" applyAlignment="1"/>
    <xf numFmtId="0" fontId="14" fillId="0" borderId="6" xfId="1" applyBorder="1"/>
    <xf numFmtId="0" fontId="14" fillId="0" borderId="3" xfId="1" applyBorder="1" applyAlignment="1">
      <alignment horizontal="center"/>
    </xf>
    <xf numFmtId="0" fontId="14" fillId="0" borderId="4" xfId="1" applyBorder="1"/>
    <xf numFmtId="0" fontId="14" fillId="0" borderId="34" xfId="1" applyBorder="1"/>
    <xf numFmtId="0" fontId="14" fillId="0" borderId="42" xfId="1" applyBorder="1" applyAlignment="1">
      <alignment horizontal="centerContinuous"/>
    </xf>
    <xf numFmtId="0" fontId="14" fillId="0" borderId="45" xfId="1" applyBorder="1" applyAlignment="1">
      <alignment horizontal="centerContinuous"/>
    </xf>
    <xf numFmtId="0" fontId="14" fillId="0" borderId="72" xfId="1" applyBorder="1" applyAlignment="1">
      <alignment horizontal="centerContinuous"/>
    </xf>
    <xf numFmtId="0" fontId="14" fillId="0" borderId="76" xfId="1" applyBorder="1" applyAlignment="1">
      <alignment horizontal="center"/>
    </xf>
    <xf numFmtId="0" fontId="14" fillId="0" borderId="73" xfId="1" applyBorder="1"/>
    <xf numFmtId="0" fontId="14" fillId="0" borderId="51" xfId="1" applyBorder="1"/>
    <xf numFmtId="0" fontId="14" fillId="0" borderId="0" xfId="1" applyAlignment="1">
      <alignment horizontal="centerContinuous"/>
    </xf>
    <xf numFmtId="0" fontId="25" fillId="0" borderId="0" xfId="1" applyFont="1" applyAlignment="1">
      <alignment horizontal="centerContinuous"/>
    </xf>
    <xf numFmtId="0" fontId="14" fillId="0" borderId="0" xfId="1" applyFill="1" applyBorder="1" applyAlignment="1">
      <alignment horizontal="center" vertical="top"/>
    </xf>
    <xf numFmtId="0" fontId="22" fillId="0" borderId="0" xfId="1" applyFont="1" applyFill="1" applyBorder="1" applyAlignment="1">
      <alignment horizontal="center"/>
    </xf>
    <xf numFmtId="0" fontId="22" fillId="0" borderId="0" xfId="1" applyFont="1" applyBorder="1"/>
    <xf numFmtId="0" fontId="2" fillId="0" borderId="0" xfId="1" applyFont="1" applyFill="1"/>
    <xf numFmtId="0" fontId="22" fillId="0" borderId="79" xfId="1" applyFont="1" applyFill="1" applyBorder="1" applyAlignment="1">
      <alignment horizontal="right"/>
    </xf>
    <xf numFmtId="0" fontId="22" fillId="0" borderId="40" xfId="1" applyFont="1" applyFill="1" applyBorder="1" applyAlignment="1">
      <alignment horizontal="center"/>
    </xf>
    <xf numFmtId="0" fontId="14" fillId="0" borderId="21" xfId="1" applyFont="1" applyFill="1" applyBorder="1" applyAlignment="1">
      <alignment horizontal="center"/>
    </xf>
    <xf numFmtId="0" fontId="22" fillId="0" borderId="61" xfId="1" applyFont="1" applyFill="1" applyBorder="1" applyAlignment="1">
      <alignment horizontal="right"/>
    </xf>
    <xf numFmtId="0" fontId="22" fillId="0" borderId="1" xfId="1" applyFont="1" applyFill="1" applyBorder="1" applyAlignment="1">
      <alignment horizontal="center"/>
    </xf>
    <xf numFmtId="0" fontId="14" fillId="0" borderId="48" xfId="1" applyFont="1" applyFill="1" applyBorder="1" applyAlignment="1">
      <alignment horizontal="center"/>
    </xf>
    <xf numFmtId="0" fontId="22" fillId="0" borderId="16" xfId="1" applyFont="1" applyFill="1" applyBorder="1" applyAlignment="1">
      <alignment horizontal="right"/>
    </xf>
    <xf numFmtId="0" fontId="14" fillId="0" borderId="25" xfId="1" applyFont="1" applyFill="1" applyBorder="1" applyAlignment="1">
      <alignment horizontal="center"/>
    </xf>
    <xf numFmtId="1" fontId="22" fillId="0" borderId="0" xfId="1" applyNumberFormat="1" applyFont="1" applyFill="1" applyBorder="1"/>
    <xf numFmtId="0" fontId="14" fillId="0" borderId="34" xfId="1" applyFont="1" applyFill="1" applyBorder="1" applyAlignment="1">
      <alignment horizontal="center"/>
    </xf>
    <xf numFmtId="0" fontId="14" fillId="0" borderId="45" xfId="1" applyFont="1" applyFill="1" applyBorder="1"/>
    <xf numFmtId="0" fontId="14" fillId="0" borderId="50" xfId="1" applyFont="1" applyFill="1" applyBorder="1" applyAlignment="1">
      <alignment horizontal="center"/>
    </xf>
    <xf numFmtId="0" fontId="14" fillId="0" borderId="53" xfId="1" applyFont="1" applyFill="1" applyBorder="1" applyAlignment="1">
      <alignment horizontal="center"/>
    </xf>
    <xf numFmtId="0" fontId="14" fillId="0" borderId="27" xfId="1" applyFont="1" applyFill="1" applyBorder="1"/>
    <xf numFmtId="0" fontId="14" fillId="0" borderId="51" xfId="1" applyFont="1" applyFill="1" applyBorder="1"/>
    <xf numFmtId="0" fontId="14" fillId="0" borderId="23" xfId="1" applyFont="1" applyFill="1" applyBorder="1"/>
    <xf numFmtId="1" fontId="22" fillId="0" borderId="5" xfId="1" applyNumberFormat="1" applyFont="1" applyFill="1" applyBorder="1"/>
    <xf numFmtId="0" fontId="14" fillId="0" borderId="24" xfId="1" applyFont="1" applyFill="1" applyBorder="1" applyAlignment="1">
      <alignment horizontal="right"/>
    </xf>
    <xf numFmtId="0" fontId="14" fillId="0" borderId="46" xfId="1" applyFont="1" applyFill="1" applyBorder="1" applyAlignment="1">
      <alignment horizontal="center"/>
    </xf>
    <xf numFmtId="3" fontId="22" fillId="0" borderId="24" xfId="1" applyNumberFormat="1" applyFont="1" applyFill="1" applyBorder="1"/>
    <xf numFmtId="0" fontId="22" fillId="0" borderId="19" xfId="1" applyFont="1" applyFill="1" applyBorder="1"/>
    <xf numFmtId="0" fontId="14" fillId="0" borderId="20" xfId="1" applyFont="1" applyFill="1" applyBorder="1"/>
    <xf numFmtId="0" fontId="22" fillId="0" borderId="20" xfId="1" applyFont="1" applyFill="1" applyBorder="1"/>
    <xf numFmtId="0" fontId="14" fillId="0" borderId="20" xfId="1" applyFont="1" applyFill="1" applyBorder="1" applyAlignment="1">
      <alignment horizontal="right"/>
    </xf>
    <xf numFmtId="0" fontId="19" fillId="0" borderId="24" xfId="1" applyFont="1" applyFill="1" applyBorder="1"/>
    <xf numFmtId="0" fontId="22" fillId="0" borderId="24" xfId="1" applyFont="1" applyFill="1" applyBorder="1" applyAlignment="1">
      <alignment horizontal="right"/>
    </xf>
    <xf numFmtId="0" fontId="14" fillId="0" borderId="24" xfId="1" applyFont="1" applyFill="1" applyBorder="1" applyAlignment="1">
      <alignment horizontal="left"/>
    </xf>
    <xf numFmtId="2" fontId="22" fillId="0" borderId="24" xfId="1" applyNumberFormat="1" applyFont="1" applyFill="1" applyBorder="1"/>
    <xf numFmtId="0" fontId="14" fillId="0" borderId="19" xfId="1" applyFont="1" applyFill="1" applyBorder="1"/>
    <xf numFmtId="0" fontId="27" fillId="0" borderId="20" xfId="1" applyFont="1" applyFill="1" applyBorder="1"/>
    <xf numFmtId="0" fontId="7" fillId="0" borderId="24" xfId="1" applyFont="1" applyFill="1" applyBorder="1"/>
    <xf numFmtId="0" fontId="14" fillId="0" borderId="23" xfId="1" applyFont="1" applyFill="1" applyBorder="1" applyAlignment="1">
      <alignment horizontal="left"/>
    </xf>
    <xf numFmtId="3" fontId="22" fillId="0" borderId="20" xfId="1" applyNumberFormat="1" applyFont="1" applyFill="1" applyBorder="1"/>
    <xf numFmtId="0" fontId="14" fillId="0" borderId="5" xfId="1" applyFont="1" applyFill="1" applyBorder="1"/>
    <xf numFmtId="167" fontId="18" fillId="0" borderId="5" xfId="1" applyNumberFormat="1" applyFont="1" applyFill="1" applyBorder="1"/>
    <xf numFmtId="0" fontId="14" fillId="0" borderId="30" xfId="1" applyFont="1" applyFill="1" applyBorder="1"/>
    <xf numFmtId="0" fontId="14" fillId="0" borderId="37" xfId="1" applyFont="1" applyFill="1" applyBorder="1"/>
    <xf numFmtId="0" fontId="14" fillId="0" borderId="37" xfId="1" applyFont="1" applyFill="1" applyBorder="1" applyAlignment="1">
      <alignment horizontal="right"/>
    </xf>
    <xf numFmtId="0" fontId="14" fillId="0" borderId="35" xfId="1" applyFont="1" applyFill="1" applyBorder="1"/>
    <xf numFmtId="0" fontId="14" fillId="0" borderId="5" xfId="1" applyFont="1" applyFill="1" applyBorder="1" applyAlignment="1">
      <alignment horizontal="right"/>
    </xf>
    <xf numFmtId="0" fontId="22" fillId="0" borderId="62" xfId="1" applyFont="1" applyFill="1" applyBorder="1" applyAlignment="1">
      <alignment horizontal="left"/>
    </xf>
    <xf numFmtId="0" fontId="2" fillId="0" borderId="32" xfId="1" applyFont="1" applyFill="1" applyBorder="1" applyAlignment="1">
      <alignment horizontal="right"/>
    </xf>
    <xf numFmtId="0" fontId="22" fillId="0" borderId="5" xfId="1" applyFont="1" applyFill="1" applyBorder="1"/>
    <xf numFmtId="0" fontId="14" fillId="0" borderId="13" xfId="1" applyFont="1" applyFill="1" applyBorder="1"/>
    <xf numFmtId="0" fontId="14" fillId="0" borderId="27" xfId="1" applyFont="1" applyFill="1" applyBorder="1" applyAlignment="1">
      <alignment horizontal="right"/>
    </xf>
    <xf numFmtId="0" fontId="22" fillId="0" borderId="4" xfId="1" applyFont="1" applyFill="1" applyBorder="1" applyAlignment="1">
      <alignment horizontal="left"/>
    </xf>
    <xf numFmtId="0" fontId="2" fillId="0" borderId="6" xfId="1" applyFont="1" applyFill="1" applyBorder="1" applyAlignment="1">
      <alignment horizontal="right"/>
    </xf>
    <xf numFmtId="0" fontId="22" fillId="0" borderId="27" xfId="1" applyFont="1" applyFill="1" applyBorder="1"/>
    <xf numFmtId="0" fontId="2" fillId="0" borderId="0" xfId="1" applyFont="1" applyFill="1" applyAlignment="1">
      <alignment horizontal="centerContinuous"/>
    </xf>
    <xf numFmtId="0" fontId="38" fillId="0" borderId="0" xfId="1" applyFont="1" applyFill="1" applyAlignment="1">
      <alignment horizontal="centerContinuous"/>
    </xf>
    <xf numFmtId="0" fontId="38" fillId="0" borderId="0" xfId="1" applyFont="1" applyFill="1" applyAlignment="1"/>
    <xf numFmtId="0" fontId="25" fillId="0" borderId="0" xfId="1" applyFont="1" applyFill="1" applyAlignment="1"/>
    <xf numFmtId="0" fontId="19" fillId="0" borderId="29" xfId="1" applyFont="1" applyBorder="1"/>
    <xf numFmtId="0" fontId="25" fillId="0" borderId="0" xfId="1" applyFont="1" applyAlignment="1">
      <alignment horizontal="right"/>
    </xf>
    <xf numFmtId="0" fontId="7" fillId="0" borderId="35" xfId="1" applyFont="1" applyBorder="1" applyAlignment="1">
      <alignment horizontal="right"/>
    </xf>
    <xf numFmtId="0" fontId="2" fillId="7" borderId="29" xfId="1" applyFont="1" applyFill="1" applyBorder="1" applyAlignment="1">
      <alignment horizontal="center"/>
    </xf>
    <xf numFmtId="0" fontId="14" fillId="0" borderId="20" xfId="1" applyBorder="1"/>
    <xf numFmtId="0" fontId="14" fillId="0" borderId="20" xfId="1" applyBorder="1" applyAlignment="1">
      <alignment horizontal="right"/>
    </xf>
    <xf numFmtId="0" fontId="19" fillId="0" borderId="21" xfId="1" quotePrefix="1" applyFont="1" applyBorder="1"/>
    <xf numFmtId="0" fontId="14" fillId="0" borderId="32" xfId="1" applyBorder="1" applyAlignment="1">
      <alignment horizontal="center"/>
    </xf>
    <xf numFmtId="0" fontId="14" fillId="0" borderId="31" xfId="1" applyBorder="1"/>
    <xf numFmtId="0" fontId="7" fillId="0" borderId="24" xfId="1" applyFont="1" applyBorder="1" applyAlignment="1">
      <alignment horizontal="right"/>
    </xf>
    <xf numFmtId="0" fontId="14" fillId="0" borderId="10" xfId="1" applyBorder="1"/>
    <xf numFmtId="0" fontId="14" fillId="0" borderId="25" xfId="1" quotePrefix="1" applyFont="1" applyBorder="1"/>
    <xf numFmtId="0" fontId="14" fillId="0" borderId="42" xfId="1" applyBorder="1"/>
    <xf numFmtId="0" fontId="14" fillId="0" borderId="28" xfId="1" applyFont="1" applyBorder="1"/>
    <xf numFmtId="164" fontId="27" fillId="7" borderId="47" xfId="1" applyNumberFormat="1" applyFont="1" applyFill="1" applyBorder="1"/>
    <xf numFmtId="0" fontId="19" fillId="0" borderId="10" xfId="1" applyFont="1" applyBorder="1"/>
    <xf numFmtId="0" fontId="19" fillId="0" borderId="48" xfId="1" quotePrefix="1" applyFont="1" applyBorder="1"/>
    <xf numFmtId="0" fontId="14" fillId="0" borderId="25" xfId="1" applyFont="1" applyBorder="1"/>
    <xf numFmtId="0" fontId="14" fillId="0" borderId="43" xfId="1" applyBorder="1" applyAlignment="1">
      <alignment horizontal="center"/>
    </xf>
    <xf numFmtId="0" fontId="14" fillId="0" borderId="42" xfId="1" applyBorder="1" applyAlignment="1">
      <alignment horizontal="center"/>
    </xf>
    <xf numFmtId="0" fontId="14" fillId="0" borderId="15" xfId="1" applyFont="1" applyBorder="1"/>
    <xf numFmtId="0" fontId="14" fillId="0" borderId="24" xfId="1" applyBorder="1" applyAlignment="1">
      <alignment horizontal="right"/>
    </xf>
    <xf numFmtId="1" fontId="27" fillId="0" borderId="24" xfId="1" applyNumberFormat="1" applyFont="1" applyFill="1" applyBorder="1"/>
    <xf numFmtId="168" fontId="22" fillId="7" borderId="13" xfId="6" applyNumberFormat="1" applyFont="1" applyFill="1" applyBorder="1"/>
    <xf numFmtId="0" fontId="14" fillId="0" borderId="14" xfId="1" quotePrefix="1" applyFont="1" applyBorder="1" applyAlignment="1">
      <alignment horizontal="center"/>
    </xf>
    <xf numFmtId="0" fontId="14" fillId="0" borderId="14" xfId="1" applyFont="1" applyBorder="1" applyAlignment="1">
      <alignment horizontal="right"/>
    </xf>
    <xf numFmtId="0" fontId="19" fillId="0" borderId="15" xfId="1" applyFont="1" applyBorder="1"/>
    <xf numFmtId="0" fontId="14" fillId="0" borderId="0" xfId="1" applyAlignment="1">
      <alignment vertical="top"/>
    </xf>
    <xf numFmtId="1" fontId="22" fillId="0" borderId="31" xfId="1" applyNumberFormat="1" applyFont="1" applyFill="1" applyBorder="1"/>
    <xf numFmtId="0" fontId="14" fillId="0" borderId="0" xfId="1" applyFont="1" applyFill="1" applyBorder="1" applyAlignment="1">
      <alignment vertical="top"/>
    </xf>
    <xf numFmtId="0" fontId="14" fillId="0" borderId="44" xfId="1" applyFont="1" applyBorder="1"/>
    <xf numFmtId="0" fontId="14" fillId="0" borderId="37" xfId="1" applyBorder="1"/>
    <xf numFmtId="0" fontId="14" fillId="0" borderId="38" xfId="1" applyFont="1" applyBorder="1" applyAlignment="1">
      <alignment horizontal="center" vertical="top"/>
    </xf>
    <xf numFmtId="0" fontId="14" fillId="0" borderId="0" xfId="1" applyFill="1" applyBorder="1" applyAlignment="1">
      <alignment vertical="top"/>
    </xf>
    <xf numFmtId="0" fontId="14" fillId="0" borderId="38" xfId="1" applyBorder="1" applyAlignment="1">
      <alignment horizontal="center" vertical="top" wrapText="1"/>
    </xf>
    <xf numFmtId="1" fontId="14" fillId="0" borderId="37" xfId="1" applyNumberFormat="1" applyFill="1" applyBorder="1"/>
    <xf numFmtId="0" fontId="7" fillId="0" borderId="37" xfId="1" applyFont="1" applyFill="1" applyBorder="1"/>
    <xf numFmtId="0" fontId="14" fillId="0" borderId="44" xfId="1" quotePrefix="1" applyFont="1" applyBorder="1"/>
    <xf numFmtId="0" fontId="14" fillId="0" borderId="44" xfId="1" applyFill="1" applyBorder="1" applyAlignment="1">
      <alignment vertical="top"/>
    </xf>
    <xf numFmtId="1" fontId="14" fillId="0" borderId="24" xfId="1" applyNumberFormat="1" applyFill="1" applyBorder="1"/>
    <xf numFmtId="0" fontId="14" fillId="0" borderId="28" xfId="1" applyBorder="1"/>
    <xf numFmtId="0" fontId="2" fillId="0" borderId="15" xfId="1" applyFont="1" applyBorder="1"/>
    <xf numFmtId="0" fontId="7" fillId="0" borderId="23" xfId="1" applyFont="1" applyFill="1" applyBorder="1" applyAlignment="1">
      <alignment horizontal="right"/>
    </xf>
    <xf numFmtId="0" fontId="7" fillId="0" borderId="37" xfId="1" applyFont="1" applyBorder="1"/>
    <xf numFmtId="0" fontId="14" fillId="0" borderId="52" xfId="1" applyFont="1" applyBorder="1"/>
    <xf numFmtId="0" fontId="7" fillId="0" borderId="0" xfId="1" applyFont="1" applyBorder="1"/>
    <xf numFmtId="0" fontId="14" fillId="0" borderId="50" xfId="1" applyBorder="1" applyAlignment="1">
      <alignment horizontal="center"/>
    </xf>
    <xf numFmtId="0" fontId="14" fillId="0" borderId="0" xfId="1" applyFont="1" applyBorder="1"/>
    <xf numFmtId="0" fontId="25" fillId="0" borderId="0" xfId="1" applyFont="1" applyAlignment="1">
      <alignment horizontal="center"/>
    </xf>
    <xf numFmtId="0" fontId="14" fillId="0" borderId="38" xfId="1" applyBorder="1" applyAlignment="1">
      <alignment vertical="center"/>
    </xf>
    <xf numFmtId="0" fontId="18" fillId="0" borderId="32" xfId="1" applyFont="1" applyBorder="1"/>
    <xf numFmtId="0" fontId="22" fillId="0" borderId="78" xfId="1" applyFont="1" applyFill="1" applyBorder="1"/>
    <xf numFmtId="0" fontId="14" fillId="0" borderId="49" xfId="1" applyBorder="1" applyAlignment="1">
      <alignment horizontal="center"/>
    </xf>
    <xf numFmtId="0" fontId="14" fillId="0" borderId="9" xfId="1" applyFill="1" applyBorder="1" applyAlignment="1"/>
    <xf numFmtId="0" fontId="14" fillId="0" borderId="10" xfId="1" applyFill="1" applyBorder="1" applyAlignment="1"/>
    <xf numFmtId="0" fontId="19" fillId="0" borderId="11" xfId="1" applyFont="1" applyFill="1" applyBorder="1"/>
    <xf numFmtId="0" fontId="14" fillId="0" borderId="1" xfId="1" applyBorder="1" applyAlignment="1">
      <alignment horizontal="center"/>
    </xf>
    <xf numFmtId="0" fontId="14" fillId="0" borderId="32" xfId="1" applyFill="1" applyBorder="1" applyAlignment="1">
      <alignment horizontal="center"/>
    </xf>
    <xf numFmtId="0" fontId="14" fillId="0" borderId="62" xfId="1" applyBorder="1"/>
    <xf numFmtId="0" fontId="14" fillId="0" borderId="39" xfId="1" applyBorder="1"/>
    <xf numFmtId="0" fontId="14" fillId="0" borderId="74" xfId="1" applyBorder="1" applyAlignment="1">
      <alignment horizontal="center"/>
    </xf>
    <xf numFmtId="0" fontId="14" fillId="0" borderId="67" xfId="1" quotePrefix="1" applyFont="1" applyFill="1" applyBorder="1" applyAlignment="1">
      <alignment horizontal="center"/>
    </xf>
    <xf numFmtId="0" fontId="14" fillId="7" borderId="43" xfId="1" applyFill="1" applyBorder="1"/>
    <xf numFmtId="0" fontId="14" fillId="0" borderId="6" xfId="1" quotePrefix="1" applyFont="1" applyFill="1" applyBorder="1" applyAlignment="1">
      <alignment horizontal="center"/>
    </xf>
    <xf numFmtId="0" fontId="14" fillId="0" borderId="74" xfId="1" quotePrefix="1" applyFont="1" applyFill="1" applyBorder="1" applyAlignment="1">
      <alignment horizontal="center"/>
    </xf>
    <xf numFmtId="0" fontId="22" fillId="0" borderId="3" xfId="1" applyFont="1" applyBorder="1"/>
    <xf numFmtId="0" fontId="14" fillId="0" borderId="78" xfId="1" quotePrefix="1" applyFont="1" applyFill="1" applyBorder="1" applyAlignment="1">
      <alignment horizontal="center"/>
    </xf>
    <xf numFmtId="0" fontId="14" fillId="0" borderId="32" xfId="1" quotePrefix="1" applyFont="1" applyFill="1" applyBorder="1" applyAlignment="1">
      <alignment horizontal="center"/>
    </xf>
    <xf numFmtId="0" fontId="14" fillId="0" borderId="2" xfId="1" applyBorder="1"/>
    <xf numFmtId="0" fontId="14" fillId="0" borderId="4" xfId="1" applyBorder="1" applyAlignment="1">
      <alignment horizontal="center"/>
    </xf>
    <xf numFmtId="0" fontId="14" fillId="0" borderId="4" xfId="1" applyBorder="1" applyAlignment="1">
      <alignment horizontal="centerContinuous"/>
    </xf>
    <xf numFmtId="0" fontId="14" fillId="0" borderId="7" xfId="1" applyFont="1" applyBorder="1" applyAlignment="1">
      <alignment horizontal="right"/>
    </xf>
    <xf numFmtId="0" fontId="14" fillId="0" borderId="6" xfId="1" applyBorder="1" applyAlignment="1">
      <alignment horizontal="center"/>
    </xf>
    <xf numFmtId="0" fontId="14" fillId="0" borderId="9" xfId="1" applyBorder="1" applyAlignment="1">
      <alignment horizontal="centerContinuous"/>
    </xf>
    <xf numFmtId="0" fontId="14" fillId="0" borderId="11" xfId="1" applyBorder="1" applyAlignment="1">
      <alignment horizontal="centerContinuous"/>
    </xf>
    <xf numFmtId="0" fontId="14" fillId="0" borderId="7" xfId="1" applyBorder="1" applyAlignment="1">
      <alignment horizontal="center"/>
    </xf>
    <xf numFmtId="0" fontId="14" fillId="0" borderId="8" xfId="1" applyBorder="1" applyAlignment="1">
      <alignment horizontal="center"/>
    </xf>
    <xf numFmtId="0" fontId="14" fillId="0" borderId="7" xfId="1" applyBorder="1"/>
    <xf numFmtId="0" fontId="14" fillId="0" borderId="8" xfId="1" applyBorder="1"/>
    <xf numFmtId="0" fontId="14" fillId="0" borderId="9" xfId="1" applyBorder="1"/>
    <xf numFmtId="0" fontId="14" fillId="0" borderId="11" xfId="1" applyBorder="1"/>
    <xf numFmtId="0" fontId="31" fillId="0" borderId="0" xfId="1" applyFont="1" applyAlignment="1">
      <alignment vertical="center"/>
    </xf>
    <xf numFmtId="0" fontId="14" fillId="0" borderId="40" xfId="1" applyBorder="1"/>
    <xf numFmtId="0" fontId="14" fillId="0" borderId="5" xfId="1" applyBorder="1" applyAlignment="1">
      <alignment horizontal="right"/>
    </xf>
    <xf numFmtId="0" fontId="18" fillId="0" borderId="34" xfId="1" applyFont="1" applyBorder="1"/>
    <xf numFmtId="0" fontId="14" fillId="0" borderId="46" xfId="1" applyBorder="1" applyAlignment="1">
      <alignment horizontal="center"/>
    </xf>
    <xf numFmtId="0" fontId="14" fillId="0" borderId="45" xfId="1" applyBorder="1"/>
    <xf numFmtId="0" fontId="14" fillId="0" borderId="45" xfId="1" applyBorder="1" applyAlignment="1">
      <alignment horizontal="right"/>
    </xf>
    <xf numFmtId="0" fontId="18" fillId="0" borderId="51" xfId="1" applyFont="1" applyBorder="1"/>
    <xf numFmtId="0" fontId="14" fillId="0" borderId="0" xfId="1" applyAlignment="1">
      <alignment horizontal="center"/>
    </xf>
    <xf numFmtId="0" fontId="22" fillId="7" borderId="13" xfId="1" applyFont="1" applyFill="1" applyBorder="1"/>
    <xf numFmtId="0" fontId="14" fillId="0" borderId="21" xfId="1" applyBorder="1" applyAlignment="1">
      <alignment horizontal="center"/>
    </xf>
    <xf numFmtId="0" fontId="14" fillId="0" borderId="31" xfId="1" applyFont="1" applyBorder="1" applyAlignment="1">
      <alignment horizontal="center"/>
    </xf>
    <xf numFmtId="0" fontId="14" fillId="0" borderId="25" xfId="1" applyBorder="1" applyAlignment="1">
      <alignment horizontal="center"/>
    </xf>
    <xf numFmtId="0" fontId="14" fillId="0" borderId="25" xfId="1" applyBorder="1"/>
    <xf numFmtId="0" fontId="14" fillId="0" borderId="34" xfId="1" applyBorder="1" applyAlignment="1">
      <alignment horizontal="center"/>
    </xf>
    <xf numFmtId="0" fontId="18" fillId="0" borderId="28" xfId="1" applyFont="1" applyBorder="1"/>
    <xf numFmtId="0" fontId="14" fillId="0" borderId="48" xfId="1" applyFont="1" applyBorder="1"/>
    <xf numFmtId="0" fontId="14" fillId="0" borderId="20" xfId="1" applyFont="1" applyBorder="1" applyAlignment="1">
      <alignment horizontal="center"/>
    </xf>
    <xf numFmtId="0" fontId="14" fillId="0" borderId="21" xfId="1" applyBorder="1"/>
    <xf numFmtId="0" fontId="14" fillId="0" borderId="31" xfId="1" applyBorder="1" applyAlignment="1">
      <alignment horizontal="center"/>
    </xf>
    <xf numFmtId="1" fontId="14" fillId="0" borderId="42" xfId="1" applyNumberFormat="1" applyBorder="1"/>
    <xf numFmtId="0" fontId="7" fillId="0" borderId="19" xfId="1" applyFont="1" applyBorder="1" applyAlignment="1">
      <alignment horizontal="right"/>
    </xf>
    <xf numFmtId="0" fontId="19" fillId="0" borderId="50" xfId="1" applyFont="1" applyBorder="1" applyAlignment="1">
      <alignment horizontal="center"/>
    </xf>
    <xf numFmtId="0" fontId="19" fillId="0" borderId="2" xfId="1" applyFont="1" applyBorder="1" applyAlignment="1">
      <alignment horizontal="center" shrinkToFit="1"/>
    </xf>
    <xf numFmtId="0" fontId="21" fillId="0" borderId="0" xfId="1" applyFont="1" applyAlignment="1">
      <alignment horizontal="right"/>
    </xf>
    <xf numFmtId="0" fontId="14" fillId="0" borderId="45" xfId="1" applyBorder="1" applyAlignment="1">
      <alignment horizontal="left" vertical="top"/>
    </xf>
    <xf numFmtId="0" fontId="14" fillId="0" borderId="45" xfId="1" applyFont="1" applyBorder="1" applyAlignment="1">
      <alignment horizontal="center" vertical="top"/>
    </xf>
    <xf numFmtId="0" fontId="18" fillId="0" borderId="79" xfId="1" applyFont="1" applyBorder="1"/>
    <xf numFmtId="0" fontId="18" fillId="0" borderId="40" xfId="1" applyFont="1" applyBorder="1"/>
    <xf numFmtId="0" fontId="18" fillId="0" borderId="65" xfId="1" applyFont="1" applyBorder="1"/>
    <xf numFmtId="0" fontId="14" fillId="0" borderId="52" xfId="1" applyBorder="1" applyAlignment="1">
      <alignment horizontal="center"/>
    </xf>
    <xf numFmtId="0" fontId="14" fillId="0" borderId="18" xfId="1" applyBorder="1" applyAlignment="1">
      <alignment horizontal="center"/>
    </xf>
    <xf numFmtId="0" fontId="18" fillId="0" borderId="38" xfId="1" applyFont="1" applyFill="1" applyBorder="1"/>
    <xf numFmtId="0" fontId="18" fillId="0" borderId="57" xfId="1" applyFont="1" applyBorder="1"/>
    <xf numFmtId="0" fontId="18" fillId="0" borderId="68" xfId="1" applyFont="1" applyBorder="1"/>
    <xf numFmtId="0" fontId="18" fillId="0" borderId="66" xfId="1" applyFont="1" applyBorder="1"/>
    <xf numFmtId="0" fontId="14" fillId="0" borderId="44" xfId="1" applyBorder="1" applyAlignment="1">
      <alignment horizontal="center"/>
    </xf>
    <xf numFmtId="0" fontId="18" fillId="0" borderId="0" xfId="1" applyFont="1" applyBorder="1"/>
    <xf numFmtId="0" fontId="18" fillId="0" borderId="14" xfId="1" applyFont="1" applyBorder="1"/>
    <xf numFmtId="0" fontId="18" fillId="0" borderId="13" xfId="1" applyFont="1" applyBorder="1"/>
    <xf numFmtId="0" fontId="18" fillId="0" borderId="12" xfId="1" applyFont="1" applyBorder="1"/>
    <xf numFmtId="0" fontId="14" fillId="0" borderId="75" xfId="1" applyBorder="1"/>
    <xf numFmtId="0" fontId="18" fillId="0" borderId="12" xfId="1" applyFont="1" applyFill="1" applyBorder="1"/>
    <xf numFmtId="0" fontId="14" fillId="0" borderId="33" xfId="1" applyBorder="1" applyAlignment="1">
      <alignment horizontal="center"/>
    </xf>
    <xf numFmtId="0" fontId="14" fillId="0" borderId="38" xfId="1" applyBorder="1" applyAlignment="1">
      <alignment horizontal="center"/>
    </xf>
    <xf numFmtId="0" fontId="14" fillId="0" borderId="19" xfId="1" applyBorder="1" applyAlignment="1">
      <alignment horizontal="center"/>
    </xf>
    <xf numFmtId="0" fontId="14" fillId="0" borderId="59" xfId="1" applyBorder="1" applyAlignment="1">
      <alignment horizontal="center"/>
    </xf>
    <xf numFmtId="0" fontId="14" fillId="0" borderId="56" xfId="1" applyBorder="1" applyAlignment="1">
      <alignment horizontal="center"/>
    </xf>
    <xf numFmtId="0" fontId="14" fillId="0" borderId="21" xfId="1" applyBorder="1" applyAlignment="1">
      <alignment horizontal="centerContinuous"/>
    </xf>
    <xf numFmtId="0" fontId="14" fillId="0" borderId="20" xfId="1" applyBorder="1" applyAlignment="1">
      <alignment horizontal="left"/>
    </xf>
    <xf numFmtId="0" fontId="14" fillId="0" borderId="20" xfId="1" applyFont="1" applyBorder="1" applyAlignment="1">
      <alignment horizontal="right"/>
    </xf>
    <xf numFmtId="0" fontId="19" fillId="0" borderId="33" xfId="1" applyFont="1" applyBorder="1" applyAlignment="1">
      <alignment horizontal="center"/>
    </xf>
    <xf numFmtId="0" fontId="14" fillId="0" borderId="69" xfId="1" applyBorder="1" applyAlignment="1">
      <alignment horizontal="center"/>
    </xf>
    <xf numFmtId="0" fontId="14" fillId="0" borderId="69" xfId="1" applyBorder="1"/>
    <xf numFmtId="0" fontId="14" fillId="0" borderId="31" xfId="1" applyBorder="1" applyAlignment="1">
      <alignment horizontal="centerContinuous"/>
    </xf>
    <xf numFmtId="0" fontId="14" fillId="0" borderId="0" xfId="1" applyBorder="1" applyAlignment="1">
      <alignment horizontal="centerContinuous"/>
    </xf>
    <xf numFmtId="0" fontId="14" fillId="0" borderId="44" xfId="1" applyBorder="1"/>
    <xf numFmtId="0" fontId="19" fillId="0" borderId="17" xfId="1" applyFont="1" applyBorder="1" applyAlignment="1">
      <alignment horizontal="center"/>
    </xf>
    <xf numFmtId="0" fontId="14" fillId="0" borderId="0" xfId="1" applyBorder="1" applyAlignment="1">
      <alignment horizontal="left"/>
    </xf>
    <xf numFmtId="0" fontId="14" fillId="0" borderId="17" xfId="1" applyBorder="1" applyAlignment="1">
      <alignment horizontal="center"/>
    </xf>
    <xf numFmtId="0" fontId="14" fillId="0" borderId="44" xfId="1" applyBorder="1" applyAlignment="1">
      <alignment horizontal="centerContinuous"/>
    </xf>
    <xf numFmtId="0" fontId="14" fillId="0" borderId="78" xfId="1" applyFont="1" applyBorder="1"/>
    <xf numFmtId="0" fontId="22" fillId="7" borderId="12" xfId="1" applyFont="1" applyFill="1" applyBorder="1"/>
    <xf numFmtId="0" fontId="14" fillId="0" borderId="55" xfId="1" applyBorder="1"/>
    <xf numFmtId="0" fontId="19" fillId="0" borderId="78" xfId="1" applyFont="1" applyBorder="1"/>
    <xf numFmtId="0" fontId="19" fillId="0" borderId="32" xfId="1" applyFont="1" applyBorder="1"/>
    <xf numFmtId="0" fontId="14" fillId="0" borderId="30" xfId="1" applyBorder="1"/>
    <xf numFmtId="0" fontId="14" fillId="0" borderId="19" xfId="1" applyBorder="1"/>
    <xf numFmtId="0" fontId="22" fillId="0" borderId="43" xfId="1" applyFont="1" applyBorder="1"/>
    <xf numFmtId="0" fontId="14" fillId="0" borderId="13" xfId="1" applyBorder="1" applyAlignment="1">
      <alignment horizontal="center"/>
    </xf>
    <xf numFmtId="0" fontId="14" fillId="0" borderId="75" xfId="1" applyBorder="1" applyAlignment="1">
      <alignment horizontal="center"/>
    </xf>
    <xf numFmtId="0" fontId="14" fillId="0" borderId="65" xfId="1" applyBorder="1"/>
    <xf numFmtId="0" fontId="14" fillId="0" borderId="66" xfId="1" applyBorder="1" applyAlignment="1">
      <alignment horizontal="center"/>
    </xf>
    <xf numFmtId="0" fontId="14" fillId="0" borderId="78" xfId="1" applyBorder="1"/>
    <xf numFmtId="0" fontId="14" fillId="0" borderId="53" xfId="1" applyBorder="1"/>
    <xf numFmtId="0" fontId="14" fillId="0" borderId="65" xfId="1" applyBorder="1" applyAlignment="1">
      <alignment horizontal="center"/>
    </xf>
    <xf numFmtId="0" fontId="14" fillId="0" borderId="43" xfId="1" applyBorder="1" applyAlignment="1">
      <alignment horizontal="left"/>
    </xf>
    <xf numFmtId="0" fontId="14" fillId="0" borderId="27" xfId="1" applyBorder="1" applyAlignment="1">
      <alignment horizontal="left"/>
    </xf>
    <xf numFmtId="0" fontId="19" fillId="0" borderId="6" xfId="1" applyFont="1" applyFill="1" applyBorder="1"/>
    <xf numFmtId="0" fontId="14" fillId="0" borderId="40" xfId="1" applyBorder="1" applyAlignment="1">
      <alignment horizontal="left"/>
    </xf>
    <xf numFmtId="0" fontId="14" fillId="0" borderId="54" xfId="1" applyBorder="1"/>
    <xf numFmtId="0" fontId="14" fillId="0" borderId="2" xfId="1" applyFill="1" applyBorder="1"/>
    <xf numFmtId="0" fontId="14" fillId="0" borderId="2" xfId="1" applyBorder="1" applyAlignment="1">
      <alignment horizontal="left"/>
    </xf>
    <xf numFmtId="0" fontId="14" fillId="0" borderId="8" xfId="1" applyFont="1" applyBorder="1"/>
    <xf numFmtId="0" fontId="14" fillId="0" borderId="54" xfId="1" applyFont="1" applyBorder="1"/>
    <xf numFmtId="0" fontId="14" fillId="0" borderId="55" xfId="1" applyBorder="1" applyAlignment="1">
      <alignment horizontal="center"/>
    </xf>
    <xf numFmtId="0" fontId="14" fillId="0" borderId="59" xfId="1" applyBorder="1" applyAlignment="1">
      <alignment horizontal="centerContinuous"/>
    </xf>
    <xf numFmtId="0" fontId="14" fillId="0" borderId="20" xfId="1" applyBorder="1" applyAlignment="1">
      <alignment horizontal="centerContinuous"/>
    </xf>
    <xf numFmtId="0" fontId="14" fillId="0" borderId="3" xfId="1" applyFont="1" applyBorder="1" applyAlignment="1">
      <alignment horizontal="center"/>
    </xf>
    <xf numFmtId="0" fontId="14" fillId="0" borderId="58" xfId="1" applyBorder="1"/>
    <xf numFmtId="0" fontId="14" fillId="0" borderId="2" xfId="1" applyBorder="1" applyAlignment="1">
      <alignment horizontal="center"/>
    </xf>
    <xf numFmtId="0" fontId="14" fillId="0" borderId="2" xfId="1" applyFont="1" applyBorder="1" applyAlignment="1">
      <alignment horizontal="center"/>
    </xf>
    <xf numFmtId="0" fontId="14" fillId="0" borderId="50" xfId="1" applyBorder="1"/>
    <xf numFmtId="0" fontId="14" fillId="0" borderId="76" xfId="1" applyBorder="1"/>
    <xf numFmtId="0" fontId="27" fillId="0" borderId="13" xfId="1" applyFont="1" applyBorder="1" applyAlignment="1">
      <alignment horizontal="right"/>
    </xf>
    <xf numFmtId="0" fontId="31" fillId="0" borderId="14" xfId="1" applyFont="1" applyBorder="1"/>
    <xf numFmtId="0" fontId="14" fillId="0" borderId="0" xfId="1" applyBorder="1" applyAlignment="1">
      <alignment horizontal="right"/>
    </xf>
    <xf numFmtId="0" fontId="14" fillId="0" borderId="0" xfId="1" applyFont="1" applyFill="1" applyBorder="1" applyAlignment="1">
      <alignment horizontal="left"/>
    </xf>
    <xf numFmtId="0" fontId="14" fillId="0" borderId="62" xfId="1" applyBorder="1" applyAlignment="1">
      <alignment horizontal="right"/>
    </xf>
    <xf numFmtId="0" fontId="14" fillId="0" borderId="34" xfId="1" applyFont="1" applyFill="1" applyBorder="1" applyAlignment="1">
      <alignment horizontal="left"/>
    </xf>
    <xf numFmtId="1" fontId="22" fillId="0" borderId="68" xfId="1" applyNumberFormat="1" applyFont="1" applyFill="1" applyBorder="1"/>
    <xf numFmtId="1" fontId="22" fillId="0" borderId="2" xfId="1" applyNumberFormat="1" applyFont="1" applyFill="1" applyBorder="1"/>
    <xf numFmtId="0" fontId="14" fillId="0" borderId="41" xfId="1" applyFont="1" applyFill="1" applyBorder="1" applyAlignment="1">
      <alignment horizontal="left"/>
    </xf>
    <xf numFmtId="3" fontId="14" fillId="0" borderId="43" xfId="1" applyNumberFormat="1" applyFont="1" applyFill="1" applyBorder="1" applyAlignment="1">
      <alignment horizontal="left"/>
    </xf>
    <xf numFmtId="0" fontId="14" fillId="0" borderId="43" xfId="1" applyFont="1" applyBorder="1" applyAlignment="1">
      <alignment horizontal="center"/>
    </xf>
    <xf numFmtId="1" fontId="14" fillId="0" borderId="34" xfId="1" applyNumberFormat="1" applyFont="1" applyFill="1" applyBorder="1"/>
    <xf numFmtId="1" fontId="14" fillId="0" borderId="4" xfId="1" applyNumberFormat="1" applyFont="1" applyFill="1" applyBorder="1" applyAlignment="1">
      <alignment horizontal="right"/>
    </xf>
    <xf numFmtId="1" fontId="35" fillId="0" borderId="27" xfId="1" applyNumberFormat="1" applyFont="1" applyFill="1" applyBorder="1"/>
    <xf numFmtId="1" fontId="14" fillId="0" borderId="28" xfId="1" applyNumberFormat="1" applyFont="1" applyFill="1" applyBorder="1"/>
    <xf numFmtId="0" fontId="14" fillId="0" borderId="18" xfId="1" applyFont="1" applyFill="1" applyBorder="1"/>
    <xf numFmtId="0" fontId="14" fillId="0" borderId="22" xfId="1" applyFont="1" applyFill="1" applyBorder="1"/>
    <xf numFmtId="0" fontId="14" fillId="0" borderId="46" xfId="1" applyFont="1" applyBorder="1" applyAlignment="1">
      <alignment horizontal="center" wrapText="1"/>
    </xf>
    <xf numFmtId="0" fontId="14" fillId="0" borderId="33" xfId="1" applyFont="1" applyBorder="1" applyAlignment="1">
      <alignment horizontal="center" wrapText="1"/>
    </xf>
    <xf numFmtId="0" fontId="14" fillId="0" borderId="33" xfId="1" applyFont="1" applyBorder="1" applyAlignment="1">
      <alignment horizontal="center"/>
    </xf>
    <xf numFmtId="0" fontId="14" fillId="0" borderId="33" xfId="1" applyFont="1" applyFill="1" applyBorder="1"/>
    <xf numFmtId="0" fontId="27" fillId="0" borderId="14" xfId="1" applyFont="1" applyFill="1" applyBorder="1"/>
    <xf numFmtId="0" fontId="14" fillId="0" borderId="14" xfId="1" applyFont="1" applyFill="1" applyBorder="1" applyAlignment="1">
      <alignment horizontal="right"/>
    </xf>
    <xf numFmtId="0" fontId="14" fillId="0" borderId="14" xfId="1" applyFill="1" applyBorder="1" applyAlignment="1">
      <alignment horizontal="left"/>
    </xf>
    <xf numFmtId="0" fontId="27" fillId="0" borderId="13" xfId="1" applyFont="1" applyFill="1" applyBorder="1" applyAlignment="1">
      <alignment horizontal="right"/>
    </xf>
    <xf numFmtId="0" fontId="14" fillId="0" borderId="15" xfId="1" applyFill="1" applyBorder="1" applyAlignment="1">
      <alignment horizontal="left"/>
    </xf>
    <xf numFmtId="0" fontId="14" fillId="0" borderId="63" xfId="1" applyFont="1" applyBorder="1" applyAlignment="1">
      <alignment horizontal="center"/>
    </xf>
    <xf numFmtId="0" fontId="14" fillId="0" borderId="76" xfId="1" applyFont="1" applyBorder="1" applyAlignment="1">
      <alignment horizontal="center"/>
    </xf>
    <xf numFmtId="0" fontId="14" fillId="0" borderId="13" xfId="1" applyFont="1" applyBorder="1" applyAlignment="1">
      <alignment horizontal="center"/>
    </xf>
    <xf numFmtId="0" fontId="2" fillId="7" borderId="36" xfId="1" applyFont="1" applyFill="1" applyBorder="1" applyAlignment="1">
      <alignment horizontal="center"/>
    </xf>
    <xf numFmtId="0" fontId="14" fillId="0" borderId="0" xfId="1" applyAlignment="1" applyProtection="1"/>
    <xf numFmtId="0" fontId="2" fillId="8" borderId="43" xfId="1" applyFont="1" applyFill="1" applyBorder="1" applyAlignment="1" applyProtection="1">
      <protection locked="0"/>
    </xf>
    <xf numFmtId="0" fontId="14" fillId="0" borderId="0" xfId="1" applyAlignment="1" applyProtection="1">
      <alignment horizontal="right"/>
    </xf>
    <xf numFmtId="0" fontId="14" fillId="0" borderId="0" xfId="1" applyAlignment="1" applyProtection="1">
      <alignment horizontal="left"/>
    </xf>
    <xf numFmtId="0" fontId="2" fillId="8" borderId="43" xfId="1" applyFont="1" applyFill="1" applyBorder="1" applyProtection="1">
      <protection locked="0"/>
    </xf>
    <xf numFmtId="0" fontId="2" fillId="7" borderId="49" xfId="1" applyFont="1" applyFill="1" applyBorder="1" applyProtection="1"/>
    <xf numFmtId="0" fontId="14" fillId="0" borderId="37" xfId="1" applyFont="1" applyBorder="1" applyAlignment="1" applyProtection="1">
      <alignment wrapText="1"/>
    </xf>
    <xf numFmtId="0" fontId="14" fillId="0" borderId="37" xfId="1" applyBorder="1" applyProtection="1"/>
    <xf numFmtId="0" fontId="14" fillId="0" borderId="30" xfId="1" applyFont="1" applyBorder="1" applyAlignment="1" applyProtection="1">
      <alignment horizontal="left" vertical="center"/>
    </xf>
    <xf numFmtId="0" fontId="2" fillId="7" borderId="43" xfId="1" applyFont="1" applyFill="1" applyBorder="1" applyProtection="1"/>
    <xf numFmtId="0" fontId="14" fillId="0" borderId="0" xfId="1" applyAlignment="1" applyProtection="1">
      <alignment horizontal="left" vertical="center"/>
    </xf>
    <xf numFmtId="0" fontId="2" fillId="8" borderId="12" xfId="1" applyFont="1" applyFill="1" applyBorder="1" applyAlignment="1" applyProtection="1">
      <alignment horizontal="right"/>
      <protection locked="0"/>
    </xf>
    <xf numFmtId="0" fontId="2" fillId="7" borderId="12" xfId="1" applyFont="1" applyFill="1" applyBorder="1" applyProtection="1"/>
    <xf numFmtId="0" fontId="18" fillId="0" borderId="0" xfId="1" applyFont="1" applyAlignment="1" applyProtection="1">
      <alignment horizontal="right"/>
    </xf>
    <xf numFmtId="0" fontId="7" fillId="0" borderId="0" xfId="1" applyFont="1" applyAlignment="1" applyProtection="1">
      <alignment horizontal="right"/>
    </xf>
    <xf numFmtId="1" fontId="2" fillId="7" borderId="38" xfId="1" applyNumberFormat="1" applyFont="1" applyFill="1" applyBorder="1" applyAlignment="1" applyProtection="1">
      <alignment vertical="center"/>
    </xf>
    <xf numFmtId="0" fontId="2" fillId="7" borderId="38" xfId="1" applyFont="1" applyFill="1" applyBorder="1" applyAlignment="1" applyProtection="1">
      <alignment vertical="center"/>
    </xf>
    <xf numFmtId="0" fontId="2" fillId="0" borderId="0" xfId="1" applyFont="1" applyAlignment="1" applyProtection="1">
      <alignment horizontal="right" vertical="center"/>
    </xf>
    <xf numFmtId="1" fontId="2" fillId="7" borderId="38" xfId="1" applyNumberFormat="1" applyFont="1" applyFill="1" applyBorder="1" applyAlignment="1" applyProtection="1">
      <alignment horizontal="right"/>
    </xf>
    <xf numFmtId="1" fontId="2" fillId="0" borderId="0" xfId="1" applyNumberFormat="1" applyFont="1" applyBorder="1" applyAlignment="1" applyProtection="1">
      <alignment horizontal="right"/>
    </xf>
    <xf numFmtId="0" fontId="2" fillId="7" borderId="2" xfId="1" applyFont="1" applyFill="1" applyBorder="1" applyProtection="1"/>
    <xf numFmtId="0" fontId="7" fillId="0" borderId="0" xfId="1" applyFont="1" applyAlignment="1" applyProtection="1">
      <alignment horizontal="center" vertical="center" wrapText="1"/>
    </xf>
    <xf numFmtId="0" fontId="7" fillId="0" borderId="0" xfId="1" applyFont="1" applyAlignment="1" applyProtection="1">
      <alignment horizontal="left"/>
    </xf>
    <xf numFmtId="0" fontId="19" fillId="0" borderId="0" xfId="1" applyFont="1" applyProtection="1"/>
    <xf numFmtId="0" fontId="14" fillId="0" borderId="15" xfId="1" applyBorder="1" applyAlignment="1" applyProtection="1">
      <alignment vertical="center"/>
    </xf>
    <xf numFmtId="0" fontId="7" fillId="0" borderId="32" xfId="1" applyFont="1" applyBorder="1" applyProtection="1"/>
    <xf numFmtId="0" fontId="14" fillId="0" borderId="32" xfId="1" applyBorder="1" applyProtection="1"/>
    <xf numFmtId="0" fontId="14" fillId="0" borderId="43" xfId="1" applyBorder="1" applyProtection="1"/>
    <xf numFmtId="0" fontId="2" fillId="8" borderId="49" xfId="1" applyFont="1" applyFill="1" applyBorder="1" applyProtection="1">
      <protection locked="0"/>
    </xf>
    <xf numFmtId="0" fontId="14" fillId="0" borderId="38" xfId="1" applyFont="1" applyBorder="1" applyAlignment="1" applyProtection="1">
      <alignment horizontal="center" vertical="center"/>
    </xf>
    <xf numFmtId="0" fontId="14" fillId="6" borderId="30" xfId="1" applyFont="1" applyFill="1" applyBorder="1" applyAlignment="1" applyProtection="1">
      <alignment vertical="center"/>
      <protection locked="0"/>
    </xf>
    <xf numFmtId="0" fontId="14" fillId="6" borderId="66" xfId="1" applyFont="1" applyFill="1" applyBorder="1" applyAlignment="1" applyProtection="1">
      <alignment vertical="center"/>
      <protection locked="0"/>
    </xf>
    <xf numFmtId="0" fontId="14" fillId="0" borderId="67" xfId="1" applyFont="1" applyBorder="1" applyAlignment="1" applyProtection="1">
      <alignment horizontal="center" vertical="center"/>
    </xf>
    <xf numFmtId="0" fontId="14" fillId="0" borderId="52" xfId="1" applyFont="1" applyBorder="1" applyAlignment="1" applyProtection="1">
      <alignment horizontal="center" vertical="center"/>
    </xf>
    <xf numFmtId="0" fontId="14" fillId="0" borderId="38" xfId="1" applyFont="1" applyBorder="1" applyAlignment="1" applyProtection="1">
      <alignment vertical="center"/>
    </xf>
    <xf numFmtId="49" fontId="14" fillId="0" borderId="30" xfId="1" applyNumberFormat="1" applyFont="1" applyBorder="1" applyAlignment="1" applyProtection="1">
      <alignment horizontal="center" vertical="center" wrapText="1"/>
    </xf>
    <xf numFmtId="49" fontId="14" fillId="0" borderId="17" xfId="1" applyNumberFormat="1" applyFont="1" applyBorder="1" applyAlignment="1" applyProtection="1">
      <alignment horizontal="center" vertical="center" wrapText="1"/>
    </xf>
    <xf numFmtId="49" fontId="14" fillId="0" borderId="38" xfId="1" applyNumberFormat="1" applyFont="1" applyBorder="1" applyAlignment="1" applyProtection="1">
      <alignment horizontal="center" vertical="center" wrapText="1"/>
    </xf>
    <xf numFmtId="164" fontId="14" fillId="9" borderId="38" xfId="1" applyNumberFormat="1" applyFont="1" applyFill="1" applyBorder="1" applyAlignment="1" applyProtection="1">
      <alignment vertical="center" wrapText="1"/>
    </xf>
    <xf numFmtId="0" fontId="14" fillId="6" borderId="31" xfId="1" applyFont="1" applyFill="1" applyBorder="1" applyAlignment="1" applyProtection="1">
      <alignment vertical="center"/>
      <protection locked="0"/>
    </xf>
    <xf numFmtId="0" fontId="14" fillId="6" borderId="69" xfId="1" applyFont="1" applyFill="1" applyBorder="1" applyAlignment="1" applyProtection="1">
      <alignment vertical="center"/>
      <protection locked="0"/>
    </xf>
    <xf numFmtId="0" fontId="14" fillId="0" borderId="17" xfId="1" applyFont="1" applyBorder="1" applyAlignment="1" applyProtection="1">
      <alignment vertical="center"/>
    </xf>
    <xf numFmtId="0" fontId="14" fillId="0" borderId="31" xfId="1" applyFont="1" applyBorder="1" applyAlignment="1" applyProtection="1">
      <alignment horizontal="center" vertical="center" wrapText="1"/>
    </xf>
    <xf numFmtId="0" fontId="14" fillId="0" borderId="17" xfId="1" applyFont="1" applyBorder="1" applyAlignment="1" applyProtection="1">
      <alignment horizontal="center" vertical="center"/>
    </xf>
    <xf numFmtId="0" fontId="19" fillId="7" borderId="16" xfId="1" applyFont="1" applyFill="1" applyBorder="1" applyProtection="1"/>
    <xf numFmtId="0" fontId="19" fillId="7" borderId="43" xfId="1" applyFont="1" applyFill="1" applyBorder="1" applyProtection="1"/>
    <xf numFmtId="0" fontId="14" fillId="8" borderId="43" xfId="1" applyFont="1" applyFill="1" applyBorder="1" applyProtection="1">
      <protection locked="0"/>
    </xf>
    <xf numFmtId="0" fontId="19" fillId="8" borderId="16" xfId="1" applyFont="1" applyFill="1" applyBorder="1" applyAlignment="1" applyProtection="1">
      <alignment vertical="center"/>
      <protection locked="0"/>
    </xf>
    <xf numFmtId="0" fontId="19" fillId="8" borderId="43" xfId="1" applyFont="1" applyFill="1" applyBorder="1" applyProtection="1">
      <protection locked="0"/>
    </xf>
    <xf numFmtId="0" fontId="19" fillId="8" borderId="32" xfId="1" applyFont="1" applyFill="1" applyBorder="1" applyProtection="1">
      <protection locked="0"/>
    </xf>
    <xf numFmtId="0" fontId="14" fillId="0" borderId="51" xfId="1" applyFont="1" applyBorder="1" applyAlignment="1" applyProtection="1">
      <alignment horizontal="center" vertical="center" wrapText="1"/>
    </xf>
    <xf numFmtId="49" fontId="14" fillId="0" borderId="13" xfId="1" applyNumberFormat="1" applyFont="1" applyBorder="1" applyAlignment="1" applyProtection="1">
      <alignment horizontal="centerContinuous" vertical="center"/>
    </xf>
    <xf numFmtId="49" fontId="14" fillId="0" borderId="15" xfId="1" applyNumberFormat="1" applyFont="1" applyBorder="1" applyAlignment="1" applyProtection="1">
      <alignment horizontal="centerContinuous" vertical="center"/>
    </xf>
    <xf numFmtId="0" fontId="35" fillId="0" borderId="0" xfId="1" applyFont="1" applyAlignment="1">
      <alignment horizontal="center"/>
    </xf>
    <xf numFmtId="0" fontId="35" fillId="0" borderId="0" xfId="1" applyFont="1"/>
    <xf numFmtId="3" fontId="22" fillId="9" borderId="12" xfId="1" applyNumberFormat="1" applyFont="1" applyFill="1" applyBorder="1" applyAlignment="1">
      <alignment horizontal="right"/>
    </xf>
    <xf numFmtId="0" fontId="22" fillId="0" borderId="13" xfId="1" applyFont="1" applyBorder="1" applyAlignment="1">
      <alignment horizontal="right"/>
    </xf>
    <xf numFmtId="0" fontId="14" fillId="0" borderId="65" xfId="1" applyFont="1" applyBorder="1" applyAlignment="1">
      <alignment horizontal="center"/>
    </xf>
    <xf numFmtId="3" fontId="2" fillId="6" borderId="18" xfId="1" applyNumberFormat="1" applyFont="1" applyFill="1" applyBorder="1" applyAlignment="1" applyProtection="1">
      <alignment horizontal="right"/>
      <protection locked="0"/>
    </xf>
    <xf numFmtId="3" fontId="2" fillId="6" borderId="22" xfId="1" applyNumberFormat="1" applyFont="1" applyFill="1" applyBorder="1" applyAlignment="1" applyProtection="1">
      <alignment horizontal="right"/>
      <protection locked="0"/>
    </xf>
    <xf numFmtId="3" fontId="2" fillId="6" borderId="36" xfId="1" applyNumberFormat="1" applyFont="1" applyFill="1" applyBorder="1" applyAlignment="1" applyProtection="1">
      <alignment horizontal="right"/>
      <protection locked="0"/>
    </xf>
    <xf numFmtId="0" fontId="2" fillId="0" borderId="17" xfId="1" applyFont="1" applyBorder="1"/>
    <xf numFmtId="0" fontId="19" fillId="0" borderId="22" xfId="1" applyFont="1" applyBorder="1"/>
    <xf numFmtId="3" fontId="47" fillId="6" borderId="16" xfId="1" applyNumberFormat="1" applyFont="1" applyFill="1" applyBorder="1" applyAlignment="1" applyProtection="1">
      <alignment horizontal="right"/>
      <protection locked="0"/>
    </xf>
    <xf numFmtId="0" fontId="47" fillId="0" borderId="24" xfId="1" applyFont="1" applyBorder="1" applyAlignment="1">
      <alignment horizontal="right"/>
    </xf>
    <xf numFmtId="0" fontId="2" fillId="0" borderId="24" xfId="1" applyFont="1" applyBorder="1" applyAlignment="1">
      <alignment horizontal="right"/>
    </xf>
    <xf numFmtId="0" fontId="14" fillId="0" borderId="41" xfId="1" applyFont="1" applyBorder="1" applyAlignment="1">
      <alignment horizontal="center"/>
    </xf>
    <xf numFmtId="3" fontId="2" fillId="8" borderId="22" xfId="1" applyNumberFormat="1" applyFont="1" applyFill="1" applyBorder="1" applyAlignment="1" applyProtection="1">
      <alignment horizontal="right"/>
      <protection locked="0"/>
    </xf>
    <xf numFmtId="0" fontId="2" fillId="0" borderId="24" xfId="1" applyFont="1" applyBorder="1" applyAlignment="1"/>
    <xf numFmtId="3" fontId="2" fillId="7" borderId="36" xfId="1" applyNumberFormat="1" applyFont="1" applyFill="1" applyBorder="1" applyAlignment="1">
      <alignment horizontal="right"/>
    </xf>
    <xf numFmtId="0" fontId="2" fillId="6" borderId="27" xfId="1" applyFont="1" applyFill="1" applyBorder="1" applyAlignment="1" applyProtection="1">
      <alignment horizontal="center"/>
      <protection locked="0"/>
    </xf>
    <xf numFmtId="0" fontId="2" fillId="0" borderId="27" xfId="1" applyFont="1" applyBorder="1" applyAlignment="1">
      <alignment horizontal="right"/>
    </xf>
    <xf numFmtId="0" fontId="2" fillId="0" borderId="27" xfId="1" applyFont="1" applyBorder="1" applyAlignment="1"/>
    <xf numFmtId="0" fontId="14" fillId="0" borderId="64" xfId="1" applyFont="1" applyBorder="1" applyAlignment="1">
      <alignment horizontal="center"/>
    </xf>
    <xf numFmtId="0" fontId="14" fillId="0" borderId="0" xfId="1" applyFont="1" applyAlignment="1">
      <alignment horizontal="center"/>
    </xf>
    <xf numFmtId="3" fontId="21" fillId="6" borderId="17" xfId="1" applyNumberFormat="1" applyFont="1" applyFill="1" applyBorder="1" applyAlignment="1" applyProtection="1">
      <alignment horizontal="right"/>
      <protection locked="0"/>
    </xf>
    <xf numFmtId="3" fontId="2" fillId="9" borderId="22" xfId="1" applyNumberFormat="1" applyFont="1" applyFill="1" applyBorder="1" applyAlignment="1">
      <alignment horizontal="right"/>
    </xf>
    <xf numFmtId="0" fontId="2" fillId="0" borderId="23" xfId="1" applyFont="1" applyBorder="1" applyAlignment="1">
      <alignment horizontal="right"/>
    </xf>
    <xf numFmtId="0" fontId="32" fillId="0" borderId="24" xfId="1" applyFont="1" applyBorder="1" applyAlignment="1">
      <alignment horizontal="right"/>
    </xf>
    <xf numFmtId="0" fontId="32" fillId="0" borderId="24" xfId="1" applyFont="1" applyBorder="1" applyAlignment="1"/>
    <xf numFmtId="0" fontId="14" fillId="0" borderId="24" xfId="1" applyBorder="1" applyAlignment="1"/>
    <xf numFmtId="0" fontId="18" fillId="0" borderId="23" xfId="1" applyFont="1" applyBorder="1" applyAlignment="1">
      <alignment horizontal="right"/>
    </xf>
    <xf numFmtId="0" fontId="19" fillId="0" borderId="38" xfId="1" applyFont="1" applyBorder="1" applyAlignment="1">
      <alignment horizontal="right"/>
    </xf>
    <xf numFmtId="3" fontId="2" fillId="6" borderId="32" xfId="1" applyNumberFormat="1" applyFont="1" applyFill="1" applyBorder="1" applyAlignment="1" applyProtection="1">
      <alignment horizontal="right"/>
      <protection locked="0"/>
    </xf>
    <xf numFmtId="0" fontId="19" fillId="0" borderId="17" xfId="1" applyFont="1" applyBorder="1" applyAlignment="1">
      <alignment horizontal="right"/>
    </xf>
    <xf numFmtId="0" fontId="2" fillId="0" borderId="62" xfId="1" applyFont="1" applyBorder="1" applyAlignment="1">
      <alignment horizontal="right"/>
    </xf>
    <xf numFmtId="0" fontId="19" fillId="0" borderId="29" xfId="1" applyFont="1" applyBorder="1" applyAlignment="1">
      <alignment horizontal="right"/>
    </xf>
    <xf numFmtId="3" fontId="2" fillId="6" borderId="74" xfId="1" applyNumberFormat="1" applyFont="1" applyFill="1" applyBorder="1" applyAlignment="1" applyProtection="1">
      <alignment horizontal="right"/>
      <protection locked="0"/>
    </xf>
    <xf numFmtId="0" fontId="2" fillId="0" borderId="39" xfId="1" applyFont="1" applyBorder="1" applyAlignment="1">
      <alignment horizontal="right"/>
    </xf>
    <xf numFmtId="3" fontId="18" fillId="7" borderId="38" xfId="1" applyNumberFormat="1" applyFont="1" applyFill="1" applyBorder="1" applyAlignment="1">
      <alignment horizontal="right"/>
    </xf>
    <xf numFmtId="0" fontId="18" fillId="0" borderId="19" xfId="1" applyFont="1" applyBorder="1" applyAlignment="1">
      <alignment horizontal="right"/>
    </xf>
    <xf numFmtId="0" fontId="18" fillId="0" borderId="20" xfId="1" applyFont="1" applyBorder="1" applyAlignment="1"/>
    <xf numFmtId="0" fontId="14" fillId="0" borderId="56" xfId="1" applyFont="1" applyBorder="1" applyAlignment="1">
      <alignment horizontal="center"/>
    </xf>
    <xf numFmtId="0" fontId="19" fillId="0" borderId="38" xfId="1" applyFont="1" applyBorder="1" applyAlignment="1">
      <alignment horizontal="center"/>
    </xf>
    <xf numFmtId="3" fontId="32" fillId="6" borderId="32" xfId="1" applyNumberFormat="1" applyFont="1" applyFill="1" applyBorder="1" applyAlignment="1" applyProtection="1">
      <alignment horizontal="right"/>
      <protection locked="0"/>
    </xf>
    <xf numFmtId="3" fontId="32" fillId="6" borderId="74" xfId="1" applyNumberFormat="1" applyFont="1" applyFill="1" applyBorder="1" applyAlignment="1" applyProtection="1">
      <alignment horizontal="right"/>
      <protection locked="0"/>
    </xf>
    <xf numFmtId="0" fontId="14" fillId="0" borderId="27" xfId="1" applyBorder="1" applyAlignment="1">
      <alignment horizontal="right"/>
    </xf>
    <xf numFmtId="0" fontId="14" fillId="0" borderId="27" xfId="1" applyBorder="1" applyAlignment="1"/>
    <xf numFmtId="0" fontId="22" fillId="0" borderId="13" xfId="1" applyFont="1" applyBorder="1" applyAlignment="1">
      <alignment horizontal="center"/>
    </xf>
    <xf numFmtId="0" fontId="22" fillId="0" borderId="75" xfId="1" applyFont="1" applyBorder="1" applyAlignment="1">
      <alignment horizontal="center"/>
    </xf>
    <xf numFmtId="0" fontId="19" fillId="0" borderId="75" xfId="1" applyFont="1" applyBorder="1"/>
    <xf numFmtId="0" fontId="2" fillId="8" borderId="1" xfId="1" applyFont="1" applyFill="1" applyBorder="1" applyProtection="1">
      <protection locked="0"/>
    </xf>
    <xf numFmtId="0" fontId="14" fillId="0" borderId="41" xfId="1" applyBorder="1"/>
    <xf numFmtId="0" fontId="14" fillId="0" borderId="46" xfId="1" applyBorder="1"/>
    <xf numFmtId="0" fontId="7" fillId="0" borderId="53" xfId="1" applyFont="1" applyFill="1" applyBorder="1" applyAlignment="1">
      <alignment horizontal="center"/>
    </xf>
    <xf numFmtId="0" fontId="27" fillId="0" borderId="51" xfId="1" applyFont="1" applyBorder="1" applyAlignment="1">
      <alignment horizontal="centerContinuous"/>
    </xf>
    <xf numFmtId="0" fontId="18" fillId="0" borderId="14" xfId="1" applyFont="1" applyBorder="1" applyAlignment="1">
      <alignment horizontal="right"/>
    </xf>
    <xf numFmtId="0" fontId="22" fillId="0" borderId="54" xfId="1" applyFont="1" applyBorder="1"/>
    <xf numFmtId="0" fontId="14" fillId="0" borderId="64" xfId="1" applyBorder="1"/>
    <xf numFmtId="2" fontId="2" fillId="6" borderId="43" xfId="1" applyNumberFormat="1" applyFont="1" applyFill="1" applyBorder="1" applyProtection="1">
      <protection locked="0"/>
    </xf>
    <xf numFmtId="3" fontId="2" fillId="8" borderId="49" xfId="1" applyNumberFormat="1" applyFont="1" applyFill="1" applyBorder="1" applyProtection="1">
      <protection locked="0"/>
    </xf>
    <xf numFmtId="3" fontId="2" fillId="8" borderId="1" xfId="1" applyNumberFormat="1" applyFont="1" applyFill="1" applyBorder="1" applyProtection="1">
      <protection locked="0"/>
    </xf>
    <xf numFmtId="2" fontId="2" fillId="10" borderId="3" xfId="1" applyNumberFormat="1" applyFont="1" applyFill="1" applyBorder="1"/>
    <xf numFmtId="0" fontId="2" fillId="0" borderId="43" xfId="1" applyFont="1" applyBorder="1"/>
    <xf numFmtId="3" fontId="2" fillId="8" borderId="43" xfId="1" applyNumberFormat="1" applyFont="1" applyFill="1" applyBorder="1" applyProtection="1">
      <protection locked="0"/>
    </xf>
    <xf numFmtId="0" fontId="2" fillId="0" borderId="3" xfId="1" applyFont="1" applyBorder="1"/>
    <xf numFmtId="3" fontId="2" fillId="8" borderId="3" xfId="1" applyNumberFormat="1" applyFont="1" applyFill="1" applyBorder="1" applyProtection="1">
      <protection locked="0"/>
    </xf>
    <xf numFmtId="3" fontId="2" fillId="8" borderId="2" xfId="1" applyNumberFormat="1" applyFont="1" applyFill="1" applyBorder="1" applyProtection="1">
      <protection locked="0"/>
    </xf>
    <xf numFmtId="0" fontId="2" fillId="8" borderId="2" xfId="1" applyFont="1" applyFill="1" applyBorder="1" applyProtection="1">
      <protection locked="0"/>
    </xf>
    <xf numFmtId="0" fontId="2" fillId="8" borderId="3" xfId="1" applyFont="1" applyFill="1" applyBorder="1" applyProtection="1">
      <protection locked="0"/>
    </xf>
    <xf numFmtId="0" fontId="22" fillId="0" borderId="53" xfId="1" applyFont="1" applyBorder="1"/>
    <xf numFmtId="0" fontId="14" fillId="0" borderId="77" xfId="1" applyBorder="1"/>
    <xf numFmtId="0" fontId="18" fillId="0" borderId="1" xfId="1" applyFont="1" applyBorder="1"/>
    <xf numFmtId="0" fontId="14" fillId="0" borderId="1" xfId="1" applyBorder="1" applyAlignment="1"/>
    <xf numFmtId="0" fontId="14" fillId="0" borderId="71" xfId="1" applyBorder="1"/>
    <xf numFmtId="0" fontId="14" fillId="0" borderId="60" xfId="1" applyBorder="1" applyAlignment="1">
      <alignment horizontal="center"/>
    </xf>
    <xf numFmtId="0" fontId="14" fillId="0" borderId="72" xfId="1" applyBorder="1" applyAlignment="1">
      <alignment horizontal="center"/>
    </xf>
    <xf numFmtId="0" fontId="7" fillId="0" borderId="76" xfId="1" applyFont="1" applyBorder="1" applyAlignment="1">
      <alignment horizontal="center"/>
    </xf>
    <xf numFmtId="0" fontId="14" fillId="0" borderId="73" xfId="1" applyBorder="1" applyAlignment="1">
      <alignment horizontal="centerContinuous"/>
    </xf>
    <xf numFmtId="0" fontId="14" fillId="0" borderId="0" xfId="1" applyFont="1" applyBorder="1" applyAlignment="1">
      <alignment horizontal="left" vertical="top"/>
    </xf>
    <xf numFmtId="2" fontId="2" fillId="0" borderId="3" xfId="1" applyNumberFormat="1" applyFont="1" applyBorder="1"/>
    <xf numFmtId="3" fontId="2" fillId="0" borderId="3" xfId="1" applyNumberFormat="1" applyFont="1" applyBorder="1"/>
    <xf numFmtId="0" fontId="18" fillId="8" borderId="43" xfId="1" applyFont="1" applyFill="1" applyBorder="1" applyProtection="1">
      <protection locked="0"/>
    </xf>
    <xf numFmtId="0" fontId="14" fillId="0" borderId="64" xfId="1" applyBorder="1" applyAlignment="1">
      <alignment horizontal="center"/>
    </xf>
    <xf numFmtId="0" fontId="14" fillId="0" borderId="78" xfId="1" applyBorder="1" applyAlignment="1">
      <alignment horizontal="center"/>
    </xf>
    <xf numFmtId="0" fontId="7" fillId="0" borderId="6" xfId="1" applyFont="1" applyBorder="1" applyAlignment="1">
      <alignment horizontal="center"/>
    </xf>
    <xf numFmtId="0" fontId="7" fillId="0" borderId="72" xfId="1" applyFont="1" applyBorder="1" applyAlignment="1">
      <alignment horizontal="center"/>
    </xf>
    <xf numFmtId="0" fontId="22" fillId="0" borderId="51" xfId="1" applyFont="1" applyBorder="1" applyAlignment="1">
      <alignment horizontal="centerContinuous"/>
    </xf>
    <xf numFmtId="0" fontId="37" fillId="0" borderId="0" xfId="1" applyFont="1"/>
    <xf numFmtId="0" fontId="32" fillId="0" borderId="0" xfId="1" applyFont="1" applyAlignment="1">
      <alignment vertical="center"/>
    </xf>
    <xf numFmtId="1" fontId="19" fillId="7" borderId="79" xfId="1" applyNumberFormat="1" applyFont="1" applyFill="1" applyBorder="1"/>
    <xf numFmtId="1" fontId="14" fillId="0" borderId="40" xfId="1" applyNumberFormat="1" applyBorder="1"/>
    <xf numFmtId="3" fontId="19" fillId="7" borderId="40" xfId="1" applyNumberFormat="1" applyFont="1" applyFill="1" applyBorder="1"/>
    <xf numFmtId="0" fontId="14" fillId="8" borderId="49" xfId="1" applyFill="1" applyBorder="1" applyProtection="1">
      <protection locked="0"/>
    </xf>
    <xf numFmtId="3" fontId="14" fillId="8" borderId="49" xfId="1" applyNumberFormat="1" applyFill="1" applyBorder="1" applyProtection="1">
      <protection locked="0"/>
    </xf>
    <xf numFmtId="0" fontId="14" fillId="8" borderId="78" xfId="1" applyFill="1" applyBorder="1" applyProtection="1">
      <protection locked="0"/>
    </xf>
    <xf numFmtId="0" fontId="14" fillId="8" borderId="3" xfId="1" applyFill="1" applyBorder="1" applyProtection="1">
      <protection locked="0"/>
    </xf>
    <xf numFmtId="3" fontId="14" fillId="8" borderId="3" xfId="1" applyNumberFormat="1" applyFill="1" applyBorder="1" applyProtection="1">
      <protection locked="0"/>
    </xf>
    <xf numFmtId="0" fontId="14" fillId="8" borderId="6" xfId="1" applyFill="1" applyBorder="1" applyProtection="1">
      <protection locked="0"/>
    </xf>
    <xf numFmtId="0" fontId="14" fillId="8" borderId="53" xfId="1" applyFill="1" applyBorder="1" applyProtection="1">
      <protection locked="0"/>
    </xf>
    <xf numFmtId="0" fontId="14" fillId="0" borderId="74" xfId="1" applyBorder="1"/>
    <xf numFmtId="1" fontId="14" fillId="0" borderId="0" xfId="1" applyNumberFormat="1" applyBorder="1"/>
    <xf numFmtId="0" fontId="19" fillId="0" borderId="0" xfId="1" applyFont="1" applyAlignment="1">
      <alignment horizontal="right"/>
    </xf>
    <xf numFmtId="0" fontId="14" fillId="0" borderId="0" xfId="1" applyAlignment="1">
      <alignment horizontal="right"/>
    </xf>
    <xf numFmtId="0" fontId="14" fillId="8" borderId="43" xfId="1" applyFill="1" applyBorder="1" applyProtection="1">
      <protection locked="0"/>
    </xf>
    <xf numFmtId="3" fontId="14" fillId="8" borderId="43" xfId="1" applyNumberFormat="1" applyFill="1" applyBorder="1" applyProtection="1">
      <protection locked="0"/>
    </xf>
    <xf numFmtId="0" fontId="14" fillId="8" borderId="32" xfId="1" applyFill="1" applyBorder="1" applyProtection="1">
      <protection locked="0"/>
    </xf>
    <xf numFmtId="3" fontId="14" fillId="8" borderId="53" xfId="1" applyNumberFormat="1" applyFill="1" applyBorder="1" applyProtection="1">
      <protection locked="0"/>
    </xf>
    <xf numFmtId="0" fontId="14" fillId="8" borderId="74" xfId="1" applyFont="1" applyFill="1" applyBorder="1" applyProtection="1">
      <protection locked="0"/>
    </xf>
    <xf numFmtId="0" fontId="14" fillId="0" borderId="30" xfId="1" applyBorder="1" applyAlignment="1">
      <alignment horizontal="center"/>
    </xf>
    <xf numFmtId="0" fontId="14" fillId="0" borderId="78" xfId="1" applyBorder="1" applyAlignment="1">
      <alignment horizontal="centerContinuous"/>
    </xf>
    <xf numFmtId="0" fontId="14" fillId="0" borderId="5" xfId="1" applyBorder="1" applyAlignment="1">
      <alignment horizontal="center"/>
    </xf>
    <xf numFmtId="0" fontId="14" fillId="0" borderId="58" xfId="1" applyBorder="1" applyAlignment="1">
      <alignment horizontal="center" wrapText="1"/>
    </xf>
    <xf numFmtId="0" fontId="14" fillId="0" borderId="2" xfId="1" applyBorder="1" applyAlignment="1">
      <alignment horizontal="center" wrapText="1"/>
    </xf>
    <xf numFmtId="0" fontId="7" fillId="0" borderId="2" xfId="1" applyFont="1" applyBorder="1" applyAlignment="1">
      <alignment horizontal="center" wrapText="1"/>
    </xf>
    <xf numFmtId="0" fontId="14" fillId="0" borderId="0" xfId="1" applyBorder="1" applyAlignment="1">
      <alignment horizontal="center" wrapText="1"/>
    </xf>
    <xf numFmtId="0" fontId="19" fillId="0" borderId="8" xfId="1" applyFont="1" applyBorder="1" applyAlignment="1">
      <alignment horizontal="center" wrapText="1"/>
    </xf>
    <xf numFmtId="0" fontId="14" fillId="0" borderId="69" xfId="1" applyBorder="1" applyAlignment="1">
      <alignment wrapText="1"/>
    </xf>
    <xf numFmtId="0" fontId="14" fillId="0" borderId="72" xfId="1" applyBorder="1"/>
    <xf numFmtId="0" fontId="14" fillId="0" borderId="0" xfId="1" applyFont="1" applyBorder="1" applyAlignment="1">
      <alignment horizontal="center"/>
    </xf>
    <xf numFmtId="0" fontId="14" fillId="0" borderId="45" xfId="1" applyFont="1" applyBorder="1" applyAlignment="1">
      <alignment horizontal="center"/>
    </xf>
    <xf numFmtId="0" fontId="14" fillId="0" borderId="10" xfId="1" applyFont="1" applyBorder="1" applyAlignment="1">
      <alignment horizontal="center"/>
    </xf>
    <xf numFmtId="0" fontId="14" fillId="0" borderId="31" xfId="1" applyFont="1" applyBorder="1"/>
    <xf numFmtId="0" fontId="35" fillId="0" borderId="37" xfId="1" applyFont="1" applyBorder="1" applyAlignment="1">
      <alignment horizontal="center"/>
    </xf>
    <xf numFmtId="0" fontId="35" fillId="0" borderId="0" xfId="1" applyFont="1" applyBorder="1" applyAlignment="1">
      <alignment horizontal="center"/>
    </xf>
    <xf numFmtId="0" fontId="14" fillId="0" borderId="5" xfId="1" applyFont="1" applyBorder="1" applyAlignment="1">
      <alignment horizontal="center"/>
    </xf>
    <xf numFmtId="164" fontId="14" fillId="0" borderId="40" xfId="1" applyNumberFormat="1" applyFont="1" applyBorder="1"/>
    <xf numFmtId="0" fontId="14" fillId="0" borderId="40" xfId="1" applyFont="1" applyBorder="1"/>
    <xf numFmtId="0" fontId="14" fillId="0" borderId="65" xfId="1" applyFont="1" applyBorder="1"/>
    <xf numFmtId="0" fontId="19" fillId="0" borderId="65" xfId="1" applyFont="1" applyBorder="1"/>
    <xf numFmtId="165" fontId="14" fillId="0" borderId="43" xfId="1" applyNumberFormat="1" applyFont="1" applyBorder="1" applyAlignment="1">
      <alignment horizontal="center"/>
    </xf>
    <xf numFmtId="0" fontId="14" fillId="0" borderId="43" xfId="1" applyFont="1" applyBorder="1"/>
    <xf numFmtId="166" fontId="14" fillId="0" borderId="43" xfId="1" applyNumberFormat="1" applyFont="1" applyBorder="1" applyAlignment="1">
      <alignment horizontal="center"/>
    </xf>
    <xf numFmtId="0" fontId="14" fillId="0" borderId="62" xfId="1" applyFont="1" applyBorder="1"/>
    <xf numFmtId="164" fontId="14" fillId="0" borderId="12" xfId="1" applyNumberFormat="1" applyFont="1" applyBorder="1"/>
    <xf numFmtId="0" fontId="14" fillId="0" borderId="12" xfId="1" applyFont="1" applyBorder="1"/>
    <xf numFmtId="2" fontId="14" fillId="0" borderId="43" xfId="1" applyNumberFormat="1" applyFont="1" applyBorder="1" applyAlignment="1">
      <alignment horizontal="center"/>
    </xf>
    <xf numFmtId="0" fontId="19" fillId="0" borderId="13" xfId="1" applyFont="1" applyBorder="1"/>
    <xf numFmtId="164" fontId="14" fillId="0" borderId="43" xfId="1" applyNumberFormat="1" applyFont="1" applyBorder="1" applyAlignment="1">
      <alignment horizontal="center"/>
    </xf>
    <xf numFmtId="164" fontId="14" fillId="0" borderId="0" xfId="1" applyNumberFormat="1" applyFont="1" applyBorder="1" applyAlignment="1">
      <alignment horizontal="center"/>
    </xf>
    <xf numFmtId="0" fontId="14" fillId="0" borderId="55" xfId="1" applyFont="1" applyBorder="1" applyAlignment="1">
      <alignment horizontal="center"/>
    </xf>
    <xf numFmtId="0" fontId="14" fillId="0" borderId="49" xfId="1" applyFont="1" applyBorder="1" applyAlignment="1">
      <alignment horizontal="center"/>
    </xf>
    <xf numFmtId="0" fontId="14" fillId="0" borderId="59" xfId="1" applyFont="1" applyBorder="1" applyAlignment="1">
      <alignment horizontal="centerContinuous"/>
    </xf>
    <xf numFmtId="0" fontId="14" fillId="0" borderId="20" xfId="1" applyFont="1" applyBorder="1" applyAlignment="1">
      <alignment horizontal="centerContinuous"/>
    </xf>
    <xf numFmtId="0" fontId="14" fillId="0" borderId="21" xfId="1" applyFont="1" applyBorder="1" applyAlignment="1">
      <alignment horizontal="centerContinuous"/>
    </xf>
    <xf numFmtId="0" fontId="14" fillId="0" borderId="35" xfId="1" applyFont="1" applyBorder="1" applyAlignment="1">
      <alignment horizontal="center"/>
    </xf>
    <xf numFmtId="0" fontId="35" fillId="0" borderId="4" xfId="1" applyFont="1" applyBorder="1" applyAlignment="1">
      <alignment horizontal="centerContinuous"/>
    </xf>
    <xf numFmtId="0" fontId="35" fillId="0" borderId="5" xfId="1" applyFont="1" applyBorder="1" applyAlignment="1">
      <alignment horizontal="centerContinuous"/>
    </xf>
    <xf numFmtId="0" fontId="35" fillId="0" borderId="34" xfId="1" applyFont="1" applyBorder="1" applyAlignment="1">
      <alignment horizontal="centerContinuous"/>
    </xf>
    <xf numFmtId="0" fontId="35" fillId="0" borderId="2" xfId="1" applyFont="1" applyBorder="1" applyAlignment="1">
      <alignment horizontal="center"/>
    </xf>
    <xf numFmtId="0" fontId="35" fillId="0" borderId="7" xfId="1" applyFont="1" applyBorder="1" applyAlignment="1">
      <alignment horizontal="centerContinuous"/>
    </xf>
    <xf numFmtId="0" fontId="35" fillId="0" borderId="0" xfId="1" applyFont="1" applyBorder="1" applyAlignment="1">
      <alignment horizontal="centerContinuous"/>
    </xf>
    <xf numFmtId="0" fontId="35" fillId="0" borderId="44" xfId="1" applyFont="1" applyBorder="1" applyAlignment="1">
      <alignment horizontal="centerContinuous"/>
    </xf>
    <xf numFmtId="0" fontId="35" fillId="0" borderId="31" xfId="1" applyFont="1" applyBorder="1"/>
    <xf numFmtId="0" fontId="35" fillId="0" borderId="8" xfId="1" applyFont="1" applyBorder="1"/>
    <xf numFmtId="0" fontId="22" fillId="0" borderId="0" xfId="1" applyFont="1" applyBorder="1" applyAlignment="1">
      <alignment horizontal="centerContinuous"/>
    </xf>
    <xf numFmtId="0" fontId="22" fillId="0" borderId="44" xfId="1" applyFont="1" applyBorder="1" applyAlignment="1">
      <alignment horizontal="centerContinuous"/>
    </xf>
    <xf numFmtId="0" fontId="14" fillId="0" borderId="31" xfId="1" applyFont="1" applyBorder="1" applyAlignment="1">
      <alignment horizontal="centerContinuous"/>
    </xf>
    <xf numFmtId="0" fontId="14" fillId="0" borderId="8" xfId="1" applyFont="1" applyBorder="1" applyAlignment="1">
      <alignment horizontal="centerContinuous"/>
    </xf>
    <xf numFmtId="0" fontId="35" fillId="0" borderId="42" xfId="1" applyFont="1" applyBorder="1"/>
    <xf numFmtId="0" fontId="35" fillId="0" borderId="72" xfId="1" applyFont="1" applyBorder="1"/>
    <xf numFmtId="0" fontId="35" fillId="0" borderId="73" xfId="1" applyFont="1" applyBorder="1" applyAlignment="1">
      <alignment horizontal="centerContinuous"/>
    </xf>
    <xf numFmtId="0" fontId="35" fillId="0" borderId="45" xfId="1" applyFont="1" applyBorder="1" applyAlignment="1">
      <alignment horizontal="centerContinuous"/>
    </xf>
    <xf numFmtId="0" fontId="35" fillId="0" borderId="51" xfId="1" applyFont="1" applyBorder="1" applyAlignment="1">
      <alignment horizontal="centerContinuous"/>
    </xf>
    <xf numFmtId="0" fontId="35" fillId="0" borderId="0" xfId="1" applyFont="1" applyAlignment="1">
      <alignment horizontal="right" vertical="top"/>
    </xf>
    <xf numFmtId="0" fontId="35" fillId="0" borderId="0" xfId="1" applyFont="1" applyAlignment="1">
      <alignment horizontal="centerContinuous"/>
    </xf>
    <xf numFmtId="0" fontId="14" fillId="0" borderId="10" xfId="1" applyFont="1" applyBorder="1"/>
    <xf numFmtId="0" fontId="14" fillId="7" borderId="43" xfId="1" applyFont="1" applyFill="1" applyBorder="1"/>
    <xf numFmtId="2" fontId="22" fillId="7" borderId="65" xfId="1" applyNumberFormat="1" applyFont="1" applyFill="1" applyBorder="1"/>
    <xf numFmtId="2" fontId="22" fillId="7" borderId="50" xfId="1" applyNumberFormat="1" applyFont="1" applyFill="1" applyBorder="1"/>
    <xf numFmtId="0" fontId="22" fillId="0" borderId="70" xfId="1" applyFont="1" applyFill="1" applyBorder="1"/>
    <xf numFmtId="0" fontId="22" fillId="0" borderId="10" xfId="1" applyFont="1" applyFill="1" applyBorder="1"/>
    <xf numFmtId="0" fontId="14" fillId="0" borderId="11" xfId="1" applyFont="1" applyBorder="1"/>
    <xf numFmtId="0" fontId="14" fillId="8" borderId="32" xfId="1" applyFont="1" applyFill="1" applyBorder="1" applyProtection="1">
      <protection locked="0"/>
    </xf>
    <xf numFmtId="0" fontId="22" fillId="7" borderId="3" xfId="1" applyFont="1" applyFill="1" applyBorder="1"/>
    <xf numFmtId="0" fontId="14" fillId="8" borderId="6" xfId="1" applyFont="1" applyFill="1" applyBorder="1" applyProtection="1">
      <protection locked="0"/>
    </xf>
    <xf numFmtId="0" fontId="14" fillId="0" borderId="12" xfId="1" applyFont="1" applyBorder="1" applyAlignment="1">
      <alignment horizontal="center" wrapText="1"/>
    </xf>
    <xf numFmtId="2" fontId="22" fillId="7" borderId="79" xfId="1" applyNumberFormat="1" applyFont="1" applyFill="1" applyBorder="1"/>
    <xf numFmtId="0" fontId="22" fillId="8" borderId="24" xfId="1" applyFont="1" applyFill="1" applyBorder="1" applyProtection="1">
      <protection locked="0"/>
    </xf>
    <xf numFmtId="0" fontId="14" fillId="0" borderId="13" xfId="1" applyFont="1" applyBorder="1" applyAlignment="1">
      <alignment horizontal="centerContinuous" wrapText="1"/>
    </xf>
    <xf numFmtId="0" fontId="14" fillId="0" borderId="14" xfId="1" applyFont="1" applyBorder="1" applyAlignment="1">
      <alignment horizontal="centerContinuous" wrapText="1"/>
    </xf>
    <xf numFmtId="0" fontId="14" fillId="0" borderId="15" xfId="1" applyFont="1" applyBorder="1" applyAlignment="1">
      <alignment horizontal="centerContinuous" wrapText="1"/>
    </xf>
    <xf numFmtId="0" fontId="14" fillId="0" borderId="0" xfId="1" applyFont="1" applyAlignment="1">
      <alignment horizontal="right"/>
    </xf>
    <xf numFmtId="0" fontId="14" fillId="0" borderId="0" xfId="1" applyFont="1" applyAlignment="1">
      <alignment horizontal="centerContinuous"/>
    </xf>
    <xf numFmtId="0" fontId="14" fillId="0" borderId="49" xfId="1" applyBorder="1" applyAlignment="1">
      <alignment horizontal="right"/>
    </xf>
    <xf numFmtId="0" fontId="14" fillId="0" borderId="38" xfId="1" applyBorder="1"/>
    <xf numFmtId="0" fontId="14" fillId="0" borderId="43" xfId="1" applyBorder="1" applyAlignment="1">
      <alignment horizontal="right"/>
    </xf>
    <xf numFmtId="164" fontId="22" fillId="7" borderId="13" xfId="1" applyNumberFormat="1" applyFont="1" applyFill="1" applyBorder="1"/>
    <xf numFmtId="0" fontId="22" fillId="0" borderId="40" xfId="1" applyFont="1" applyBorder="1"/>
    <xf numFmtId="0" fontId="22" fillId="7" borderId="79" xfId="1" applyFont="1" applyFill="1" applyBorder="1"/>
    <xf numFmtId="0" fontId="7" fillId="0" borderId="15" xfId="1" applyFont="1" applyBorder="1"/>
    <xf numFmtId="0" fontId="22" fillId="0" borderId="12" xfId="1" applyFont="1" applyBorder="1"/>
    <xf numFmtId="0" fontId="22" fillId="0" borderId="16" xfId="1" applyFont="1" applyBorder="1"/>
    <xf numFmtId="0" fontId="22" fillId="7" borderId="40" xfId="1" applyFont="1" applyFill="1" applyBorder="1"/>
    <xf numFmtId="0" fontId="22" fillId="0" borderId="60" xfId="1" applyFont="1" applyBorder="1"/>
    <xf numFmtId="164" fontId="22" fillId="7" borderId="79" xfId="1" applyNumberFormat="1" applyFont="1" applyFill="1" applyBorder="1"/>
    <xf numFmtId="0" fontId="22" fillId="7" borderId="14" xfId="1" applyFont="1" applyFill="1" applyBorder="1"/>
    <xf numFmtId="0" fontId="22" fillId="9" borderId="12" xfId="1" applyFont="1" applyFill="1" applyBorder="1" applyAlignment="1">
      <alignment horizontal="right"/>
    </xf>
    <xf numFmtId="1" fontId="22" fillId="7" borderId="24" xfId="1" applyNumberFormat="1" applyFont="1" applyFill="1" applyBorder="1"/>
    <xf numFmtId="0" fontId="14" fillId="0" borderId="21" xfId="1" applyFont="1" applyBorder="1" applyAlignment="1">
      <alignment horizontal="center"/>
    </xf>
    <xf numFmtId="0" fontId="14" fillId="0" borderId="25" xfId="1" applyFont="1" applyBorder="1" applyAlignment="1">
      <alignment horizontal="center"/>
    </xf>
    <xf numFmtId="0" fontId="14" fillId="0" borderId="34" xfId="1" applyFont="1" applyBorder="1" applyAlignment="1">
      <alignment horizontal="center"/>
    </xf>
    <xf numFmtId="0" fontId="14" fillId="0" borderId="27" xfId="1" applyFont="1" applyBorder="1"/>
    <xf numFmtId="0" fontId="14" fillId="0" borderId="45" xfId="1" applyFont="1" applyBorder="1"/>
    <xf numFmtId="0" fontId="14" fillId="0" borderId="51" xfId="1" applyFont="1" applyBorder="1"/>
    <xf numFmtId="0" fontId="14" fillId="0" borderId="70" xfId="1" applyFont="1" applyBorder="1"/>
    <xf numFmtId="1" fontId="22" fillId="7" borderId="10" xfId="1" applyNumberFormat="1" applyFont="1" applyFill="1" applyBorder="1"/>
    <xf numFmtId="0" fontId="14" fillId="0" borderId="10" xfId="1" applyFont="1" applyBorder="1" applyAlignment="1">
      <alignment horizontal="right"/>
    </xf>
    <xf numFmtId="0" fontId="14" fillId="0" borderId="46" xfId="1" applyFont="1" applyBorder="1" applyAlignment="1">
      <alignment horizontal="center"/>
    </xf>
    <xf numFmtId="0" fontId="14" fillId="0" borderId="23" xfId="1" applyFont="1" applyBorder="1"/>
    <xf numFmtId="3" fontId="22" fillId="7" borderId="24" xfId="1" applyNumberFormat="1" applyFont="1" applyFill="1" applyBorder="1"/>
    <xf numFmtId="0" fontId="14" fillId="0" borderId="24" xfId="1" applyFont="1" applyBorder="1" applyAlignment="1">
      <alignment horizontal="right"/>
    </xf>
    <xf numFmtId="0" fontId="14" fillId="8" borderId="10" xfId="1" applyFont="1" applyFill="1" applyBorder="1" applyProtection="1">
      <protection locked="0"/>
    </xf>
    <xf numFmtId="0" fontId="14" fillId="8" borderId="24" xfId="1" applyFont="1" applyFill="1" applyBorder="1" applyProtection="1">
      <protection locked="0"/>
    </xf>
    <xf numFmtId="3" fontId="22" fillId="8" borderId="24" xfId="1" applyNumberFormat="1" applyFont="1" applyFill="1" applyBorder="1" applyProtection="1">
      <protection locked="0"/>
    </xf>
    <xf numFmtId="0" fontId="22" fillId="8" borderId="19" xfId="1" applyFont="1" applyFill="1" applyBorder="1" applyProtection="1">
      <protection locked="0"/>
    </xf>
    <xf numFmtId="0" fontId="14" fillId="0" borderId="20" xfId="1" applyFont="1" applyBorder="1"/>
    <xf numFmtId="0" fontId="22" fillId="8" borderId="20" xfId="1" applyFont="1" applyFill="1" applyBorder="1" applyProtection="1">
      <protection locked="0"/>
    </xf>
    <xf numFmtId="0" fontId="22" fillId="8" borderId="23" xfId="1" applyFont="1" applyFill="1" applyBorder="1" applyProtection="1">
      <protection locked="0"/>
    </xf>
    <xf numFmtId="0" fontId="19" fillId="0" borderId="24" xfId="1" applyFont="1" applyBorder="1"/>
    <xf numFmtId="0" fontId="22" fillId="8" borderId="24" xfId="1" applyFont="1" applyFill="1" applyBorder="1" applyAlignment="1" applyProtection="1">
      <alignment horizontal="right"/>
      <protection locked="0"/>
    </xf>
    <xf numFmtId="0" fontId="14" fillId="0" borderId="24" xfId="1" applyFont="1" applyBorder="1" applyAlignment="1">
      <alignment horizontal="left"/>
    </xf>
    <xf numFmtId="2" fontId="22" fillId="9" borderId="24" xfId="1" applyNumberFormat="1" applyFont="1" applyFill="1" applyBorder="1"/>
    <xf numFmtId="0" fontId="14" fillId="8" borderId="19" xfId="1" applyFont="1" applyFill="1" applyBorder="1" applyProtection="1">
      <protection locked="0"/>
    </xf>
    <xf numFmtId="0" fontId="14" fillId="8" borderId="20" xfId="1" applyFont="1" applyFill="1" applyBorder="1" applyProtection="1">
      <protection locked="0"/>
    </xf>
    <xf numFmtId="0" fontId="27" fillId="8" borderId="20" xfId="1" applyFont="1" applyFill="1" applyBorder="1" applyProtection="1">
      <protection locked="0"/>
    </xf>
    <xf numFmtId="0" fontId="7" fillId="0" borderId="24" xfId="1" applyFont="1" applyBorder="1"/>
    <xf numFmtId="0" fontId="14" fillId="0" borderId="23" xfId="1" applyFont="1" applyBorder="1" applyAlignment="1">
      <alignment horizontal="left"/>
    </xf>
    <xf numFmtId="0" fontId="14" fillId="0" borderId="19" xfId="1" applyFont="1" applyBorder="1"/>
    <xf numFmtId="3" fontId="22" fillId="7" borderId="20" xfId="1" applyNumberFormat="1" applyFont="1" applyFill="1" applyBorder="1"/>
    <xf numFmtId="0" fontId="14" fillId="0" borderId="5" xfId="1" applyFont="1" applyBorder="1"/>
    <xf numFmtId="167" fontId="18" fillId="8" borderId="5" xfId="1" applyNumberFormat="1" applyFont="1" applyFill="1" applyBorder="1" applyProtection="1">
      <protection locked="0"/>
    </xf>
    <xf numFmtId="0" fontId="14" fillId="0" borderId="37" xfId="1" applyFont="1" applyBorder="1" applyAlignment="1">
      <alignment horizontal="right"/>
    </xf>
    <xf numFmtId="0" fontId="14" fillId="0" borderId="37" xfId="1" applyFont="1" applyBorder="1"/>
    <xf numFmtId="0" fontId="14" fillId="0" borderId="5" xfId="1" applyFont="1" applyBorder="1" applyAlignment="1">
      <alignment horizontal="right"/>
    </xf>
    <xf numFmtId="0" fontId="22" fillId="8" borderId="62" xfId="1" applyFont="1" applyFill="1" applyBorder="1" applyAlignment="1" applyProtection="1">
      <alignment horizontal="left"/>
      <protection locked="0"/>
    </xf>
    <xf numFmtId="0" fontId="22" fillId="8" borderId="5" xfId="1" applyFont="1" applyFill="1" applyBorder="1" applyProtection="1">
      <protection locked="0"/>
    </xf>
    <xf numFmtId="0" fontId="22" fillId="8" borderId="12" xfId="1" applyFont="1" applyFill="1" applyBorder="1" applyProtection="1">
      <protection locked="0"/>
    </xf>
    <xf numFmtId="0" fontId="14" fillId="0" borderId="27" xfId="1" applyFont="1" applyBorder="1" applyAlignment="1">
      <alignment horizontal="right"/>
    </xf>
    <xf numFmtId="0" fontId="22" fillId="8" borderId="4" xfId="1" applyFont="1" applyFill="1" applyBorder="1" applyAlignment="1" applyProtection="1">
      <alignment horizontal="left"/>
      <protection locked="0"/>
    </xf>
    <xf numFmtId="0" fontId="2" fillId="0" borderId="6" xfId="1" applyFont="1" applyBorder="1" applyAlignment="1">
      <alignment horizontal="right"/>
    </xf>
    <xf numFmtId="0" fontId="22" fillId="8" borderId="27" xfId="1" applyFont="1" applyFill="1" applyBorder="1" applyProtection="1">
      <protection locked="0"/>
    </xf>
    <xf numFmtId="0" fontId="2" fillId="0" borderId="0" xfId="1" applyFont="1" applyAlignment="1">
      <alignment horizontal="centerContinuous"/>
    </xf>
    <xf numFmtId="0" fontId="38" fillId="0" borderId="0" xfId="1" applyFont="1" applyAlignment="1">
      <alignment horizontal="centerContinuous"/>
    </xf>
    <xf numFmtId="0" fontId="38" fillId="0" borderId="0" xfId="1" applyFont="1" applyAlignment="1"/>
    <xf numFmtId="0" fontId="25" fillId="0" borderId="0" xfId="1" applyFont="1" applyAlignment="1"/>
    <xf numFmtId="0" fontId="14" fillId="10" borderId="0" xfId="1" applyFill="1"/>
    <xf numFmtId="0" fontId="14" fillId="10" borderId="81" xfId="1" applyFill="1" applyBorder="1"/>
    <xf numFmtId="0" fontId="22" fillId="10" borderId="81" xfId="1" applyFont="1" applyFill="1" applyBorder="1"/>
    <xf numFmtId="0" fontId="35" fillId="10" borderId="0" xfId="1" applyFont="1" applyFill="1"/>
    <xf numFmtId="0" fontId="22" fillId="10" borderId="0" xfId="1" applyFont="1" applyFill="1"/>
    <xf numFmtId="0" fontId="48" fillId="10" borderId="0" xfId="1" applyFont="1" applyFill="1"/>
    <xf numFmtId="0" fontId="14" fillId="0" borderId="13" xfId="1" applyFont="1" applyBorder="1" applyAlignment="1">
      <alignment horizontal="center"/>
    </xf>
    <xf numFmtId="0" fontId="14" fillId="0" borderId="18" xfId="1" applyFont="1" applyBorder="1" applyAlignment="1">
      <alignment horizontal="center" vertical="top"/>
    </xf>
    <xf numFmtId="0" fontId="14" fillId="0" borderId="20" xfId="1" applyBorder="1"/>
    <xf numFmtId="0" fontId="14" fillId="0" borderId="7" xfId="1" applyBorder="1" applyAlignment="1">
      <alignment horizontal="center"/>
    </xf>
    <xf numFmtId="0" fontId="14" fillId="0" borderId="0" xfId="1" applyFill="1" applyBorder="1" applyAlignment="1">
      <alignment horizontal="left" vertical="top"/>
    </xf>
    <xf numFmtId="0" fontId="14" fillId="0" borderId="0" xfId="1" applyFont="1" applyFill="1" applyBorder="1" applyAlignment="1">
      <alignment horizontal="left"/>
    </xf>
    <xf numFmtId="0" fontId="14" fillId="0" borderId="13" xfId="1" applyFont="1" applyFill="1" applyBorder="1" applyProtection="1"/>
    <xf numFmtId="0" fontId="14" fillId="0" borderId="0" xfId="1" applyFont="1" applyFill="1" applyBorder="1" applyAlignment="1">
      <alignment horizontal="center" vertical="top"/>
    </xf>
    <xf numFmtId="3" fontId="14" fillId="7" borderId="53" xfId="1" applyNumberFormat="1" applyFill="1" applyBorder="1"/>
    <xf numFmtId="3" fontId="14" fillId="7" borderId="76" xfId="1" applyNumberFormat="1" applyFill="1" applyBorder="1"/>
    <xf numFmtId="3" fontId="14" fillId="7" borderId="50" xfId="1" applyNumberFormat="1" applyFill="1" applyBorder="1"/>
    <xf numFmtId="3" fontId="14" fillId="7" borderId="43" xfId="1" applyNumberFormat="1" applyFill="1" applyBorder="1"/>
    <xf numFmtId="3" fontId="14" fillId="7" borderId="16" xfId="1" applyNumberFormat="1" applyFill="1" applyBorder="1"/>
    <xf numFmtId="3" fontId="14" fillId="7" borderId="49" xfId="1" applyNumberFormat="1" applyFill="1" applyBorder="1"/>
    <xf numFmtId="164" fontId="14" fillId="8" borderId="53" xfId="1" applyNumberFormat="1" applyFill="1" applyBorder="1" applyProtection="1">
      <protection locked="0"/>
    </xf>
    <xf numFmtId="164" fontId="14" fillId="8" borderId="43" xfId="1" applyNumberFormat="1" applyFill="1" applyBorder="1" applyProtection="1">
      <protection locked="0"/>
    </xf>
    <xf numFmtId="164" fontId="14" fillId="8" borderId="49" xfId="1" applyNumberFormat="1" applyFill="1" applyBorder="1" applyProtection="1">
      <protection locked="0"/>
    </xf>
    <xf numFmtId="164" fontId="14" fillId="8" borderId="3" xfId="1" applyNumberFormat="1" applyFill="1" applyBorder="1" applyProtection="1">
      <protection locked="0"/>
    </xf>
    <xf numFmtId="3" fontId="14" fillId="7" borderId="63" xfId="1" applyNumberFormat="1" applyFill="1" applyBorder="1"/>
    <xf numFmtId="3" fontId="14" fillId="7" borderId="55" xfId="1" applyNumberFormat="1" applyFill="1" applyBorder="1"/>
    <xf numFmtId="3" fontId="14" fillId="7" borderId="3" xfId="1" applyNumberFormat="1" applyFill="1" applyBorder="1"/>
    <xf numFmtId="3" fontId="14" fillId="7" borderId="2" xfId="1" applyNumberFormat="1" applyFill="1" applyBorder="1"/>
    <xf numFmtId="3" fontId="14" fillId="7" borderId="60" xfId="1" applyNumberFormat="1" applyFill="1" applyBorder="1"/>
    <xf numFmtId="3" fontId="19" fillId="9" borderId="3" xfId="1" applyNumberFormat="1" applyFont="1" applyFill="1" applyBorder="1"/>
    <xf numFmtId="3" fontId="19" fillId="9" borderId="40" xfId="1" applyNumberFormat="1" applyFont="1" applyFill="1" applyBorder="1"/>
    <xf numFmtId="3" fontId="19" fillId="7" borderId="79" xfId="1" applyNumberFormat="1" applyFont="1" applyFill="1" applyBorder="1"/>
    <xf numFmtId="164" fontId="19" fillId="9" borderId="43" xfId="1" applyNumberFormat="1" applyFont="1" applyFill="1" applyBorder="1"/>
    <xf numFmtId="2" fontId="2" fillId="8" borderId="43" xfId="1" applyNumberFormat="1" applyFont="1" applyFill="1" applyBorder="1" applyAlignment="1" applyProtection="1">
      <alignment horizontal="right"/>
      <protection locked="0"/>
    </xf>
    <xf numFmtId="2" fontId="2" fillId="0" borderId="65" xfId="1" applyNumberFormat="1" applyFont="1" applyBorder="1" applyAlignment="1">
      <alignment horizontal="right"/>
    </xf>
    <xf numFmtId="2" fontId="2" fillId="0" borderId="12" xfId="1" applyNumberFormat="1" applyFont="1" applyBorder="1" applyAlignment="1">
      <alignment horizontal="right"/>
    </xf>
    <xf numFmtId="2" fontId="2" fillId="7" borderId="16" xfId="1" applyNumberFormat="1" applyFont="1" applyFill="1" applyBorder="1"/>
    <xf numFmtId="2" fontId="18" fillId="7" borderId="12" xfId="1" applyNumberFormat="1" applyFont="1" applyFill="1" applyBorder="1"/>
    <xf numFmtId="4" fontId="22" fillId="7" borderId="12" xfId="1" applyNumberFormat="1" applyFont="1" applyFill="1" applyBorder="1"/>
    <xf numFmtId="4" fontId="22" fillId="9" borderId="12" xfId="1" applyNumberFormat="1" applyFont="1" applyFill="1" applyBorder="1"/>
    <xf numFmtId="0" fontId="35" fillId="8" borderId="43" xfId="1" applyFont="1" applyFill="1" applyBorder="1" applyProtection="1">
      <protection locked="0"/>
    </xf>
    <xf numFmtId="0" fontId="32" fillId="8" borderId="43" xfId="1" applyFont="1" applyFill="1" applyBorder="1" applyProtection="1">
      <protection locked="0"/>
    </xf>
    <xf numFmtId="0" fontId="35" fillId="8" borderId="3" xfId="1" applyFont="1" applyFill="1" applyBorder="1" applyProtection="1">
      <protection locked="0"/>
    </xf>
    <xf numFmtId="0" fontId="32" fillId="7" borderId="3" xfId="1" applyFont="1" applyFill="1" applyBorder="1" applyAlignment="1" applyProtection="1">
      <alignment horizontal="right"/>
    </xf>
    <xf numFmtId="0" fontId="32" fillId="7" borderId="1" xfId="1" applyFont="1" applyFill="1" applyBorder="1" applyAlignment="1" applyProtection="1">
      <alignment horizontal="right"/>
    </xf>
    <xf numFmtId="0" fontId="32" fillId="8" borderId="3" xfId="1" applyFont="1" applyFill="1" applyBorder="1" applyProtection="1">
      <protection locked="0"/>
    </xf>
    <xf numFmtId="0" fontId="32" fillId="8" borderId="23" xfId="1" applyFont="1" applyFill="1" applyBorder="1" applyAlignment="1" applyProtection="1">
      <alignment horizontal="center"/>
      <protection locked="0"/>
    </xf>
    <xf numFmtId="3" fontId="35" fillId="8" borderId="3" xfId="1" applyNumberFormat="1" applyFont="1" applyFill="1" applyBorder="1" applyProtection="1">
      <protection locked="0"/>
    </xf>
    <xf numFmtId="0" fontId="32" fillId="9" borderId="12" xfId="1" applyFont="1" applyFill="1" applyBorder="1" applyAlignment="1">
      <alignment horizontal="right"/>
    </xf>
    <xf numFmtId="0" fontId="32" fillId="8" borderId="23" xfId="1" applyFont="1" applyFill="1" applyBorder="1" applyProtection="1">
      <protection locked="0"/>
    </xf>
    <xf numFmtId="0" fontId="14" fillId="8" borderId="1" xfId="1" applyFont="1" applyFill="1" applyBorder="1" applyProtection="1">
      <protection locked="0"/>
    </xf>
    <xf numFmtId="164" fontId="32" fillId="7" borderId="16" xfId="1" applyNumberFormat="1" applyFont="1" applyFill="1" applyBorder="1"/>
    <xf numFmtId="0" fontId="32" fillId="8" borderId="1" xfId="1" applyFont="1" applyFill="1" applyBorder="1" applyProtection="1">
      <protection locked="0"/>
    </xf>
    <xf numFmtId="164" fontId="32" fillId="7" borderId="61" xfId="1" applyNumberFormat="1" applyFont="1" applyFill="1" applyBorder="1"/>
    <xf numFmtId="164" fontId="32" fillId="7" borderId="32" xfId="1" applyNumberFormat="1" applyFont="1" applyFill="1" applyBorder="1"/>
    <xf numFmtId="0" fontId="14" fillId="8" borderId="3" xfId="1" applyFont="1" applyFill="1" applyBorder="1" applyProtection="1">
      <protection locked="0"/>
    </xf>
    <xf numFmtId="164" fontId="32" fillId="7" borderId="60" xfId="1" applyNumberFormat="1" applyFont="1" applyFill="1" applyBorder="1"/>
    <xf numFmtId="164" fontId="32" fillId="7" borderId="13" xfId="1" applyNumberFormat="1" applyFont="1" applyFill="1" applyBorder="1"/>
    <xf numFmtId="0" fontId="32" fillId="7" borderId="13" xfId="1" applyFont="1" applyFill="1" applyBorder="1"/>
    <xf numFmtId="0" fontId="32" fillId="8" borderId="62" xfId="1" applyFont="1" applyFill="1" applyBorder="1" applyProtection="1">
      <protection locked="0"/>
    </xf>
    <xf numFmtId="0" fontId="32" fillId="8" borderId="9" xfId="1" applyFont="1" applyFill="1" applyBorder="1" applyProtection="1">
      <protection locked="0"/>
    </xf>
    <xf numFmtId="0" fontId="32" fillId="8" borderId="4" xfId="1" applyFont="1" applyFill="1" applyBorder="1" applyProtection="1">
      <protection locked="0"/>
    </xf>
    <xf numFmtId="0" fontId="32" fillId="8" borderId="59" xfId="1" applyFont="1" applyFill="1" applyBorder="1" applyProtection="1">
      <protection locked="0"/>
    </xf>
    <xf numFmtId="164" fontId="32" fillId="7" borderId="55" xfId="1" applyNumberFormat="1" applyFont="1" applyFill="1" applyBorder="1"/>
    <xf numFmtId="0" fontId="14" fillId="0" borderId="37" xfId="1" applyFont="1" applyFill="1" applyBorder="1" applyAlignment="1">
      <alignment horizontal="left" vertical="top"/>
    </xf>
    <xf numFmtId="0" fontId="14" fillId="0" borderId="37" xfId="1" applyFont="1" applyFill="1" applyBorder="1" applyAlignment="1">
      <alignment horizontal="center" vertical="top"/>
    </xf>
    <xf numFmtId="0" fontId="14" fillId="0" borderId="37" xfId="1" applyFill="1" applyBorder="1" applyAlignment="1">
      <alignment horizontal="left" vertical="top"/>
    </xf>
    <xf numFmtId="3" fontId="2" fillId="7" borderId="43" xfId="1" applyNumberFormat="1" applyFont="1" applyFill="1" applyBorder="1" applyProtection="1"/>
    <xf numFmtId="3" fontId="2" fillId="0" borderId="3" xfId="1" applyNumberFormat="1" applyFont="1" applyBorder="1" applyProtection="1"/>
    <xf numFmtId="0" fontId="2" fillId="0" borderId="3" xfId="1" applyFont="1" applyBorder="1" applyProtection="1"/>
    <xf numFmtId="0" fontId="2" fillId="0" borderId="43" xfId="1" applyFont="1" applyBorder="1" applyProtection="1"/>
    <xf numFmtId="3" fontId="27" fillId="7" borderId="12" xfId="1" applyNumberFormat="1" applyFont="1" applyFill="1" applyBorder="1"/>
    <xf numFmtId="3" fontId="27" fillId="9" borderId="12" xfId="1" applyNumberFormat="1" applyFont="1" applyFill="1" applyBorder="1"/>
    <xf numFmtId="164" fontId="27" fillId="9" borderId="12" xfId="6" applyNumberFormat="1" applyFont="1" applyFill="1" applyBorder="1" applyAlignment="1">
      <alignment horizontal="center"/>
    </xf>
    <xf numFmtId="3" fontId="2" fillId="7" borderId="43" xfId="1" applyNumberFormat="1" applyFont="1" applyFill="1" applyBorder="1"/>
    <xf numFmtId="3" fontId="22" fillId="9" borderId="12" xfId="1" applyNumberFormat="1" applyFont="1" applyFill="1" applyBorder="1"/>
    <xf numFmtId="3" fontId="2" fillId="8" borderId="22" xfId="1" applyNumberFormat="1" applyFont="1" applyFill="1" applyBorder="1" applyProtection="1">
      <protection locked="0"/>
    </xf>
    <xf numFmtId="3" fontId="22" fillId="7" borderId="12" xfId="1" applyNumberFormat="1" applyFont="1" applyFill="1" applyBorder="1"/>
    <xf numFmtId="3" fontId="2" fillId="7" borderId="53" xfId="1" applyNumberFormat="1" applyFont="1" applyFill="1" applyBorder="1" applyAlignment="1" applyProtection="1">
      <alignment horizontal="right"/>
    </xf>
    <xf numFmtId="3" fontId="2" fillId="7" borderId="14" xfId="1" applyNumberFormat="1" applyFont="1" applyFill="1" applyBorder="1" applyAlignment="1" applyProtection="1">
      <alignment horizontal="right" vertical="center"/>
    </xf>
    <xf numFmtId="1" fontId="14" fillId="7" borderId="0" xfId="1" applyNumberFormat="1" applyFill="1" applyProtection="1"/>
    <xf numFmtId="0" fontId="14" fillId="6" borderId="0" xfId="1" applyFill="1" applyProtection="1">
      <protection locked="0"/>
    </xf>
    <xf numFmtId="164" fontId="14" fillId="8" borderId="53" xfId="1" applyNumberFormat="1" applyFont="1" applyFill="1" applyBorder="1" applyProtection="1">
      <protection locked="0"/>
    </xf>
    <xf numFmtId="164" fontId="14" fillId="8" borderId="63" xfId="1" applyNumberFormat="1" applyFont="1" applyFill="1" applyBorder="1" applyProtection="1">
      <protection locked="0"/>
    </xf>
    <xf numFmtId="3" fontId="14" fillId="8" borderId="39" xfId="1" applyNumberFormat="1" applyFont="1" applyFill="1" applyBorder="1" applyProtection="1">
      <protection locked="0"/>
    </xf>
    <xf numFmtId="3" fontId="14" fillId="7" borderId="53" xfId="1" applyNumberFormat="1" applyFont="1" applyFill="1" applyBorder="1" applyAlignment="1" applyProtection="1">
      <alignment horizontal="right"/>
    </xf>
    <xf numFmtId="3" fontId="14" fillId="8" borderId="53" xfId="1" applyNumberFormat="1" applyFont="1" applyFill="1" applyBorder="1" applyProtection="1">
      <protection locked="0"/>
    </xf>
    <xf numFmtId="3" fontId="14" fillId="7" borderId="53" xfId="1" applyNumberFormat="1" applyFont="1" applyFill="1" applyBorder="1" applyProtection="1"/>
    <xf numFmtId="3" fontId="14" fillId="6" borderId="53" xfId="1" applyNumberFormat="1" applyFont="1" applyFill="1" applyBorder="1" applyAlignment="1" applyProtection="1">
      <alignment horizontal="right"/>
      <protection locked="0"/>
    </xf>
    <xf numFmtId="0" fontId="14" fillId="8" borderId="53" xfId="1" applyFont="1" applyFill="1" applyBorder="1" applyProtection="1">
      <protection locked="0"/>
    </xf>
    <xf numFmtId="164" fontId="14" fillId="8" borderId="43" xfId="1" applyNumberFormat="1" applyFont="1" applyFill="1" applyBorder="1" applyProtection="1">
      <protection locked="0"/>
    </xf>
    <xf numFmtId="164" fontId="14" fillId="8" borderId="16" xfId="1" applyNumberFormat="1" applyFont="1" applyFill="1" applyBorder="1" applyProtection="1">
      <protection locked="0"/>
    </xf>
    <xf numFmtId="3" fontId="14" fillId="8" borderId="62" xfId="1" applyNumberFormat="1" applyFont="1" applyFill="1" applyBorder="1" applyProtection="1">
      <protection locked="0"/>
    </xf>
    <xf numFmtId="3" fontId="14" fillId="7" borderId="43" xfId="1" applyNumberFormat="1" applyFont="1" applyFill="1" applyBorder="1" applyAlignment="1" applyProtection="1">
      <alignment horizontal="right"/>
    </xf>
    <xf numFmtId="3" fontId="14" fillId="8" borderId="43" xfId="1" applyNumberFormat="1" applyFont="1" applyFill="1" applyBorder="1" applyProtection="1">
      <protection locked="0"/>
    </xf>
    <xf numFmtId="3" fontId="14" fillId="7" borderId="43" xfId="1" applyNumberFormat="1" applyFont="1" applyFill="1" applyBorder="1" applyProtection="1"/>
    <xf numFmtId="3" fontId="14" fillId="6" borderId="43" xfId="1" applyNumberFormat="1" applyFont="1" applyFill="1" applyBorder="1" applyAlignment="1" applyProtection="1">
      <alignment horizontal="right"/>
      <protection locked="0"/>
    </xf>
    <xf numFmtId="164" fontId="14" fillId="0" borderId="49" xfId="1" applyNumberFormat="1" applyFont="1" applyFill="1" applyBorder="1" applyProtection="1"/>
    <xf numFmtId="0" fontId="14" fillId="8" borderId="49" xfId="1" applyFont="1" applyFill="1" applyBorder="1" applyProtection="1">
      <protection locked="0"/>
    </xf>
    <xf numFmtId="0" fontId="14" fillId="0" borderId="55" xfId="1" applyFont="1" applyFill="1" applyBorder="1" applyProtection="1"/>
    <xf numFmtId="49" fontId="14" fillId="7" borderId="64" xfId="1" applyNumberFormat="1" applyFont="1" applyFill="1" applyBorder="1" applyProtection="1"/>
    <xf numFmtId="164" fontId="14" fillId="7" borderId="53" xfId="1" applyNumberFormat="1" applyFont="1" applyFill="1" applyBorder="1" applyProtection="1"/>
    <xf numFmtId="164" fontId="14" fillId="7" borderId="63" xfId="1" applyNumberFormat="1" applyFont="1" applyFill="1" applyBorder="1" applyProtection="1"/>
    <xf numFmtId="0" fontId="14" fillId="8" borderId="64" xfId="1" applyFont="1" applyFill="1" applyBorder="1" applyAlignment="1" applyProtection="1">
      <alignment horizontal="right"/>
      <protection locked="0"/>
    </xf>
    <xf numFmtId="0" fontId="14" fillId="7" borderId="53" xfId="1" applyFont="1" applyFill="1" applyBorder="1" applyAlignment="1" applyProtection="1">
      <alignment horizontal="right"/>
    </xf>
    <xf numFmtId="0" fontId="14" fillId="8" borderId="53" xfId="1" applyFont="1" applyFill="1" applyBorder="1" applyAlignment="1" applyProtection="1">
      <alignment horizontal="right"/>
      <protection locked="0"/>
    </xf>
    <xf numFmtId="0" fontId="14" fillId="7" borderId="63" xfId="1" applyFont="1" applyFill="1" applyBorder="1" applyAlignment="1" applyProtection="1">
      <alignment horizontal="right"/>
    </xf>
    <xf numFmtId="49" fontId="14" fillId="7" borderId="41" xfId="1" applyNumberFormat="1" applyFont="1" applyFill="1" applyBorder="1" applyAlignment="1" applyProtection="1">
      <alignment horizontal="left"/>
    </xf>
    <xf numFmtId="164" fontId="14" fillId="7" borderId="43" xfId="1" applyNumberFormat="1" applyFont="1" applyFill="1" applyBorder="1" applyProtection="1"/>
    <xf numFmtId="164" fontId="14" fillId="7" borderId="16" xfId="1" applyNumberFormat="1" applyFont="1" applyFill="1" applyBorder="1" applyProtection="1"/>
    <xf numFmtId="0" fontId="14" fillId="8" borderId="41" xfId="1" applyFont="1" applyFill="1" applyBorder="1" applyAlignment="1" applyProtection="1">
      <alignment horizontal="right"/>
      <protection locked="0"/>
    </xf>
    <xf numFmtId="0" fontId="14" fillId="7" borderId="43" xfId="1" applyFont="1" applyFill="1" applyBorder="1" applyAlignment="1" applyProtection="1">
      <alignment horizontal="right"/>
    </xf>
    <xf numFmtId="0" fontId="14" fillId="8" borderId="43" xfId="1" applyFont="1" applyFill="1" applyBorder="1" applyAlignment="1" applyProtection="1">
      <alignment horizontal="right"/>
      <protection locked="0"/>
    </xf>
    <xf numFmtId="0" fontId="14" fillId="7" borderId="16" xfId="1" applyFont="1" applyFill="1" applyBorder="1" applyAlignment="1" applyProtection="1">
      <alignment horizontal="right"/>
    </xf>
    <xf numFmtId="49" fontId="14" fillId="7" borderId="25" xfId="1" applyNumberFormat="1" applyFont="1" applyFill="1" applyBorder="1" applyAlignment="1" applyProtection="1">
      <alignment horizontal="left"/>
    </xf>
    <xf numFmtId="49" fontId="14" fillId="7" borderId="46" xfId="1" applyNumberFormat="1" applyFont="1" applyFill="1" applyBorder="1" applyAlignment="1" applyProtection="1">
      <alignment horizontal="left"/>
    </xf>
    <xf numFmtId="164" fontId="14" fillId="7" borderId="3" xfId="1" applyNumberFormat="1" applyFont="1" applyFill="1" applyBorder="1" applyProtection="1"/>
    <xf numFmtId="164" fontId="14" fillId="7" borderId="60" xfId="1" applyNumberFormat="1" applyFont="1" applyFill="1" applyBorder="1" applyProtection="1"/>
    <xf numFmtId="164" fontId="14" fillId="7" borderId="1" xfId="1" applyNumberFormat="1" applyFont="1" applyFill="1" applyBorder="1" applyProtection="1"/>
    <xf numFmtId="164" fontId="14" fillId="7" borderId="61" xfId="1" applyNumberFormat="1" applyFont="1" applyFill="1" applyBorder="1" applyProtection="1"/>
    <xf numFmtId="49" fontId="14" fillId="7" borderId="21" xfId="1" applyNumberFormat="1" applyFont="1" applyFill="1" applyBorder="1" applyAlignment="1" applyProtection="1">
      <alignment horizontal="left"/>
    </xf>
    <xf numFmtId="164" fontId="14" fillId="7" borderId="49" xfId="1" applyNumberFormat="1" applyFont="1" applyFill="1" applyBorder="1" applyProtection="1"/>
    <xf numFmtId="0" fontId="14" fillId="7" borderId="64" xfId="1" applyFont="1" applyFill="1" applyBorder="1" applyAlignment="1" applyProtection="1">
      <alignment horizontal="left"/>
    </xf>
    <xf numFmtId="0" fontId="14" fillId="7" borderId="41" xfId="1" applyFont="1" applyFill="1" applyBorder="1" applyAlignment="1" applyProtection="1">
      <alignment horizontal="left"/>
    </xf>
    <xf numFmtId="0" fontId="14" fillId="7" borderId="60" xfId="1" applyFont="1" applyFill="1" applyBorder="1" applyAlignment="1" applyProtection="1">
      <alignment horizontal="right"/>
    </xf>
    <xf numFmtId="0" fontId="14" fillId="7" borderId="56" xfId="1" applyFont="1" applyFill="1" applyBorder="1" applyAlignment="1" applyProtection="1">
      <alignment horizontal="left"/>
    </xf>
    <xf numFmtId="0" fontId="14" fillId="7" borderId="28" xfId="1" applyFont="1" applyFill="1" applyBorder="1" applyAlignment="1" applyProtection="1">
      <alignment horizontal="left"/>
    </xf>
    <xf numFmtId="0" fontId="14" fillId="8" borderId="64" xfId="1" applyFont="1" applyFill="1" applyBorder="1" applyProtection="1">
      <protection locked="0"/>
    </xf>
    <xf numFmtId="0" fontId="14" fillId="7" borderId="63" xfId="1" applyFont="1" applyFill="1" applyBorder="1" applyProtection="1"/>
    <xf numFmtId="0" fontId="14" fillId="7" borderId="25" xfId="1" applyFont="1" applyFill="1" applyBorder="1" applyAlignment="1" applyProtection="1">
      <alignment horizontal="left"/>
    </xf>
    <xf numFmtId="0" fontId="14" fillId="8" borderId="41" xfId="1" applyFont="1" applyFill="1" applyBorder="1" applyProtection="1">
      <protection locked="0"/>
    </xf>
    <xf numFmtId="0" fontId="14" fillId="7" borderId="60" xfId="1" applyFont="1" applyFill="1" applyBorder="1" applyProtection="1"/>
    <xf numFmtId="0" fontId="14" fillId="7" borderId="21" xfId="1" applyFont="1" applyFill="1" applyBorder="1" applyAlignment="1" applyProtection="1">
      <alignment horizontal="left"/>
    </xf>
    <xf numFmtId="0" fontId="14" fillId="8" borderId="56" xfId="1" applyFont="1" applyFill="1" applyBorder="1" applyProtection="1">
      <protection locked="0"/>
    </xf>
    <xf numFmtId="0" fontId="14" fillId="7" borderId="16" xfId="1" applyFont="1" applyFill="1" applyBorder="1" applyProtection="1"/>
    <xf numFmtId="0" fontId="14" fillId="0" borderId="48" xfId="1" applyBorder="1" applyAlignment="1">
      <alignment horizontal="center"/>
    </xf>
    <xf numFmtId="0" fontId="14" fillId="0" borderId="48" xfId="1" applyBorder="1"/>
    <xf numFmtId="0" fontId="27" fillId="0" borderId="29" xfId="1" applyFont="1" applyFill="1" applyBorder="1" applyAlignment="1">
      <alignment horizontal="right"/>
    </xf>
    <xf numFmtId="0" fontId="14" fillId="0" borderId="15" xfId="1" applyBorder="1" applyAlignment="1">
      <alignment horizontal="center"/>
    </xf>
    <xf numFmtId="0" fontId="14" fillId="0" borderId="15" xfId="1" applyFont="1" applyFill="1" applyBorder="1" applyAlignment="1">
      <alignment horizontal="left"/>
    </xf>
    <xf numFmtId="0" fontId="14" fillId="0" borderId="14" xfId="1" applyFill="1" applyBorder="1" applyAlignment="1">
      <alignment horizontal="center"/>
    </xf>
    <xf numFmtId="0" fontId="14" fillId="0" borderId="75" xfId="1" applyBorder="1" applyAlignment="1">
      <alignment horizontal="right"/>
    </xf>
    <xf numFmtId="0" fontId="2" fillId="0" borderId="49" xfId="1" applyFont="1" applyFill="1" applyBorder="1"/>
    <xf numFmtId="1" fontId="18" fillId="0" borderId="43" xfId="1" applyNumberFormat="1" applyFont="1" applyFill="1" applyBorder="1"/>
    <xf numFmtId="1" fontId="2" fillId="0" borderId="62" xfId="1" applyNumberFormat="1" applyFont="1" applyFill="1" applyBorder="1" applyAlignment="1">
      <alignment horizontal="center"/>
    </xf>
    <xf numFmtId="1" fontId="2" fillId="0" borderId="80" xfId="1" applyNumberFormat="1" applyFont="1" applyFill="1" applyBorder="1" applyAlignment="1">
      <alignment horizontal="center"/>
    </xf>
    <xf numFmtId="1" fontId="18" fillId="0" borderId="9" xfId="1" applyNumberFormat="1" applyFont="1" applyFill="1" applyBorder="1"/>
    <xf numFmtId="3" fontId="2" fillId="0" borderId="43" xfId="1" applyNumberFormat="1" applyFont="1" applyFill="1" applyBorder="1" applyAlignment="1">
      <alignment horizontal="center"/>
    </xf>
    <xf numFmtId="3" fontId="2" fillId="0" borderId="43" xfId="1" applyNumberFormat="1" applyFont="1" applyFill="1" applyBorder="1"/>
    <xf numFmtId="0" fontId="14" fillId="0" borderId="62" xfId="1" applyFill="1" applyBorder="1" applyAlignment="1">
      <alignment horizontal="right"/>
    </xf>
    <xf numFmtId="1" fontId="18" fillId="0" borderId="1" xfId="1" applyNumberFormat="1" applyFont="1" applyFill="1" applyBorder="1"/>
    <xf numFmtId="3" fontId="2" fillId="8" borderId="43" xfId="1" applyNumberFormat="1" applyFont="1" applyFill="1" applyBorder="1" applyAlignment="1" applyProtection="1">
      <alignment horizontal="center"/>
      <protection locked="0"/>
    </xf>
    <xf numFmtId="3" fontId="2" fillId="6" borderId="43" xfId="1" applyNumberFormat="1" applyFont="1" applyFill="1" applyBorder="1" applyProtection="1">
      <protection locked="0"/>
    </xf>
    <xf numFmtId="3" fontId="18" fillId="8" borderId="43" xfId="1" applyNumberFormat="1" applyFont="1" applyFill="1" applyBorder="1" applyProtection="1">
      <protection locked="0"/>
    </xf>
    <xf numFmtId="3" fontId="18" fillId="7" borderId="12" xfId="1" applyNumberFormat="1" applyFont="1" applyFill="1" applyBorder="1"/>
    <xf numFmtId="3" fontId="2" fillId="7" borderId="49" xfId="1" applyNumberFormat="1" applyFont="1" applyFill="1" applyBorder="1"/>
    <xf numFmtId="3" fontId="2" fillId="7" borderId="24" xfId="1" applyNumberFormat="1" applyFont="1" applyFill="1" applyBorder="1" applyAlignment="1">
      <alignment horizontal="right"/>
    </xf>
    <xf numFmtId="3" fontId="2" fillId="6" borderId="43" xfId="1" applyNumberFormat="1" applyFont="1" applyFill="1" applyBorder="1" applyAlignment="1" applyProtection="1">
      <alignment horizontal="center"/>
      <protection locked="0"/>
    </xf>
    <xf numFmtId="0" fontId="14" fillId="8" borderId="40" xfId="1" applyFill="1" applyBorder="1" applyProtection="1">
      <protection locked="0"/>
    </xf>
    <xf numFmtId="0" fontId="14" fillId="6" borderId="43" xfId="1" applyFill="1" applyBorder="1" applyProtection="1">
      <protection locked="0"/>
    </xf>
    <xf numFmtId="0" fontId="14" fillId="6" borderId="43" xfId="1" applyFill="1" applyBorder="1" applyAlignment="1" applyProtection="1">
      <alignment horizontal="center"/>
      <protection locked="0"/>
    </xf>
    <xf numFmtId="3" fontId="14" fillId="8" borderId="54" xfId="1" applyNumberFormat="1" applyFill="1" applyBorder="1" applyProtection="1">
      <protection locked="0"/>
    </xf>
    <xf numFmtId="3" fontId="18" fillId="7" borderId="65" xfId="1" applyNumberFormat="1" applyFont="1" applyFill="1" applyBorder="1"/>
    <xf numFmtId="3" fontId="14" fillId="0" borderId="79" xfId="1" applyNumberFormat="1" applyBorder="1"/>
    <xf numFmtId="3" fontId="14" fillId="0" borderId="8" xfId="1" applyNumberFormat="1" applyFill="1" applyBorder="1"/>
    <xf numFmtId="3" fontId="2" fillId="6" borderId="65" xfId="1" applyNumberFormat="1" applyFont="1" applyFill="1" applyBorder="1" applyProtection="1">
      <protection locked="0"/>
    </xf>
    <xf numFmtId="3" fontId="14" fillId="0" borderId="27" xfId="1" applyNumberFormat="1" applyFill="1" applyBorder="1"/>
    <xf numFmtId="3" fontId="14" fillId="0" borderId="26" xfId="1" applyNumberFormat="1" applyBorder="1"/>
    <xf numFmtId="3" fontId="14" fillId="0" borderId="16" xfId="1" applyNumberFormat="1" applyBorder="1"/>
    <xf numFmtId="3" fontId="14" fillId="6" borderId="43" xfId="1" applyNumberFormat="1" applyFill="1" applyBorder="1" applyProtection="1">
      <protection locked="0"/>
    </xf>
    <xf numFmtId="3" fontId="22" fillId="7" borderId="65" xfId="1" applyNumberFormat="1" applyFont="1" applyFill="1" applyBorder="1"/>
    <xf numFmtId="3" fontId="14" fillId="0" borderId="43" xfId="1" applyNumberFormat="1" applyBorder="1"/>
    <xf numFmtId="3" fontId="14" fillId="0" borderId="31" xfId="1" applyNumberFormat="1" applyBorder="1"/>
    <xf numFmtId="0" fontId="14" fillId="6" borderId="24" xfId="1" applyFill="1" applyBorder="1" applyProtection="1">
      <protection locked="0"/>
    </xf>
    <xf numFmtId="0" fontId="14" fillId="6" borderId="16" xfId="1" applyFill="1" applyBorder="1" applyProtection="1">
      <protection locked="0"/>
    </xf>
    <xf numFmtId="3" fontId="22" fillId="0" borderId="43" xfId="1" applyNumberFormat="1" applyFont="1" applyFill="1" applyBorder="1"/>
    <xf numFmtId="3" fontId="22" fillId="7" borderId="29" xfId="1" applyNumberFormat="1" applyFont="1" applyFill="1" applyBorder="1"/>
    <xf numFmtId="3" fontId="22" fillId="0" borderId="55" xfId="1" applyNumberFormat="1" applyFont="1" applyFill="1" applyBorder="1"/>
    <xf numFmtId="0" fontId="18" fillId="0" borderId="65" xfId="1" applyFont="1" applyFill="1" applyBorder="1"/>
    <xf numFmtId="0" fontId="14" fillId="0" borderId="63" xfId="1" applyFont="1" applyBorder="1"/>
    <xf numFmtId="0" fontId="14" fillId="0" borderId="53" xfId="1" applyFont="1" applyFill="1" applyBorder="1"/>
    <xf numFmtId="0" fontId="14" fillId="0" borderId="39" xfId="1" applyFont="1" applyBorder="1"/>
    <xf numFmtId="0" fontId="14" fillId="0" borderId="36" xfId="1" applyFont="1" applyFill="1" applyBorder="1"/>
    <xf numFmtId="0" fontId="14" fillId="0" borderId="64" xfId="1" applyFont="1" applyBorder="1"/>
    <xf numFmtId="0" fontId="14" fillId="0" borderId="64" xfId="1" applyFont="1" applyFill="1" applyBorder="1"/>
    <xf numFmtId="0" fontId="14" fillId="0" borderId="41" xfId="1" applyFont="1" applyBorder="1"/>
    <xf numFmtId="0" fontId="14" fillId="0" borderId="41" xfId="1" applyFont="1" applyFill="1" applyBorder="1"/>
    <xf numFmtId="0" fontId="14" fillId="0" borderId="56" xfId="1" applyFont="1" applyBorder="1"/>
    <xf numFmtId="0" fontId="14" fillId="7" borderId="64" xfId="1" applyFont="1" applyFill="1" applyBorder="1"/>
    <xf numFmtId="0" fontId="14" fillId="7" borderId="53" xfId="1" applyFont="1" applyFill="1" applyBorder="1"/>
    <xf numFmtId="0" fontId="14" fillId="7" borderId="41" xfId="1" applyFont="1" applyFill="1" applyBorder="1"/>
    <xf numFmtId="3" fontId="14" fillId="7" borderId="43" xfId="1" applyNumberFormat="1" applyFont="1" applyFill="1" applyBorder="1"/>
    <xf numFmtId="3" fontId="18" fillId="0" borderId="79" xfId="1" applyNumberFormat="1" applyFont="1" applyBorder="1"/>
    <xf numFmtId="3" fontId="18" fillId="0" borderId="65" xfId="1" applyNumberFormat="1" applyFont="1" applyBorder="1"/>
    <xf numFmtId="3" fontId="18" fillId="0" borderId="40" xfId="1" applyNumberFormat="1" applyFont="1" applyBorder="1"/>
    <xf numFmtId="3" fontId="18" fillId="0" borderId="40" xfId="1" applyNumberFormat="1" applyFont="1" applyFill="1" applyBorder="1"/>
    <xf numFmtId="3" fontId="18" fillId="7" borderId="40" xfId="1" applyNumberFormat="1" applyFont="1" applyFill="1" applyBorder="1"/>
    <xf numFmtId="3" fontId="18" fillId="0" borderId="75" xfId="1" applyNumberFormat="1" applyFont="1" applyFill="1" applyBorder="1"/>
    <xf numFmtId="3" fontId="14" fillId="7" borderId="36" xfId="1" applyNumberFormat="1" applyFont="1" applyFill="1" applyBorder="1"/>
    <xf numFmtId="3" fontId="14" fillId="7" borderId="22" xfId="1" applyNumberFormat="1" applyFont="1" applyFill="1" applyBorder="1"/>
    <xf numFmtId="3" fontId="14" fillId="7" borderId="64" xfId="1" applyNumberFormat="1" applyFont="1" applyFill="1" applyBorder="1"/>
    <xf numFmtId="3" fontId="14" fillId="7" borderId="53" xfId="1" applyNumberFormat="1" applyFont="1" applyFill="1" applyBorder="1"/>
    <xf numFmtId="3" fontId="14" fillId="7" borderId="46" xfId="1" applyNumberFormat="1" applyFont="1" applyFill="1" applyBorder="1"/>
    <xf numFmtId="3" fontId="14" fillId="7" borderId="3" xfId="1" applyNumberFormat="1" applyFont="1" applyFill="1" applyBorder="1"/>
    <xf numFmtId="3" fontId="14" fillId="7" borderId="33" xfId="1" applyNumberFormat="1" applyFont="1" applyFill="1" applyBorder="1"/>
    <xf numFmtId="3" fontId="14" fillId="7" borderId="41" xfId="1" applyNumberFormat="1" applyFont="1" applyFill="1" applyBorder="1"/>
    <xf numFmtId="3" fontId="14" fillId="7" borderId="56" xfId="1" applyNumberFormat="1" applyFont="1" applyFill="1" applyBorder="1"/>
    <xf numFmtId="3" fontId="14" fillId="7" borderId="49" xfId="1" applyNumberFormat="1" applyFont="1" applyFill="1" applyBorder="1"/>
    <xf numFmtId="3" fontId="14" fillId="7" borderId="18" xfId="1" applyNumberFormat="1" applyFont="1" applyFill="1" applyBorder="1"/>
    <xf numFmtId="3" fontId="18" fillId="7" borderId="75" xfId="1" applyNumberFormat="1" applyFont="1" applyFill="1" applyBorder="1"/>
    <xf numFmtId="3" fontId="18" fillId="7" borderId="38" xfId="1" applyNumberFormat="1" applyFont="1" applyFill="1" applyBorder="1"/>
    <xf numFmtId="3" fontId="18" fillId="7" borderId="57" xfId="1" applyNumberFormat="1" applyFont="1" applyFill="1" applyBorder="1"/>
    <xf numFmtId="3" fontId="18" fillId="7" borderId="79" xfId="1" applyNumberFormat="1" applyFont="1" applyFill="1" applyBorder="1"/>
    <xf numFmtId="3" fontId="18" fillId="9" borderId="12" xfId="1" applyNumberFormat="1" applyFont="1" applyFill="1" applyBorder="1"/>
    <xf numFmtId="3" fontId="18" fillId="9" borderId="65" xfId="1" applyNumberFormat="1" applyFont="1" applyFill="1" applyBorder="1"/>
    <xf numFmtId="0" fontId="14" fillId="0" borderId="71" xfId="1" applyFont="1" applyFill="1" applyBorder="1"/>
    <xf numFmtId="3" fontId="14" fillId="7" borderId="2" xfId="1" applyNumberFormat="1" applyFont="1" applyFill="1" applyBorder="1"/>
    <xf numFmtId="0" fontId="14" fillId="0" borderId="1" xfId="1" applyFont="1" applyFill="1" applyBorder="1"/>
    <xf numFmtId="3" fontId="18" fillId="9" borderId="40" xfId="1" applyNumberFormat="1" applyFont="1" applyFill="1" applyBorder="1"/>
    <xf numFmtId="0" fontId="14" fillId="8" borderId="22" xfId="1" applyFont="1" applyFill="1" applyBorder="1" applyAlignment="1" applyProtection="1">
      <alignment horizontal="center"/>
      <protection locked="0"/>
    </xf>
    <xf numFmtId="0" fontId="14" fillId="8" borderId="63" xfId="1" applyFont="1" applyFill="1" applyBorder="1" applyProtection="1">
      <protection locked="0"/>
    </xf>
    <xf numFmtId="0" fontId="14" fillId="8" borderId="36" xfId="1" applyFont="1" applyFill="1" applyBorder="1" applyProtection="1">
      <protection locked="0"/>
    </xf>
    <xf numFmtId="0" fontId="14" fillId="8" borderId="16" xfId="1" applyFont="1" applyFill="1" applyBorder="1" applyProtection="1">
      <protection locked="0"/>
    </xf>
    <xf numFmtId="0" fontId="14" fillId="8" borderId="22" xfId="1" applyFont="1" applyFill="1" applyBorder="1" applyProtection="1">
      <protection locked="0"/>
    </xf>
    <xf numFmtId="3" fontId="14" fillId="8" borderId="22" xfId="1" applyNumberFormat="1" applyFont="1" applyFill="1" applyBorder="1" applyProtection="1">
      <protection locked="0"/>
    </xf>
    <xf numFmtId="3" fontId="14" fillId="8" borderId="41" xfId="1" applyNumberFormat="1" applyFont="1" applyFill="1" applyBorder="1" applyProtection="1">
      <protection locked="0"/>
    </xf>
    <xf numFmtId="3" fontId="14" fillId="8" borderId="36" xfId="1" applyNumberFormat="1" applyFont="1" applyFill="1" applyBorder="1" applyProtection="1">
      <protection locked="0"/>
    </xf>
    <xf numFmtId="3" fontId="14" fillId="8" borderId="64" xfId="1" applyNumberFormat="1" applyFont="1" applyFill="1" applyBorder="1" applyProtection="1">
      <protection locked="0"/>
    </xf>
    <xf numFmtId="3" fontId="14" fillId="8" borderId="63" xfId="1" applyNumberFormat="1" applyFont="1" applyFill="1" applyBorder="1" applyProtection="1">
      <protection locked="0"/>
    </xf>
    <xf numFmtId="0" fontId="14" fillId="8" borderId="46" xfId="1" applyFont="1" applyFill="1" applyBorder="1" applyProtection="1">
      <protection locked="0"/>
    </xf>
    <xf numFmtId="0" fontId="14" fillId="8" borderId="60" xfId="1" applyFont="1" applyFill="1" applyBorder="1" applyProtection="1">
      <protection locked="0"/>
    </xf>
    <xf numFmtId="3" fontId="14" fillId="8" borderId="33" xfId="1" applyNumberFormat="1" applyFont="1" applyFill="1" applyBorder="1" applyProtection="1">
      <protection locked="0"/>
    </xf>
    <xf numFmtId="3" fontId="14" fillId="8" borderId="46" xfId="1" applyNumberFormat="1" applyFont="1" applyFill="1" applyBorder="1" applyProtection="1">
      <protection locked="0"/>
    </xf>
    <xf numFmtId="3" fontId="14" fillId="8" borderId="60" xfId="1" applyNumberFormat="1" applyFont="1" applyFill="1" applyBorder="1" applyProtection="1">
      <protection locked="0"/>
    </xf>
    <xf numFmtId="0" fontId="14" fillId="8" borderId="71" xfId="1" applyFont="1" applyFill="1" applyBorder="1" applyProtection="1">
      <protection locked="0"/>
    </xf>
    <xf numFmtId="0" fontId="14" fillId="8" borderId="61" xfId="1" applyFont="1" applyFill="1" applyBorder="1" applyProtection="1">
      <protection locked="0"/>
    </xf>
    <xf numFmtId="0" fontId="14" fillId="8" borderId="47" xfId="1" applyFont="1" applyFill="1" applyBorder="1" applyProtection="1">
      <protection locked="0"/>
    </xf>
    <xf numFmtId="0" fontId="14" fillId="8" borderId="55" xfId="1" applyFont="1" applyFill="1" applyBorder="1" applyProtection="1">
      <protection locked="0"/>
    </xf>
    <xf numFmtId="2" fontId="14" fillId="8" borderId="49" xfId="1" applyNumberFormat="1" applyFill="1" applyBorder="1" applyProtection="1">
      <protection locked="0"/>
    </xf>
    <xf numFmtId="0" fontId="14" fillId="8" borderId="43" xfId="1" applyFill="1" applyBorder="1" applyAlignment="1" applyProtection="1">
      <alignment horizontal="right"/>
      <protection locked="0"/>
    </xf>
    <xf numFmtId="0" fontId="14" fillId="6" borderId="48" xfId="1" applyFill="1" applyBorder="1" applyProtection="1">
      <protection locked="0"/>
    </xf>
    <xf numFmtId="0" fontId="14" fillId="6" borderId="10" xfId="1" applyFill="1" applyBorder="1" applyProtection="1">
      <protection locked="0"/>
    </xf>
    <xf numFmtId="0" fontId="14" fillId="6" borderId="21" xfId="1" applyFill="1" applyBorder="1" applyProtection="1">
      <protection locked="0"/>
    </xf>
    <xf numFmtId="0" fontId="14" fillId="6" borderId="20" xfId="1" applyFill="1" applyBorder="1" applyProtection="1">
      <protection locked="0"/>
    </xf>
    <xf numFmtId="2" fontId="14" fillId="8" borderId="43" xfId="1" applyNumberFormat="1" applyFill="1" applyBorder="1" applyProtection="1">
      <protection locked="0"/>
    </xf>
    <xf numFmtId="0" fontId="14" fillId="8" borderId="11" xfId="1" applyFill="1" applyBorder="1" applyProtection="1">
      <protection locked="0"/>
    </xf>
    <xf numFmtId="0" fontId="14" fillId="8" borderId="1" xfId="1" applyFill="1" applyBorder="1" applyProtection="1">
      <protection locked="0"/>
    </xf>
    <xf numFmtId="2" fontId="14" fillId="8" borderId="1" xfId="1" applyNumberFormat="1" applyFill="1" applyBorder="1" applyProtection="1">
      <protection locked="0"/>
    </xf>
    <xf numFmtId="0" fontId="14" fillId="0" borderId="44" xfId="1" applyFill="1" applyBorder="1" applyAlignment="1">
      <alignment horizontal="center"/>
    </xf>
    <xf numFmtId="0" fontId="22" fillId="0" borderId="42" xfId="1" applyFont="1" applyFill="1" applyBorder="1"/>
    <xf numFmtId="3" fontId="14" fillId="0" borderId="45" xfId="1" applyNumberFormat="1" applyFont="1" applyBorder="1"/>
    <xf numFmtId="3" fontId="14" fillId="0" borderId="0" xfId="1" applyNumberFormat="1" applyFont="1" applyBorder="1"/>
    <xf numFmtId="3" fontId="22" fillId="7" borderId="13" xfId="1" applyNumberFormat="1" applyFont="1" applyFill="1" applyBorder="1"/>
    <xf numFmtId="3" fontId="22" fillId="7" borderId="38" xfId="1" applyNumberFormat="1" applyFont="1" applyFill="1" applyBorder="1"/>
    <xf numFmtId="3" fontId="22" fillId="7" borderId="42" xfId="1" applyNumberFormat="1" applyFont="1" applyFill="1" applyBorder="1"/>
    <xf numFmtId="3" fontId="22" fillId="9" borderId="13" xfId="1" applyNumberFormat="1" applyFont="1" applyFill="1" applyBorder="1"/>
    <xf numFmtId="3" fontId="2" fillId="9" borderId="36" xfId="1" applyNumberFormat="1" applyFont="1" applyFill="1" applyBorder="1"/>
    <xf numFmtId="3" fontId="2" fillId="9" borderId="18" xfId="1" applyNumberFormat="1" applyFont="1" applyFill="1" applyBorder="1"/>
    <xf numFmtId="3" fontId="2" fillId="8" borderId="12" xfId="1" applyNumberFormat="1" applyFont="1" applyFill="1" applyBorder="1" applyProtection="1">
      <protection locked="0"/>
    </xf>
    <xf numFmtId="3" fontId="2" fillId="0" borderId="45" xfId="1" applyNumberFormat="1" applyFont="1" applyBorder="1"/>
    <xf numFmtId="3" fontId="2" fillId="7" borderId="22" xfId="1" applyNumberFormat="1" applyFont="1" applyFill="1" applyBorder="1"/>
    <xf numFmtId="3" fontId="2" fillId="9" borderId="22" xfId="1" applyNumberFormat="1" applyFont="1" applyFill="1" applyBorder="1"/>
    <xf numFmtId="3" fontId="2" fillId="7" borderId="18" xfId="1" applyNumberFormat="1" applyFont="1" applyFill="1" applyBorder="1"/>
    <xf numFmtId="3" fontId="2" fillId="8" borderId="36" xfId="1" applyNumberFormat="1" applyFont="1" applyFill="1" applyBorder="1" applyProtection="1">
      <protection locked="0"/>
    </xf>
    <xf numFmtId="3" fontId="2" fillId="6" borderId="22" xfId="1" applyNumberFormat="1" applyFont="1" applyFill="1" applyBorder="1" applyProtection="1">
      <protection locked="0"/>
    </xf>
    <xf numFmtId="3" fontId="2" fillId="8" borderId="47" xfId="1" applyNumberFormat="1" applyFont="1" applyFill="1" applyBorder="1" applyProtection="1">
      <protection locked="0"/>
    </xf>
    <xf numFmtId="3" fontId="2" fillId="6" borderId="18" xfId="1" applyNumberFormat="1" applyFont="1" applyFill="1" applyBorder="1" applyProtection="1">
      <protection locked="0"/>
    </xf>
    <xf numFmtId="0" fontId="22" fillId="11" borderId="43" xfId="1" applyFont="1" applyFill="1" applyBorder="1" applyAlignment="1" applyProtection="1">
      <alignment horizontal="center"/>
      <protection locked="0"/>
    </xf>
    <xf numFmtId="3" fontId="14" fillId="7" borderId="1" xfId="1" applyNumberFormat="1" applyFill="1" applyBorder="1"/>
    <xf numFmtId="3" fontId="27" fillId="7" borderId="12" xfId="1" applyNumberFormat="1" applyFont="1" applyFill="1" applyBorder="1" applyAlignment="1">
      <alignment vertical="center"/>
    </xf>
    <xf numFmtId="3" fontId="22" fillId="7" borderId="12" xfId="1" applyNumberFormat="1" applyFont="1" applyFill="1" applyBorder="1" applyAlignment="1">
      <alignment vertical="center"/>
    </xf>
    <xf numFmtId="3" fontId="32" fillId="6" borderId="12" xfId="1" applyNumberFormat="1" applyFont="1" applyFill="1" applyBorder="1" applyAlignment="1" applyProtection="1">
      <alignment vertical="center"/>
      <protection locked="0"/>
    </xf>
    <xf numFmtId="3" fontId="32" fillId="7" borderId="22" xfId="1" applyNumberFormat="1" applyFont="1" applyFill="1" applyBorder="1"/>
    <xf numFmtId="3" fontId="32" fillId="7" borderId="36" xfId="1" applyNumberFormat="1" applyFont="1" applyFill="1" applyBorder="1"/>
    <xf numFmtId="3" fontId="32" fillId="7" borderId="47" xfId="1" applyNumberFormat="1" applyFont="1" applyFill="1" applyBorder="1"/>
    <xf numFmtId="3" fontId="32" fillId="7" borderId="12" xfId="1" applyNumberFormat="1" applyFont="1" applyFill="1" applyBorder="1"/>
    <xf numFmtId="3" fontId="32" fillId="7" borderId="38" xfId="1" applyNumberFormat="1" applyFont="1" applyFill="1" applyBorder="1"/>
    <xf numFmtId="3" fontId="32" fillId="7" borderId="35" xfId="1" applyNumberFormat="1" applyFont="1" applyFill="1" applyBorder="1"/>
    <xf numFmtId="3" fontId="32" fillId="0" borderId="13" xfId="1" applyNumberFormat="1" applyFont="1" applyFill="1" applyBorder="1"/>
    <xf numFmtId="3" fontId="32" fillId="11" borderId="17" xfId="1" applyNumberFormat="1" applyFont="1" applyFill="1" applyBorder="1" applyProtection="1">
      <protection locked="0"/>
    </xf>
    <xf numFmtId="3" fontId="32" fillId="7" borderId="17" xfId="1" applyNumberFormat="1" applyFont="1" applyFill="1" applyBorder="1"/>
    <xf numFmtId="3" fontId="32" fillId="7" borderId="13" xfId="1" applyNumberFormat="1" applyFont="1" applyFill="1" applyBorder="1"/>
    <xf numFmtId="3" fontId="32" fillId="7" borderId="33" xfId="1" applyNumberFormat="1" applyFont="1" applyFill="1" applyBorder="1"/>
    <xf numFmtId="3" fontId="22" fillId="7" borderId="12" xfId="1" applyNumberFormat="1" applyFont="1" applyFill="1" applyBorder="1" applyAlignment="1">
      <alignment wrapText="1"/>
    </xf>
    <xf numFmtId="3" fontId="27" fillId="7" borderId="22" xfId="1" applyNumberFormat="1" applyFont="1" applyFill="1" applyBorder="1"/>
    <xf numFmtId="3" fontId="27" fillId="7" borderId="18" xfId="1" applyNumberFormat="1" applyFont="1" applyFill="1" applyBorder="1"/>
    <xf numFmtId="3" fontId="22" fillId="11" borderId="12" xfId="1" applyNumberFormat="1" applyFont="1" applyFill="1" applyBorder="1" applyAlignment="1" applyProtection="1">
      <alignment horizontal="right"/>
      <protection locked="0"/>
    </xf>
    <xf numFmtId="0" fontId="20" fillId="0" borderId="0" xfId="1" applyFont="1" applyProtection="1"/>
    <xf numFmtId="0" fontId="2" fillId="7" borderId="29" xfId="1" applyFont="1" applyFill="1" applyBorder="1" applyAlignment="1" applyProtection="1">
      <alignment horizontal="center"/>
    </xf>
    <xf numFmtId="0" fontId="8" fillId="0" borderId="0" xfId="1" applyFont="1" applyFill="1" applyAlignment="1" applyProtection="1">
      <alignment horizontal="center"/>
    </xf>
    <xf numFmtId="0" fontId="14" fillId="0" borderId="18" xfId="1" applyFont="1" applyBorder="1" applyAlignment="1" applyProtection="1">
      <alignment horizontal="center" vertical="top"/>
    </xf>
    <xf numFmtId="0" fontId="19" fillId="0" borderId="0" xfId="1" applyFont="1" applyFill="1" applyBorder="1" applyProtection="1"/>
    <xf numFmtId="0" fontId="18" fillId="0" borderId="0" xfId="1" applyFont="1" applyFill="1" applyBorder="1" applyAlignment="1" applyProtection="1">
      <alignment horizontal="center"/>
    </xf>
    <xf numFmtId="0" fontId="27" fillId="0" borderId="0" xfId="1" applyFont="1" applyFill="1" applyBorder="1" applyAlignment="1" applyProtection="1">
      <alignment horizontal="right"/>
    </xf>
    <xf numFmtId="0" fontId="18" fillId="0" borderId="0" xfId="1" applyFont="1" applyFill="1" applyBorder="1" applyAlignment="1" applyProtection="1"/>
    <xf numFmtId="0" fontId="8" fillId="0" borderId="0" xfId="1" applyFont="1" applyFill="1" applyBorder="1" applyAlignment="1" applyProtection="1">
      <alignment horizontal="center"/>
    </xf>
    <xf numFmtId="0" fontId="20" fillId="0" borderId="0" xfId="1" applyFont="1" applyFill="1" applyBorder="1" applyProtection="1"/>
    <xf numFmtId="0" fontId="19" fillId="0" borderId="0" xfId="1" applyFont="1" applyBorder="1" applyProtection="1"/>
    <xf numFmtId="0" fontId="25" fillId="0" borderId="0" xfId="1" applyFont="1" applyBorder="1" applyAlignment="1" applyProtection="1">
      <alignment horizontal="right"/>
    </xf>
    <xf numFmtId="0" fontId="20" fillId="0" borderId="0" xfId="1" applyFont="1" applyBorder="1" applyProtection="1"/>
    <xf numFmtId="0" fontId="26" fillId="0" borderId="0" xfId="1" applyFont="1" applyProtection="1"/>
    <xf numFmtId="0" fontId="25" fillId="0" borderId="37" xfId="1" applyFont="1" applyBorder="1" applyAlignment="1" applyProtection="1">
      <alignment horizontal="center"/>
    </xf>
    <xf numFmtId="0" fontId="25" fillId="0" borderId="0" xfId="1" applyFont="1" applyBorder="1" applyAlignment="1" applyProtection="1">
      <alignment horizontal="center"/>
    </xf>
    <xf numFmtId="0" fontId="14" fillId="0" borderId="16" xfId="1" applyFont="1" applyBorder="1" applyProtection="1"/>
    <xf numFmtId="0" fontId="18" fillId="0" borderId="15" xfId="1" applyFont="1" applyBorder="1" applyAlignment="1" applyProtection="1"/>
    <xf numFmtId="0" fontId="22" fillId="0" borderId="14" xfId="1" applyFont="1" applyBorder="1" applyAlignment="1" applyProtection="1"/>
    <xf numFmtId="0" fontId="7" fillId="0" borderId="13" xfId="1" applyFont="1" applyBorder="1" applyAlignment="1" applyProtection="1">
      <alignment horizontal="right"/>
    </xf>
    <xf numFmtId="0" fontId="14" fillId="0" borderId="0" xfId="1" applyFont="1" applyProtection="1"/>
    <xf numFmtId="0" fontId="19" fillId="0" borderId="29" xfId="1" applyFont="1" applyBorder="1" applyAlignment="1" applyProtection="1">
      <alignment horizontal="center"/>
    </xf>
    <xf numFmtId="0" fontId="14" fillId="0" borderId="32" xfId="1" applyFont="1" applyBorder="1" applyProtection="1"/>
    <xf numFmtId="0" fontId="14" fillId="0" borderId="28" xfId="1" applyFont="1" applyBorder="1" applyAlignment="1" applyProtection="1"/>
    <xf numFmtId="0" fontId="19" fillId="0" borderId="27" xfId="1" applyFont="1" applyBorder="1" applyAlignment="1" applyProtection="1"/>
    <xf numFmtId="0" fontId="7" fillId="0" borderId="26" xfId="1" applyFont="1" applyBorder="1" applyAlignment="1" applyProtection="1">
      <alignment horizontal="right"/>
    </xf>
    <xf numFmtId="0" fontId="19" fillId="0" borderId="17" xfId="1" applyFont="1" applyBorder="1" applyProtection="1"/>
    <xf numFmtId="0" fontId="18" fillId="0" borderId="15" xfId="1" quotePrefix="1" applyFont="1" applyBorder="1" applyAlignment="1" applyProtection="1"/>
    <xf numFmtId="0" fontId="22" fillId="0" borderId="13" xfId="1" applyFont="1" applyBorder="1" applyAlignment="1" applyProtection="1"/>
    <xf numFmtId="0" fontId="14" fillId="0" borderId="24" xfId="1" applyFont="1" applyBorder="1" applyProtection="1"/>
    <xf numFmtId="0" fontId="19" fillId="0" borderId="31" xfId="1" applyFont="1" applyBorder="1" applyAlignment="1" applyProtection="1">
      <alignment horizontal="right"/>
    </xf>
    <xf numFmtId="0" fontId="14" fillId="0" borderId="25" xfId="1" quotePrefix="1" applyFont="1" applyBorder="1" applyAlignment="1" applyProtection="1"/>
    <xf numFmtId="0" fontId="19" fillId="0" borderId="24" xfId="1" applyFont="1" applyBorder="1" applyAlignment="1" applyProtection="1"/>
    <xf numFmtId="0" fontId="19" fillId="0" borderId="23" xfId="1" applyFont="1" applyBorder="1" applyProtection="1"/>
    <xf numFmtId="0" fontId="19" fillId="0" borderId="21" xfId="1" quotePrefix="1" applyFont="1" applyBorder="1" applyAlignment="1" applyProtection="1"/>
    <xf numFmtId="0" fontId="19" fillId="0" borderId="20" xfId="1" applyFont="1" applyBorder="1" applyAlignment="1" applyProtection="1"/>
    <xf numFmtId="0" fontId="19" fillId="0" borderId="19" xfId="1" applyFont="1" applyBorder="1" applyAlignment="1" applyProtection="1"/>
    <xf numFmtId="3" fontId="22" fillId="7" borderId="18" xfId="1" applyNumberFormat="1" applyFont="1" applyFill="1" applyBorder="1" applyAlignment="1" applyProtection="1">
      <alignment horizontal="right"/>
    </xf>
    <xf numFmtId="0" fontId="14" fillId="0" borderId="34" xfId="1" applyFont="1" applyBorder="1" applyAlignment="1" applyProtection="1"/>
    <xf numFmtId="0" fontId="19" fillId="0" borderId="5" xfId="1" applyFont="1" applyBorder="1" applyAlignment="1" applyProtection="1"/>
    <xf numFmtId="0" fontId="7" fillId="0" borderId="35" xfId="1" applyFont="1" applyBorder="1" applyAlignment="1" applyProtection="1">
      <alignment horizontal="right"/>
    </xf>
    <xf numFmtId="0" fontId="7" fillId="0" borderId="5" xfId="1" applyFont="1" applyBorder="1" applyAlignment="1" applyProtection="1">
      <alignment horizontal="right"/>
    </xf>
    <xf numFmtId="0" fontId="22" fillId="0" borderId="14" xfId="1" quotePrefix="1" applyFont="1" applyBorder="1" applyAlignment="1" applyProtection="1"/>
    <xf numFmtId="3" fontId="22" fillId="7" borderId="12" xfId="1" applyNumberFormat="1" applyFont="1" applyFill="1" applyBorder="1" applyAlignment="1" applyProtection="1">
      <alignment horizontal="right"/>
    </xf>
    <xf numFmtId="0" fontId="14" fillId="0" borderId="21" xfId="1" quotePrefix="1" applyFont="1" applyBorder="1" applyAlignment="1" applyProtection="1"/>
    <xf numFmtId="0" fontId="19" fillId="0" borderId="20" xfId="1" applyFont="1" applyBorder="1" applyProtection="1"/>
    <xf numFmtId="0" fontId="14" fillId="0" borderId="0" xfId="1" quotePrefix="1" applyFont="1" applyBorder="1" applyAlignment="1" applyProtection="1"/>
    <xf numFmtId="0" fontId="19" fillId="0" borderId="0" xfId="1" applyFont="1" applyBorder="1" applyAlignment="1" applyProtection="1"/>
    <xf numFmtId="3" fontId="22" fillId="0" borderId="0" xfId="1" applyNumberFormat="1" applyFont="1" applyFill="1" applyBorder="1" applyAlignment="1" applyProtection="1">
      <alignment horizontal="right"/>
    </xf>
    <xf numFmtId="0" fontId="19" fillId="0" borderId="14" xfId="1" applyFont="1" applyBorder="1" applyAlignment="1" applyProtection="1"/>
    <xf numFmtId="0" fontId="19" fillId="0" borderId="14" xfId="1" applyFont="1" applyBorder="1" applyProtection="1"/>
    <xf numFmtId="0" fontId="14" fillId="0" borderId="27" xfId="1" applyBorder="1" applyProtection="1"/>
    <xf numFmtId="0" fontId="14" fillId="0" borderId="26" xfId="1" applyBorder="1" applyProtection="1"/>
    <xf numFmtId="0" fontId="14" fillId="0" borderId="17" xfId="1" applyBorder="1" applyProtection="1"/>
    <xf numFmtId="0" fontId="14" fillId="0" borderId="24" xfId="1" applyBorder="1" applyProtection="1"/>
    <xf numFmtId="0" fontId="14" fillId="0" borderId="23" xfId="1" applyBorder="1" applyProtection="1"/>
    <xf numFmtId="0" fontId="7" fillId="0" borderId="23" xfId="1" applyFont="1" applyBorder="1" applyAlignment="1" applyProtection="1">
      <alignment horizontal="right"/>
    </xf>
    <xf numFmtId="0" fontId="14" fillId="0" borderId="25" xfId="1" quotePrefix="1" applyBorder="1" applyProtection="1"/>
    <xf numFmtId="4" fontId="22" fillId="0" borderId="23" xfId="1" applyNumberFormat="1" applyFont="1" applyFill="1" applyBorder="1" applyAlignment="1" applyProtection="1">
      <alignment horizontal="right"/>
    </xf>
    <xf numFmtId="0" fontId="19" fillId="0" borderId="23" xfId="1" applyFont="1" applyFill="1" applyBorder="1" applyAlignment="1" applyProtection="1">
      <alignment horizontal="right"/>
    </xf>
    <xf numFmtId="3" fontId="22" fillId="0" borderId="23" xfId="1" applyNumberFormat="1" applyFont="1" applyFill="1" applyBorder="1" applyAlignment="1" applyProtection="1">
      <alignment horizontal="right"/>
    </xf>
    <xf numFmtId="3" fontId="7" fillId="0" borderId="23" xfId="1" applyNumberFormat="1" applyFont="1" applyFill="1" applyBorder="1" applyAlignment="1" applyProtection="1">
      <alignment horizontal="right"/>
    </xf>
    <xf numFmtId="0" fontId="18" fillId="0" borderId="25" xfId="1" quotePrefix="1" applyFont="1" applyBorder="1" applyAlignment="1" applyProtection="1"/>
    <xf numFmtId="0" fontId="18" fillId="0" borderId="24" xfId="1" applyFont="1" applyBorder="1" applyAlignment="1" applyProtection="1"/>
    <xf numFmtId="0" fontId="18" fillId="0" borderId="23" xfId="1" applyFont="1" applyBorder="1" applyAlignment="1" applyProtection="1"/>
    <xf numFmtId="0" fontId="2" fillId="0" borderId="25" xfId="1" quotePrefix="1" applyFont="1" applyBorder="1" applyAlignment="1" applyProtection="1"/>
    <xf numFmtId="0" fontId="2" fillId="0" borderId="21" xfId="1" quotePrefix="1" applyFont="1" applyFill="1" applyBorder="1" applyAlignment="1" applyProtection="1"/>
    <xf numFmtId="0" fontId="18" fillId="0" borderId="20" xfId="1" applyFont="1" applyFill="1" applyBorder="1" applyAlignment="1" applyProtection="1"/>
    <xf numFmtId="0" fontId="18" fillId="0" borderId="19" xfId="1" applyFont="1" applyFill="1" applyBorder="1" applyAlignment="1" applyProtection="1"/>
    <xf numFmtId="0" fontId="45" fillId="0" borderId="0" xfId="1" applyFont="1" applyProtection="1"/>
    <xf numFmtId="0" fontId="14" fillId="0" borderId="0" xfId="1" applyBorder="1" applyAlignment="1" applyProtection="1">
      <alignment horizontal="left" vertical="top"/>
    </xf>
    <xf numFmtId="0" fontId="14" fillId="0" borderId="0" xfId="1" applyFont="1" applyBorder="1" applyAlignment="1" applyProtection="1">
      <alignment horizontal="center" vertical="top"/>
    </xf>
    <xf numFmtId="0" fontId="25" fillId="0" borderId="0" xfId="1" applyFont="1" applyAlignment="1" applyProtection="1">
      <alignment horizontal="right"/>
    </xf>
    <xf numFmtId="0" fontId="19" fillId="0" borderId="0" xfId="1" applyFont="1" applyAlignment="1" applyProtection="1">
      <alignment textRotation="90"/>
    </xf>
    <xf numFmtId="0" fontId="19" fillId="0" borderId="0" xfId="1" applyFont="1" applyAlignment="1" applyProtection="1">
      <alignment horizontal="center"/>
    </xf>
    <xf numFmtId="0" fontId="19" fillId="0" borderId="31" xfId="1" applyFont="1" applyBorder="1" applyAlignment="1" applyProtection="1">
      <alignment textRotation="90"/>
    </xf>
    <xf numFmtId="0" fontId="22" fillId="0" borderId="27" xfId="1" applyFont="1" applyBorder="1" applyAlignment="1" applyProtection="1">
      <alignment horizontal="right"/>
    </xf>
    <xf numFmtId="0" fontId="19" fillId="0" borderId="30" xfId="1" applyFont="1" applyBorder="1" applyAlignment="1" applyProtection="1">
      <alignment textRotation="90"/>
    </xf>
    <xf numFmtId="0" fontId="19" fillId="0" borderId="5" xfId="1" applyFont="1" applyBorder="1" applyAlignment="1" applyProtection="1">
      <alignment horizontal="right"/>
    </xf>
    <xf numFmtId="0" fontId="19" fillId="0" borderId="29" xfId="1" applyFont="1" applyBorder="1" applyAlignment="1" applyProtection="1">
      <alignment textRotation="90"/>
    </xf>
    <xf numFmtId="0" fontId="19" fillId="0" borderId="24" xfId="1" applyFont="1" applyBorder="1" applyAlignment="1" applyProtection="1">
      <alignment horizontal="right"/>
    </xf>
    <xf numFmtId="0" fontId="19" fillId="0" borderId="17" xfId="1" applyFont="1" applyBorder="1" applyAlignment="1" applyProtection="1">
      <alignment textRotation="90"/>
    </xf>
    <xf numFmtId="0" fontId="19" fillId="0" borderId="38" xfId="1" applyFont="1" applyBorder="1" applyProtection="1"/>
    <xf numFmtId="0" fontId="19" fillId="6" borderId="20" xfId="1" applyFont="1" applyFill="1" applyBorder="1" applyAlignment="1" applyProtection="1">
      <alignment horizontal="right"/>
    </xf>
    <xf numFmtId="0" fontId="19" fillId="0" borderId="29" xfId="1" applyFont="1" applyBorder="1" applyProtection="1"/>
    <xf numFmtId="0" fontId="19" fillId="0" borderId="10" xfId="1" applyFont="1" applyBorder="1" applyAlignment="1" applyProtection="1">
      <alignment horizontal="right"/>
    </xf>
    <xf numFmtId="0" fontId="19" fillId="0" borderId="20" xfId="1" applyFont="1" applyBorder="1" applyAlignment="1" applyProtection="1">
      <alignment horizontal="right"/>
    </xf>
    <xf numFmtId="0" fontId="19" fillId="0" borderId="34" xfId="1" applyFont="1" applyBorder="1" applyAlignment="1" applyProtection="1">
      <alignment horizontal="right"/>
    </xf>
    <xf numFmtId="0" fontId="19" fillId="0" borderId="25" xfId="1" applyFont="1" applyBorder="1" applyAlignment="1" applyProtection="1">
      <alignment horizontal="right"/>
    </xf>
    <xf numFmtId="3" fontId="22" fillId="0" borderId="0" xfId="1" applyNumberFormat="1" applyFont="1" applyFill="1" applyAlignment="1" applyProtection="1">
      <alignment horizontal="center"/>
    </xf>
    <xf numFmtId="0" fontId="19" fillId="0" borderId="52" xfId="1" applyFont="1" applyBorder="1" applyProtection="1"/>
    <xf numFmtId="0" fontId="35" fillId="7" borderId="3" xfId="1" applyFont="1" applyFill="1" applyBorder="1"/>
    <xf numFmtId="2" fontId="35" fillId="7" borderId="43" xfId="1" applyNumberFormat="1" applyFont="1" applyFill="1" applyBorder="1"/>
    <xf numFmtId="0" fontId="35" fillId="0" borderId="14" xfId="1" applyFont="1" applyFill="1" applyBorder="1"/>
    <xf numFmtId="0" fontId="35" fillId="0" borderId="75" xfId="1" applyFont="1" applyFill="1" applyBorder="1"/>
    <xf numFmtId="3" fontId="35" fillId="8" borderId="43" xfId="1" applyNumberFormat="1" applyFont="1" applyFill="1" applyBorder="1" applyProtection="1">
      <protection locked="0"/>
    </xf>
    <xf numFmtId="3" fontId="35" fillId="8" borderId="1" xfId="1" applyNumberFormat="1" applyFont="1" applyFill="1" applyBorder="1" applyProtection="1">
      <protection locked="0"/>
    </xf>
    <xf numFmtId="3" fontId="22" fillId="7" borderId="77" xfId="1" applyNumberFormat="1" applyFont="1" applyFill="1" applyBorder="1"/>
    <xf numFmtId="3" fontId="35" fillId="8" borderId="40" xfId="1" applyNumberFormat="1" applyFont="1" applyFill="1" applyBorder="1" applyProtection="1">
      <protection locked="0"/>
    </xf>
    <xf numFmtId="2" fontId="35" fillId="7" borderId="3" xfId="1" applyNumberFormat="1" applyFont="1" applyFill="1" applyBorder="1"/>
    <xf numFmtId="2" fontId="35" fillId="8" borderId="40" xfId="1" applyNumberFormat="1" applyFont="1" applyFill="1" applyBorder="1" applyProtection="1">
      <protection locked="0"/>
    </xf>
    <xf numFmtId="3" fontId="35" fillId="6" borderId="12" xfId="1" applyNumberFormat="1" applyFont="1" applyFill="1" applyBorder="1" applyProtection="1">
      <protection locked="0"/>
    </xf>
    <xf numFmtId="0" fontId="14" fillId="0" borderId="44" xfId="1" applyBorder="1" applyAlignment="1" applyProtection="1">
      <alignment horizontal="left" vertical="top"/>
    </xf>
    <xf numFmtId="0" fontId="2" fillId="0" borderId="44" xfId="1" applyFont="1" applyFill="1" applyBorder="1" applyAlignment="1" applyProtection="1">
      <alignment horizontal="left"/>
    </xf>
    <xf numFmtId="0" fontId="2" fillId="0" borderId="0" xfId="1" applyFont="1" applyFill="1" applyBorder="1" applyAlignment="1" applyProtection="1">
      <alignment horizontal="center"/>
    </xf>
    <xf numFmtId="0" fontId="14" fillId="0" borderId="0" xfId="1" applyFont="1" applyFill="1" applyBorder="1" applyAlignment="1" applyProtection="1">
      <alignment horizontal="center" vertical="top"/>
    </xf>
    <xf numFmtId="0" fontId="19" fillId="0" borderId="39" xfId="1" applyFont="1" applyBorder="1" applyAlignment="1" applyProtection="1">
      <alignment vertical="center"/>
    </xf>
    <xf numFmtId="0" fontId="46" fillId="6" borderId="53" xfId="1" applyFont="1" applyFill="1" applyBorder="1" applyAlignment="1" applyProtection="1">
      <alignment horizontal="center" vertical="center" wrapText="1" shrinkToFit="1"/>
    </xf>
    <xf numFmtId="0" fontId="19" fillId="6" borderId="53" xfId="1" applyFont="1" applyFill="1" applyBorder="1" applyAlignment="1" applyProtection="1">
      <alignment horizontal="center" vertical="center"/>
    </xf>
    <xf numFmtId="0" fontId="19" fillId="6" borderId="63" xfId="1" applyFont="1" applyFill="1" applyBorder="1" applyAlignment="1" applyProtection="1">
      <alignment horizontal="center" vertical="center"/>
    </xf>
    <xf numFmtId="0" fontId="14" fillId="0" borderId="0" xfId="1" applyBorder="1" applyAlignment="1" applyProtection="1">
      <alignment horizontal="right" vertical="top"/>
    </xf>
    <xf numFmtId="0" fontId="19" fillId="0" borderId="0" xfId="1" applyFont="1" applyAlignment="1" applyProtection="1">
      <alignment horizontal="right"/>
    </xf>
    <xf numFmtId="0" fontId="19" fillId="0" borderId="39" xfId="1" applyFont="1" applyBorder="1" applyAlignment="1" applyProtection="1">
      <alignment horizontal="right"/>
    </xf>
    <xf numFmtId="0" fontId="19" fillId="0" borderId="4" xfId="1" applyFont="1" applyBorder="1" applyAlignment="1" applyProtection="1">
      <alignment horizontal="right"/>
    </xf>
    <xf numFmtId="0" fontId="19" fillId="0" borderId="62" xfId="1" applyFont="1" applyBorder="1" applyAlignment="1" applyProtection="1">
      <alignment horizontal="right"/>
    </xf>
    <xf numFmtId="0" fontId="19" fillId="6" borderId="59" xfId="1" applyFont="1" applyFill="1" applyBorder="1" applyAlignment="1" applyProtection="1">
      <alignment horizontal="right"/>
    </xf>
    <xf numFmtId="0" fontId="19" fillId="0" borderId="9" xfId="1" applyFont="1" applyBorder="1" applyAlignment="1" applyProtection="1">
      <alignment horizontal="right"/>
    </xf>
    <xf numFmtId="0" fontId="19" fillId="0" borderId="59" xfId="1" applyFont="1" applyBorder="1" applyAlignment="1" applyProtection="1">
      <alignment horizontal="right"/>
    </xf>
    <xf numFmtId="0" fontId="19" fillId="0" borderId="21" xfId="1" applyFont="1" applyBorder="1" applyAlignment="1" applyProtection="1">
      <alignment horizontal="right"/>
    </xf>
    <xf numFmtId="0" fontId="14" fillId="6" borderId="4" xfId="1" applyFont="1" applyFill="1" applyBorder="1" applyProtection="1">
      <protection locked="0"/>
    </xf>
    <xf numFmtId="0" fontId="35" fillId="7" borderId="3" xfId="1" applyFont="1" applyFill="1" applyBorder="1" applyAlignment="1" applyProtection="1">
      <alignment horizontal="center"/>
    </xf>
    <xf numFmtId="0" fontId="37" fillId="6" borderId="3" xfId="1" applyFont="1" applyFill="1" applyBorder="1" applyAlignment="1" applyProtection="1">
      <alignment horizontal="center" wrapText="1" shrinkToFit="1"/>
    </xf>
    <xf numFmtId="0" fontId="14" fillId="6" borderId="3" xfId="1" applyFont="1" applyFill="1" applyBorder="1" applyAlignment="1" applyProtection="1">
      <alignment horizontal="center"/>
    </xf>
    <xf numFmtId="0" fontId="14" fillId="6" borderId="60" xfId="1" applyFont="1" applyFill="1" applyBorder="1" applyAlignment="1" applyProtection="1">
      <alignment horizontal="center"/>
    </xf>
    <xf numFmtId="0" fontId="14" fillId="6" borderId="62" xfId="1" applyFont="1" applyFill="1" applyBorder="1" applyProtection="1">
      <protection locked="0"/>
    </xf>
    <xf numFmtId="2" fontId="35" fillId="7" borderId="43" xfId="1" applyNumberFormat="1" applyFont="1" applyFill="1" applyBorder="1" applyAlignment="1" applyProtection="1">
      <alignment horizontal="right"/>
    </xf>
    <xf numFmtId="2" fontId="35" fillId="6" borderId="43" xfId="1" applyNumberFormat="1" applyFont="1" applyFill="1" applyBorder="1" applyAlignment="1" applyProtection="1">
      <alignment horizontal="right"/>
    </xf>
    <xf numFmtId="2" fontId="14" fillId="6" borderId="43" xfId="1" applyNumberFormat="1" applyFont="1" applyFill="1" applyBorder="1" applyAlignment="1" applyProtection="1">
      <alignment horizontal="right"/>
    </xf>
    <xf numFmtId="2" fontId="14" fillId="6" borderId="16" xfId="1" applyNumberFormat="1" applyFont="1" applyFill="1" applyBorder="1" applyAlignment="1" applyProtection="1">
      <alignment horizontal="right"/>
    </xf>
    <xf numFmtId="0" fontId="14" fillId="6" borderId="59" xfId="1" applyFont="1" applyFill="1" applyBorder="1" applyProtection="1">
      <protection locked="0"/>
    </xf>
    <xf numFmtId="2" fontId="35" fillId="6" borderId="49" xfId="1" applyNumberFormat="1" applyFont="1" applyFill="1" applyBorder="1" applyAlignment="1" applyProtection="1">
      <alignment horizontal="right"/>
    </xf>
    <xf numFmtId="2" fontId="14" fillId="6" borderId="49" xfId="1" applyNumberFormat="1" applyFont="1" applyFill="1" applyBorder="1" applyAlignment="1" applyProtection="1">
      <alignment horizontal="right"/>
    </xf>
    <xf numFmtId="2" fontId="14" fillId="6" borderId="55" xfId="1" applyNumberFormat="1" applyFont="1" applyFill="1" applyBorder="1" applyAlignment="1" applyProtection="1">
      <alignment horizontal="right"/>
    </xf>
    <xf numFmtId="1" fontId="35" fillId="6" borderId="43" xfId="1" applyNumberFormat="1" applyFont="1" applyFill="1" applyBorder="1" applyAlignment="1" applyProtection="1">
      <alignment horizontal="right"/>
    </xf>
    <xf numFmtId="1" fontId="35" fillId="6" borderId="3" xfId="1" applyNumberFormat="1" applyFont="1" applyFill="1" applyBorder="1" applyAlignment="1" applyProtection="1">
      <alignment horizontal="right"/>
    </xf>
    <xf numFmtId="1" fontId="14" fillId="6" borderId="3" xfId="1" applyNumberFormat="1" applyFont="1" applyFill="1" applyBorder="1" applyAlignment="1" applyProtection="1">
      <alignment horizontal="right"/>
    </xf>
    <xf numFmtId="1" fontId="14" fillId="6" borderId="60" xfId="1" applyNumberFormat="1" applyFont="1" applyFill="1" applyBorder="1" applyAlignment="1" applyProtection="1">
      <alignment horizontal="right"/>
    </xf>
    <xf numFmtId="1" fontId="14" fillId="6" borderId="43" xfId="1" applyNumberFormat="1" applyFont="1" applyFill="1" applyBorder="1" applyAlignment="1" applyProtection="1">
      <alignment horizontal="right"/>
    </xf>
    <xf numFmtId="1" fontId="14" fillId="6" borderId="16" xfId="1" applyNumberFormat="1" applyFont="1" applyFill="1" applyBorder="1" applyAlignment="1" applyProtection="1">
      <alignment horizontal="right"/>
    </xf>
    <xf numFmtId="0" fontId="14" fillId="6" borderId="9" xfId="1" applyFont="1" applyFill="1" applyBorder="1" applyProtection="1">
      <protection locked="0"/>
    </xf>
    <xf numFmtId="1" fontId="35" fillId="6" borderId="1" xfId="1" applyNumberFormat="1" applyFont="1" applyFill="1" applyBorder="1" applyAlignment="1" applyProtection="1">
      <alignment horizontal="right"/>
    </xf>
    <xf numFmtId="1" fontId="14" fillId="6" borderId="1" xfId="1" applyNumberFormat="1" applyFont="1" applyFill="1" applyBorder="1" applyAlignment="1" applyProtection="1">
      <alignment horizontal="right"/>
    </xf>
    <xf numFmtId="1" fontId="14" fillId="6" borderId="61" xfId="1" applyNumberFormat="1" applyFont="1" applyFill="1" applyBorder="1" applyAlignment="1" applyProtection="1">
      <alignment horizontal="right"/>
    </xf>
    <xf numFmtId="0" fontId="14" fillId="6" borderId="49" xfId="1" applyFont="1" applyFill="1" applyBorder="1" applyProtection="1">
      <protection locked="0"/>
    </xf>
    <xf numFmtId="1" fontId="35" fillId="6" borderId="49" xfId="1" applyNumberFormat="1" applyFont="1" applyFill="1" applyBorder="1" applyAlignment="1" applyProtection="1">
      <alignment horizontal="right"/>
    </xf>
    <xf numFmtId="1" fontId="14" fillId="6" borderId="49" xfId="1" applyNumberFormat="1" applyFont="1" applyFill="1" applyBorder="1" applyAlignment="1" applyProtection="1">
      <alignment horizontal="right"/>
    </xf>
    <xf numFmtId="1" fontId="14" fillId="6" borderId="55" xfId="1" applyNumberFormat="1" applyFont="1" applyFill="1" applyBorder="1" applyAlignment="1" applyProtection="1">
      <alignment horizontal="right"/>
    </xf>
    <xf numFmtId="2" fontId="35" fillId="7" borderId="3" xfId="1" applyNumberFormat="1" applyFont="1" applyFill="1" applyBorder="1" applyAlignment="1" applyProtection="1">
      <alignment horizontal="right"/>
    </xf>
    <xf numFmtId="2" fontId="35" fillId="6" borderId="3" xfId="1" applyNumberFormat="1" applyFont="1" applyFill="1" applyBorder="1" applyAlignment="1" applyProtection="1">
      <alignment horizontal="right"/>
    </xf>
    <xf numFmtId="2" fontId="14" fillId="6" borderId="3" xfId="1" applyNumberFormat="1" applyFont="1" applyFill="1" applyBorder="1" applyAlignment="1" applyProtection="1">
      <alignment horizontal="right"/>
    </xf>
    <xf numFmtId="2" fontId="14" fillId="6" borderId="60" xfId="1" applyNumberFormat="1" applyFont="1" applyFill="1" applyBorder="1" applyAlignment="1" applyProtection="1">
      <alignment horizontal="right"/>
    </xf>
    <xf numFmtId="3" fontId="35" fillId="7" borderId="1" xfId="1" applyNumberFormat="1" applyFont="1" applyFill="1" applyBorder="1" applyAlignment="1" applyProtection="1">
      <alignment horizontal="right"/>
    </xf>
    <xf numFmtId="3" fontId="35" fillId="6" borderId="1" xfId="1" applyNumberFormat="1" applyFont="1" applyFill="1" applyBorder="1" applyAlignment="1" applyProtection="1">
      <alignment horizontal="right"/>
    </xf>
    <xf numFmtId="3" fontId="14" fillId="6" borderId="1" xfId="1" applyNumberFormat="1" applyFont="1" applyFill="1" applyBorder="1" applyAlignment="1" applyProtection="1">
      <alignment horizontal="right"/>
    </xf>
    <xf numFmtId="3" fontId="14" fillId="6" borderId="61" xfId="1" applyNumberFormat="1" applyFont="1" applyFill="1" applyBorder="1" applyAlignment="1" applyProtection="1">
      <alignment horizontal="right"/>
    </xf>
    <xf numFmtId="2" fontId="35" fillId="7" borderId="49" xfId="1" applyNumberFormat="1" applyFont="1" applyFill="1" applyBorder="1" applyAlignment="1" applyProtection="1">
      <alignment horizontal="right"/>
    </xf>
    <xf numFmtId="3" fontId="35" fillId="7" borderId="3" xfId="1" applyNumberFormat="1" applyFont="1" applyFill="1" applyBorder="1" applyAlignment="1" applyProtection="1">
      <alignment horizontal="right"/>
    </xf>
    <xf numFmtId="3" fontId="35" fillId="6" borderId="3" xfId="1" applyNumberFormat="1" applyFont="1" applyFill="1" applyBorder="1" applyAlignment="1" applyProtection="1">
      <alignment horizontal="right"/>
    </xf>
    <xf numFmtId="3" fontId="14" fillId="6" borderId="3" xfId="1" applyNumberFormat="1" applyFont="1" applyFill="1" applyBorder="1" applyAlignment="1" applyProtection="1">
      <alignment horizontal="right"/>
    </xf>
    <xf numFmtId="3" fontId="14" fillId="6" borderId="60" xfId="1" applyNumberFormat="1" applyFont="1" applyFill="1" applyBorder="1" applyAlignment="1" applyProtection="1">
      <alignment horizontal="right"/>
    </xf>
    <xf numFmtId="3" fontId="35" fillId="7" borderId="43" xfId="1" applyNumberFormat="1" applyFont="1" applyFill="1" applyBorder="1" applyAlignment="1" applyProtection="1">
      <alignment horizontal="right"/>
    </xf>
    <xf numFmtId="3" fontId="35" fillId="6" borderId="43" xfId="1" applyNumberFormat="1" applyFont="1" applyFill="1" applyBorder="1" applyAlignment="1" applyProtection="1">
      <alignment horizontal="right"/>
    </xf>
    <xf numFmtId="3" fontId="14" fillId="6" borderId="43" xfId="1" applyNumberFormat="1" applyFont="1" applyFill="1" applyBorder="1" applyAlignment="1" applyProtection="1">
      <alignment horizontal="right"/>
    </xf>
    <xf numFmtId="3" fontId="14" fillId="6" borderId="16" xfId="1" applyNumberFormat="1" applyFont="1" applyFill="1" applyBorder="1" applyAlignment="1" applyProtection="1">
      <alignment horizontal="right"/>
    </xf>
    <xf numFmtId="4" fontId="35" fillId="7" borderId="43" xfId="1" applyNumberFormat="1" applyFont="1" applyFill="1" applyBorder="1" applyAlignment="1" applyProtection="1">
      <alignment horizontal="right"/>
    </xf>
    <xf numFmtId="4" fontId="35" fillId="6" borderId="43" xfId="1" applyNumberFormat="1" applyFont="1" applyFill="1" applyBorder="1" applyAlignment="1" applyProtection="1">
      <alignment horizontal="right"/>
    </xf>
    <xf numFmtId="4" fontId="14" fillId="6" borderId="43" xfId="1" applyNumberFormat="1" applyFont="1" applyFill="1" applyBorder="1" applyAlignment="1" applyProtection="1">
      <alignment horizontal="right"/>
    </xf>
    <xf numFmtId="4" fontId="14" fillId="6" borderId="16" xfId="1" applyNumberFormat="1" applyFont="1" applyFill="1" applyBorder="1" applyAlignment="1" applyProtection="1">
      <alignment horizontal="right"/>
    </xf>
    <xf numFmtId="3" fontId="35" fillId="7" borderId="49" xfId="1" applyNumberFormat="1" applyFont="1" applyFill="1" applyBorder="1" applyAlignment="1" applyProtection="1">
      <alignment horizontal="right"/>
    </xf>
    <xf numFmtId="3" fontId="35" fillId="6" borderId="49" xfId="1" applyNumberFormat="1" applyFont="1" applyFill="1" applyBorder="1" applyAlignment="1" applyProtection="1">
      <alignment horizontal="right"/>
    </xf>
    <xf numFmtId="3" fontId="14" fillId="6" borderId="49" xfId="1" applyNumberFormat="1" applyFont="1" applyFill="1" applyBorder="1" applyAlignment="1" applyProtection="1">
      <alignment horizontal="right"/>
    </xf>
    <xf numFmtId="3" fontId="14" fillId="6" borderId="55" xfId="1" applyNumberFormat="1" applyFont="1" applyFill="1" applyBorder="1" applyAlignment="1" applyProtection="1">
      <alignment horizontal="right"/>
    </xf>
    <xf numFmtId="0" fontId="35" fillId="6" borderId="43" xfId="1" applyFont="1" applyFill="1" applyBorder="1" applyAlignment="1" applyProtection="1">
      <alignment horizontal="left"/>
      <protection locked="0"/>
    </xf>
    <xf numFmtId="0" fontId="2" fillId="11" borderId="43" xfId="1" applyFont="1" applyFill="1" applyBorder="1" applyProtection="1">
      <protection locked="0"/>
    </xf>
    <xf numFmtId="0" fontId="2" fillId="11" borderId="3" xfId="1" applyFont="1" applyFill="1" applyBorder="1" applyProtection="1">
      <protection locked="0"/>
    </xf>
    <xf numFmtId="0" fontId="2" fillId="11" borderId="1" xfId="1" applyFont="1" applyFill="1" applyBorder="1" applyProtection="1">
      <protection locked="0"/>
    </xf>
    <xf numFmtId="0" fontId="2" fillId="11" borderId="2" xfId="1" applyFont="1" applyFill="1" applyBorder="1" applyProtection="1">
      <protection locked="0"/>
    </xf>
    <xf numFmtId="0" fontId="2" fillId="11" borderId="49" xfId="1" applyFont="1" applyFill="1" applyBorder="1" applyProtection="1">
      <protection locked="0"/>
    </xf>
    <xf numFmtId="0" fontId="14" fillId="11" borderId="0" xfId="1" applyFont="1" applyFill="1" applyBorder="1" applyAlignment="1" applyProtection="1">
      <alignment vertical="center"/>
    </xf>
    <xf numFmtId="0" fontId="14" fillId="0" borderId="32" xfId="1" applyBorder="1" applyAlignment="1">
      <alignment horizontal="left"/>
    </xf>
    <xf numFmtId="0" fontId="14" fillId="0" borderId="45" xfId="1" applyFont="1" applyBorder="1" applyAlignment="1" applyProtection="1">
      <alignment horizontal="center"/>
    </xf>
    <xf numFmtId="0" fontId="14" fillId="0" borderId="20" xfId="1" applyBorder="1"/>
    <xf numFmtId="0" fontId="14" fillId="0" borderId="19" xfId="1" applyBorder="1"/>
    <xf numFmtId="0" fontId="14" fillId="0" borderId="18" xfId="1" applyFont="1" applyFill="1" applyBorder="1" applyAlignment="1">
      <alignment horizontal="center" vertical="top"/>
    </xf>
    <xf numFmtId="166" fontId="14" fillId="6" borderId="43" xfId="1" applyNumberFormat="1" applyFont="1" applyFill="1" applyBorder="1" applyAlignment="1" applyProtection="1">
      <alignment horizontal="center"/>
      <protection locked="0"/>
    </xf>
    <xf numFmtId="165" fontId="14" fillId="6" borderId="43" xfId="1" applyNumberFormat="1" applyFont="1" applyFill="1" applyBorder="1" applyAlignment="1" applyProtection="1">
      <alignment horizontal="center"/>
      <protection locked="0"/>
    </xf>
    <xf numFmtId="164" fontId="32" fillId="7" borderId="5" xfId="1" applyNumberFormat="1" applyFont="1" applyFill="1" applyBorder="1"/>
    <xf numFmtId="0" fontId="32" fillId="8" borderId="53" xfId="1" applyFont="1" applyFill="1" applyBorder="1" applyProtection="1">
      <protection locked="0"/>
    </xf>
    <xf numFmtId="0" fontId="32" fillId="11" borderId="53" xfId="1" applyFont="1" applyFill="1" applyBorder="1" applyProtection="1">
      <protection locked="0"/>
    </xf>
    <xf numFmtId="0" fontId="14" fillId="0" borderId="32" xfId="1" applyBorder="1" applyAlignment="1">
      <alignment horizontal="left" indent="2"/>
    </xf>
    <xf numFmtId="0" fontId="14" fillId="0" borderId="10" xfId="1" applyFill="1" applyBorder="1" applyAlignment="1">
      <alignment horizontal="center"/>
    </xf>
    <xf numFmtId="0" fontId="14" fillId="0" borderId="28" xfId="1" applyFill="1" applyBorder="1" applyAlignment="1">
      <alignment horizontal="center"/>
    </xf>
    <xf numFmtId="0" fontId="22" fillId="0" borderId="45" xfId="1" applyFont="1" applyFill="1" applyBorder="1"/>
    <xf numFmtId="0" fontId="14" fillId="0" borderId="53" xfId="1" applyFont="1" applyFill="1" applyBorder="1" applyAlignment="1">
      <alignment horizontal="center" vertical="center" wrapText="1"/>
    </xf>
    <xf numFmtId="0" fontId="14" fillId="0" borderId="53" xfId="1" applyFont="1" applyFill="1" applyBorder="1" applyAlignment="1">
      <alignment horizontal="center" wrapText="1"/>
    </xf>
    <xf numFmtId="0" fontId="14" fillId="0" borderId="24" xfId="1" applyFill="1" applyBorder="1" applyAlignment="1">
      <alignment horizontal="left"/>
    </xf>
    <xf numFmtId="0" fontId="22" fillId="0" borderId="14" xfId="1" applyFont="1" applyFill="1" applyBorder="1" applyAlignment="1">
      <alignment horizontal="right"/>
    </xf>
    <xf numFmtId="1" fontId="14" fillId="0" borderId="43" xfId="1" applyNumberFormat="1" applyFont="1" applyFill="1" applyBorder="1" applyAlignment="1">
      <alignment horizontal="center"/>
    </xf>
    <xf numFmtId="3" fontId="32" fillId="8" borderId="49" xfId="1" applyNumberFormat="1" applyFont="1" applyFill="1" applyBorder="1" applyProtection="1">
      <protection locked="0"/>
    </xf>
    <xf numFmtId="0" fontId="32" fillId="8" borderId="68" xfId="1" applyFont="1" applyFill="1" applyBorder="1" applyProtection="1">
      <protection locked="0"/>
    </xf>
    <xf numFmtId="0" fontId="22" fillId="7" borderId="38" xfId="1" applyFont="1" applyFill="1" applyBorder="1"/>
    <xf numFmtId="3" fontId="32" fillId="7" borderId="65" xfId="1" applyNumberFormat="1" applyFont="1" applyFill="1" applyBorder="1"/>
    <xf numFmtId="3" fontId="32" fillId="7" borderId="54" xfId="1" applyNumberFormat="1" applyFont="1" applyFill="1" applyBorder="1" applyAlignment="1">
      <alignment horizontal="center"/>
    </xf>
    <xf numFmtId="3" fontId="32" fillId="7" borderId="1" xfId="1" applyNumberFormat="1" applyFont="1" applyFill="1" applyBorder="1"/>
    <xf numFmtId="3" fontId="32" fillId="7" borderId="61" xfId="1" applyNumberFormat="1" applyFont="1" applyFill="1" applyBorder="1"/>
    <xf numFmtId="3" fontId="32" fillId="7" borderId="29" xfId="1" applyNumberFormat="1" applyFont="1" applyFill="1" applyBorder="1"/>
    <xf numFmtId="3" fontId="32" fillId="7" borderId="79" xfId="1" applyNumberFormat="1" applyFont="1" applyFill="1" applyBorder="1" applyAlignment="1">
      <alignment horizontal="center"/>
    </xf>
    <xf numFmtId="3" fontId="27" fillId="0" borderId="0" xfId="1" applyNumberFormat="1" applyFont="1" applyFill="1" applyBorder="1"/>
    <xf numFmtId="0" fontId="14" fillId="0" borderId="78" xfId="1" applyFont="1" applyFill="1" applyBorder="1"/>
    <xf numFmtId="0" fontId="7" fillId="0" borderId="63" xfId="1" applyFont="1" applyFill="1" applyBorder="1" applyAlignment="1">
      <alignment horizontal="center"/>
    </xf>
    <xf numFmtId="169" fontId="2" fillId="8" borderId="43" xfId="1" applyNumberFormat="1" applyFont="1" applyFill="1" applyBorder="1" applyProtection="1">
      <protection locked="0"/>
    </xf>
    <xf numFmtId="169" fontId="2" fillId="8" borderId="16" xfId="1" applyNumberFormat="1" applyFont="1" applyFill="1" applyBorder="1" applyProtection="1">
      <protection locked="0"/>
    </xf>
    <xf numFmtId="3" fontId="50" fillId="0" borderId="27" xfId="1" applyNumberFormat="1" applyFont="1" applyFill="1" applyBorder="1"/>
    <xf numFmtId="169" fontId="2" fillId="8" borderId="1" xfId="1" applyNumberFormat="1" applyFont="1" applyFill="1" applyBorder="1" applyProtection="1">
      <protection locked="0"/>
    </xf>
    <xf numFmtId="169" fontId="2" fillId="8" borderId="61" xfId="1" applyNumberFormat="1" applyFont="1" applyFill="1" applyBorder="1" applyProtection="1">
      <protection locked="0"/>
    </xf>
    <xf numFmtId="0" fontId="14" fillId="6" borderId="49" xfId="1" applyFont="1" applyFill="1" applyBorder="1" applyAlignment="1" applyProtection="1">
      <alignment horizontal="right"/>
      <protection locked="0"/>
    </xf>
    <xf numFmtId="0" fontId="14" fillId="0" borderId="56" xfId="1" applyFont="1" applyFill="1" applyBorder="1" applyAlignment="1" applyProtection="1">
      <alignment horizontal="right"/>
    </xf>
    <xf numFmtId="0" fontId="14" fillId="0" borderId="49" xfId="1" applyFont="1" applyFill="1" applyBorder="1" applyAlignment="1" applyProtection="1">
      <alignment horizontal="right"/>
    </xf>
    <xf numFmtId="0" fontId="14" fillId="11" borderId="43" xfId="1" applyFont="1" applyFill="1" applyBorder="1" applyAlignment="1" applyProtection="1">
      <alignment horizontal="right"/>
      <protection locked="0"/>
    </xf>
    <xf numFmtId="0" fontId="0" fillId="0" borderId="0" xfId="0" applyFill="1"/>
    <xf numFmtId="0" fontId="14" fillId="0" borderId="67" xfId="1" applyFill="1" applyBorder="1" applyAlignment="1">
      <alignment horizontal="center"/>
    </xf>
    <xf numFmtId="0" fontId="14" fillId="0" borderId="28" xfId="1" applyFill="1" applyBorder="1"/>
    <xf numFmtId="0" fontId="14" fillId="0" borderId="60" xfId="1" applyFill="1" applyBorder="1"/>
    <xf numFmtId="3" fontId="2" fillId="0" borderId="24" xfId="1" applyNumberFormat="1" applyFont="1" applyFill="1" applyBorder="1"/>
    <xf numFmtId="169" fontId="2" fillId="0" borderId="43" xfId="1" applyNumberFormat="1" applyFont="1" applyFill="1" applyBorder="1" applyProtection="1">
      <protection locked="0"/>
    </xf>
    <xf numFmtId="169" fontId="2" fillId="0" borderId="16" xfId="1" applyNumberFormat="1" applyFont="1" applyFill="1" applyBorder="1" applyProtection="1">
      <protection locked="0"/>
    </xf>
    <xf numFmtId="3" fontId="2" fillId="0" borderId="1" xfId="1" applyNumberFormat="1" applyFont="1" applyFill="1" applyBorder="1"/>
    <xf numFmtId="3" fontId="2" fillId="0" borderId="10" xfId="1" applyNumberFormat="1" applyFont="1" applyFill="1" applyBorder="1"/>
    <xf numFmtId="169" fontId="2" fillId="0" borderId="1" xfId="1" applyNumberFormat="1" applyFont="1" applyFill="1" applyBorder="1" applyProtection="1">
      <protection locked="0"/>
    </xf>
    <xf numFmtId="169" fontId="2" fillId="0" borderId="61" xfId="1" applyNumberFormat="1" applyFont="1" applyFill="1" applyBorder="1" applyProtection="1">
      <protection locked="0"/>
    </xf>
    <xf numFmtId="3" fontId="27" fillId="0" borderId="40" xfId="1" applyNumberFormat="1" applyFont="1" applyFill="1" applyBorder="1"/>
    <xf numFmtId="0" fontId="14" fillId="0" borderId="75" xfId="1" applyFill="1" applyBorder="1"/>
    <xf numFmtId="0" fontId="14" fillId="0" borderId="79" xfId="1" applyFill="1" applyBorder="1"/>
    <xf numFmtId="3" fontId="27" fillId="0" borderId="15" xfId="1" applyNumberFormat="1" applyFont="1" applyFill="1" applyBorder="1"/>
    <xf numFmtId="169" fontId="27" fillId="0" borderId="40" xfId="1" applyNumberFormat="1" applyFont="1" applyFill="1" applyBorder="1"/>
    <xf numFmtId="169" fontId="27" fillId="0" borderId="79" xfId="1" applyNumberFormat="1" applyFont="1" applyFill="1" applyBorder="1"/>
    <xf numFmtId="0" fontId="44" fillId="0" borderId="74" xfId="1" applyFont="1" applyFill="1" applyBorder="1"/>
    <xf numFmtId="0" fontId="44" fillId="0" borderId="27" xfId="1" applyFont="1" applyFill="1" applyBorder="1"/>
    <xf numFmtId="0" fontId="19" fillId="0" borderId="27" xfId="1" applyFont="1" applyFill="1" applyBorder="1" applyAlignment="1">
      <alignment wrapText="1"/>
    </xf>
    <xf numFmtId="0" fontId="14" fillId="0" borderId="27" xfId="1" applyFill="1" applyBorder="1" applyAlignment="1">
      <alignment wrapText="1"/>
    </xf>
    <xf numFmtId="0" fontId="14" fillId="0" borderId="27" xfId="1" applyFont="1" applyFill="1" applyBorder="1" applyAlignment="1">
      <alignment horizontal="center" wrapText="1"/>
    </xf>
    <xf numFmtId="0" fontId="14" fillId="0" borderId="53" xfId="1" applyFill="1" applyBorder="1" applyAlignment="1">
      <alignment horizontal="center" wrapText="1"/>
    </xf>
    <xf numFmtId="0" fontId="14" fillId="0" borderId="54" xfId="1" applyFill="1" applyBorder="1"/>
    <xf numFmtId="0" fontId="14" fillId="0" borderId="13" xfId="1" applyFill="1" applyBorder="1"/>
    <xf numFmtId="3" fontId="27" fillId="0" borderId="12" xfId="1" applyNumberFormat="1" applyFont="1" applyFill="1" applyBorder="1"/>
    <xf numFmtId="0" fontId="44" fillId="5" borderId="27" xfId="1" applyFont="1" applyFill="1" applyBorder="1" applyAlignment="1"/>
    <xf numFmtId="3" fontId="47" fillId="6" borderId="39" xfId="1" applyNumberFormat="1" applyFont="1" applyFill="1" applyBorder="1" applyAlignment="1" applyProtection="1">
      <protection locked="0"/>
    </xf>
    <xf numFmtId="0" fontId="0" fillId="0" borderId="0" xfId="0" applyProtection="1"/>
    <xf numFmtId="0" fontId="2" fillId="7" borderId="36" xfId="1" applyFont="1" applyFill="1" applyBorder="1" applyAlignment="1" applyProtection="1">
      <alignment horizontal="center"/>
    </xf>
    <xf numFmtId="0" fontId="25" fillId="0" borderId="0" xfId="1" applyFont="1" applyBorder="1" applyAlignment="1" applyProtection="1">
      <alignment horizontal="centerContinuous"/>
    </xf>
    <xf numFmtId="0" fontId="27" fillId="0" borderId="51" xfId="1" applyFont="1" applyBorder="1" applyAlignment="1" applyProtection="1">
      <alignment horizontal="centerContinuous"/>
    </xf>
    <xf numFmtId="0" fontId="14" fillId="0" borderId="45" xfId="1" applyBorder="1" applyAlignment="1" applyProtection="1">
      <alignment horizontal="centerContinuous"/>
    </xf>
    <xf numFmtId="0" fontId="14" fillId="0" borderId="76" xfId="1" applyBorder="1" applyAlignment="1" applyProtection="1">
      <alignment horizontal="center"/>
    </xf>
    <xf numFmtId="0" fontId="14" fillId="0" borderId="76" xfId="1" applyFont="1" applyBorder="1" applyAlignment="1" applyProtection="1">
      <alignment horizontal="center"/>
    </xf>
    <xf numFmtId="0" fontId="14" fillId="0" borderId="68" xfId="1" applyBorder="1" applyAlignment="1" applyProtection="1">
      <alignment horizontal="center"/>
    </xf>
    <xf numFmtId="0" fontId="14" fillId="0" borderId="37" xfId="1" applyBorder="1" applyAlignment="1" applyProtection="1">
      <alignment horizontal="center"/>
    </xf>
    <xf numFmtId="0" fontId="14" fillId="0" borderId="67" xfId="1" applyBorder="1" applyAlignment="1" applyProtection="1">
      <alignment horizontal="center"/>
    </xf>
    <xf numFmtId="0" fontId="14" fillId="0" borderId="28" xfId="1" applyBorder="1" applyProtection="1"/>
    <xf numFmtId="0" fontId="7" fillId="0" borderId="53" xfId="1" applyFont="1" applyBorder="1" applyAlignment="1" applyProtection="1">
      <alignment horizontal="center"/>
    </xf>
    <xf numFmtId="0" fontId="7" fillId="0" borderId="53" xfId="1" applyFont="1" applyFill="1" applyBorder="1" applyAlignment="1" applyProtection="1">
      <alignment horizontal="center"/>
    </xf>
    <xf numFmtId="0" fontId="7" fillId="0" borderId="63" xfId="1" applyFont="1" applyFill="1" applyBorder="1" applyAlignment="1" applyProtection="1">
      <alignment horizontal="center"/>
    </xf>
    <xf numFmtId="0" fontId="14" fillId="0" borderId="46" xfId="1" applyBorder="1" applyProtection="1"/>
    <xf numFmtId="0" fontId="14" fillId="0" borderId="3" xfId="1" applyBorder="1" applyProtection="1"/>
    <xf numFmtId="0" fontId="14" fillId="0" borderId="60" xfId="1" applyBorder="1" applyProtection="1"/>
    <xf numFmtId="0" fontId="14" fillId="0" borderId="41" xfId="1" applyBorder="1" applyProtection="1"/>
    <xf numFmtId="3" fontId="2" fillId="7" borderId="24" xfId="1" applyNumberFormat="1" applyFont="1" applyFill="1" applyBorder="1" applyProtection="1"/>
    <xf numFmtId="3" fontId="2" fillId="7" borderId="1" xfId="1" applyNumberFormat="1" applyFont="1" applyFill="1" applyBorder="1" applyProtection="1"/>
    <xf numFmtId="3" fontId="2" fillId="7" borderId="10" xfId="1" applyNumberFormat="1" applyFont="1" applyFill="1" applyBorder="1" applyProtection="1"/>
    <xf numFmtId="0" fontId="14" fillId="0" borderId="56" xfId="1" applyBorder="1" applyProtection="1"/>
    <xf numFmtId="0" fontId="14" fillId="0" borderId="54" xfId="1" applyFont="1" applyBorder="1" applyProtection="1"/>
    <xf numFmtId="0" fontId="14" fillId="0" borderId="14" xfId="1" applyBorder="1" applyProtection="1"/>
    <xf numFmtId="3" fontId="27" fillId="7" borderId="40" xfId="1" applyNumberFormat="1" applyFont="1" applyFill="1" applyBorder="1" applyProtection="1"/>
    <xf numFmtId="0" fontId="14" fillId="0" borderId="75" xfId="1" applyBorder="1" applyProtection="1"/>
    <xf numFmtId="0" fontId="14" fillId="0" borderId="79" xfId="1" applyBorder="1" applyProtection="1"/>
    <xf numFmtId="3" fontId="27" fillId="9" borderId="15" xfId="1" applyNumberFormat="1" applyFont="1" applyFill="1" applyBorder="1" applyProtection="1"/>
    <xf numFmtId="169" fontId="27" fillId="9" borderId="40" xfId="1" applyNumberFormat="1" applyFont="1" applyFill="1" applyBorder="1" applyProtection="1"/>
    <xf numFmtId="169" fontId="27" fillId="9" borderId="79" xfId="1" applyNumberFormat="1" applyFont="1" applyFill="1" applyBorder="1" applyProtection="1"/>
    <xf numFmtId="0" fontId="14" fillId="0" borderId="64" xfId="1" applyBorder="1" applyProtection="1"/>
    <xf numFmtId="0" fontId="44" fillId="0" borderId="74" xfId="1" applyFont="1" applyBorder="1" applyProtection="1"/>
    <xf numFmtId="0" fontId="44" fillId="0" borderId="27" xfId="1" applyFont="1" applyBorder="1" applyProtection="1"/>
    <xf numFmtId="3" fontId="27" fillId="0" borderId="0" xfId="1" applyNumberFormat="1" applyFont="1" applyFill="1" applyBorder="1" applyProtection="1"/>
    <xf numFmtId="0" fontId="19" fillId="0" borderId="27" xfId="1" applyFont="1" applyBorder="1" applyAlignment="1" applyProtection="1">
      <alignment wrapText="1"/>
    </xf>
    <xf numFmtId="0" fontId="14" fillId="0" borderId="27" xfId="1" applyBorder="1" applyAlignment="1" applyProtection="1">
      <alignment wrapText="1"/>
    </xf>
    <xf numFmtId="0" fontId="14" fillId="0" borderId="27" xfId="1" applyFont="1" applyBorder="1" applyAlignment="1" applyProtection="1">
      <alignment horizontal="center" wrapText="1"/>
    </xf>
    <xf numFmtId="0" fontId="14" fillId="0" borderId="53" xfId="1" applyFont="1" applyBorder="1" applyAlignment="1" applyProtection="1">
      <alignment horizontal="center" wrapText="1"/>
    </xf>
    <xf numFmtId="0" fontId="14" fillId="0" borderId="53" xfId="1" applyBorder="1" applyAlignment="1" applyProtection="1">
      <alignment horizontal="center" wrapText="1"/>
    </xf>
    <xf numFmtId="0" fontId="35" fillId="0" borderId="32" xfId="1" applyFont="1" applyFill="1" applyBorder="1" applyProtection="1"/>
    <xf numFmtId="0" fontId="14" fillId="0" borderId="32" xfId="1" applyFont="1" applyFill="1" applyBorder="1" applyProtection="1"/>
    <xf numFmtId="0" fontId="14" fillId="0" borderId="78" xfId="1" applyFont="1" applyFill="1" applyBorder="1" applyProtection="1"/>
    <xf numFmtId="0" fontId="14" fillId="0" borderId="54" xfId="1" applyBorder="1" applyProtection="1"/>
    <xf numFmtId="0" fontId="14" fillId="0" borderId="13" xfId="1" applyBorder="1" applyProtection="1"/>
    <xf numFmtId="3" fontId="27" fillId="9" borderId="12" xfId="1" applyNumberFormat="1" applyFont="1" applyFill="1" applyBorder="1" applyProtection="1"/>
    <xf numFmtId="3" fontId="27" fillId="7" borderId="12" xfId="1" applyNumberFormat="1" applyFont="1" applyFill="1" applyBorder="1" applyProtection="1"/>
    <xf numFmtId="0" fontId="27" fillId="0" borderId="14" xfId="1" applyFont="1" applyFill="1" applyBorder="1" applyProtection="1"/>
    <xf numFmtId="3" fontId="50" fillId="0" borderId="27" xfId="1" applyNumberFormat="1" applyFont="1" applyFill="1" applyBorder="1" applyProtection="1"/>
    <xf numFmtId="0" fontId="44" fillId="6" borderId="27" xfId="1" applyFont="1" applyFill="1" applyBorder="1" applyAlignment="1" applyProtection="1"/>
    <xf numFmtId="3" fontId="47" fillId="6" borderId="53" xfId="1" applyNumberFormat="1" applyFont="1" applyFill="1" applyBorder="1" applyProtection="1">
      <protection locked="0"/>
    </xf>
    <xf numFmtId="0" fontId="14" fillId="0" borderId="35" xfId="1" applyFont="1" applyBorder="1" applyAlignment="1">
      <alignment horizontal="right"/>
    </xf>
    <xf numFmtId="0" fontId="14" fillId="0" borderId="23" xfId="1" applyFont="1" applyBorder="1" applyAlignment="1">
      <alignment horizontal="right"/>
    </xf>
    <xf numFmtId="3" fontId="14" fillId="0" borderId="49" xfId="1" applyNumberFormat="1" applyFont="1" applyFill="1" applyBorder="1" applyAlignment="1" applyProtection="1">
      <alignment horizontal="right"/>
    </xf>
    <xf numFmtId="3" fontId="14" fillId="0" borderId="49" xfId="1" applyNumberFormat="1" applyFont="1" applyFill="1" applyBorder="1" applyProtection="1"/>
    <xf numFmtId="3" fontId="14" fillId="0" borderId="59" xfId="1" applyNumberFormat="1" applyFont="1" applyFill="1" applyBorder="1" applyProtection="1"/>
    <xf numFmtId="0" fontId="14" fillId="6" borderId="55" xfId="1" applyFont="1" applyFill="1" applyBorder="1" applyAlignment="1" applyProtection="1">
      <alignment horizontal="right"/>
      <protection locked="0"/>
    </xf>
    <xf numFmtId="0" fontId="14" fillId="0" borderId="57" xfId="1" applyFont="1" applyFill="1" applyBorder="1" applyAlignment="1" applyProtection="1">
      <alignment horizontal="right"/>
    </xf>
    <xf numFmtId="3" fontId="27" fillId="9" borderId="40" xfId="1" applyNumberFormat="1" applyFont="1" applyFill="1" applyBorder="1" applyProtection="1"/>
    <xf numFmtId="3" fontId="7" fillId="8" borderId="64" xfId="1" applyNumberFormat="1" applyFont="1" applyFill="1" applyBorder="1" applyAlignment="1" applyProtection="1">
      <alignment vertical="center"/>
      <protection locked="0"/>
    </xf>
    <xf numFmtId="3" fontId="7" fillId="7" borderId="63" xfId="1" applyNumberFormat="1" applyFont="1" applyFill="1" applyBorder="1" applyAlignment="1" applyProtection="1">
      <alignment vertical="center"/>
    </xf>
    <xf numFmtId="3" fontId="7" fillId="7" borderId="64" xfId="1" applyNumberFormat="1" applyFont="1" applyFill="1" applyBorder="1" applyAlignment="1" applyProtection="1">
      <alignment vertical="center"/>
    </xf>
    <xf numFmtId="3" fontId="7" fillId="8" borderId="41" xfId="1" applyNumberFormat="1" applyFont="1" applyFill="1" applyBorder="1" applyAlignment="1" applyProtection="1">
      <alignment vertical="center"/>
      <protection locked="0"/>
    </xf>
    <xf numFmtId="3" fontId="7" fillId="7" borderId="60" xfId="1" applyNumberFormat="1" applyFont="1" applyFill="1" applyBorder="1" applyAlignment="1" applyProtection="1">
      <alignment vertical="center"/>
    </xf>
    <xf numFmtId="3" fontId="7" fillId="7" borderId="41" xfId="1" applyNumberFormat="1" applyFont="1" applyFill="1" applyBorder="1" applyAlignment="1" applyProtection="1">
      <alignment vertical="center"/>
    </xf>
    <xf numFmtId="3" fontId="7" fillId="0" borderId="56" xfId="1" applyNumberFormat="1" applyFont="1" applyFill="1" applyBorder="1" applyAlignment="1" applyProtection="1">
      <alignment vertical="center"/>
      <protection locked="0"/>
    </xf>
    <xf numFmtId="3" fontId="7" fillId="6" borderId="57" xfId="1" applyNumberFormat="1" applyFont="1" applyFill="1" applyBorder="1" applyAlignment="1" applyProtection="1">
      <alignment vertical="center"/>
      <protection locked="0"/>
    </xf>
    <xf numFmtId="3" fontId="7" fillId="7" borderId="58" xfId="1" applyNumberFormat="1" applyFont="1" applyFill="1" applyBorder="1" applyAlignment="1" applyProtection="1">
      <alignment vertical="center"/>
    </xf>
    <xf numFmtId="3" fontId="7" fillId="0" borderId="56" xfId="1" applyNumberFormat="1" applyFont="1" applyBorder="1" applyAlignment="1" applyProtection="1">
      <alignment vertical="center"/>
    </xf>
    <xf numFmtId="3" fontId="7" fillId="7" borderId="55" xfId="1" applyNumberFormat="1" applyFont="1" applyFill="1" applyBorder="1" applyAlignment="1" applyProtection="1">
      <alignment vertical="center"/>
    </xf>
    <xf numFmtId="3" fontId="6" fillId="0" borderId="0" xfId="1" applyNumberFormat="1" applyFont="1" applyBorder="1" applyAlignment="1" applyProtection="1">
      <alignment vertical="center"/>
    </xf>
    <xf numFmtId="3" fontId="7" fillId="7" borderId="38" xfId="1" applyNumberFormat="1" applyFont="1" applyFill="1" applyBorder="1" applyAlignment="1" applyProtection="1">
      <alignment vertical="center"/>
    </xf>
    <xf numFmtId="3" fontId="7" fillId="0" borderId="0" xfId="1" applyNumberFormat="1" applyFont="1" applyBorder="1" applyAlignment="1" applyProtection="1">
      <alignment vertical="center"/>
    </xf>
    <xf numFmtId="3" fontId="7" fillId="7" borderId="12" xfId="1" applyNumberFormat="1" applyFont="1" applyFill="1" applyBorder="1" applyAlignment="1" applyProtection="1">
      <alignment vertical="center"/>
    </xf>
    <xf numFmtId="3" fontId="7" fillId="8" borderId="12" xfId="1" applyNumberFormat="1" applyFont="1" applyFill="1" applyBorder="1" applyAlignment="1" applyProtection="1">
      <alignment vertical="center"/>
      <protection locked="0"/>
    </xf>
    <xf numFmtId="3" fontId="7" fillId="0" borderId="45" xfId="1" applyNumberFormat="1" applyFont="1" applyBorder="1" applyAlignment="1" applyProtection="1">
      <alignment vertical="center"/>
    </xf>
    <xf numFmtId="3" fontId="7" fillId="0" borderId="57" xfId="1" applyNumberFormat="1" applyFont="1" applyFill="1" applyBorder="1" applyAlignment="1" applyProtection="1">
      <alignment vertical="center"/>
    </xf>
    <xf numFmtId="3" fontId="7" fillId="0" borderId="56" xfId="1" applyNumberFormat="1" applyFont="1" applyFill="1" applyBorder="1" applyAlignment="1" applyProtection="1">
      <alignment vertical="center"/>
    </xf>
    <xf numFmtId="0" fontId="14" fillId="0" borderId="56" xfId="1" applyFont="1" applyFill="1" applyBorder="1" applyProtection="1"/>
    <xf numFmtId="0" fontId="14" fillId="0" borderId="16" xfId="1" applyFont="1" applyFill="1" applyBorder="1" applyProtection="1"/>
    <xf numFmtId="0" fontId="14" fillId="0" borderId="60" xfId="1" applyFont="1" applyFill="1" applyBorder="1" applyProtection="1"/>
    <xf numFmtId="0" fontId="14" fillId="0" borderId="41" xfId="1" applyFont="1" applyFill="1" applyBorder="1" applyProtection="1"/>
    <xf numFmtId="164" fontId="14" fillId="7" borderId="53" xfId="1" applyNumberFormat="1" applyFill="1" applyBorder="1" applyProtection="1"/>
    <xf numFmtId="3" fontId="14" fillId="0" borderId="43" xfId="1" applyNumberFormat="1" applyFont="1" applyFill="1" applyBorder="1" applyProtection="1"/>
    <xf numFmtId="0" fontId="14" fillId="0" borderId="18" xfId="1" applyFont="1" applyBorder="1" applyAlignment="1">
      <alignment horizontal="center" vertical="top"/>
    </xf>
    <xf numFmtId="0" fontId="14" fillId="0" borderId="7" xfId="1" applyBorder="1" applyAlignment="1">
      <alignment horizontal="center"/>
    </xf>
    <xf numFmtId="0" fontId="14" fillId="0" borderId="27" xfId="1" applyBorder="1"/>
    <xf numFmtId="3" fontId="14" fillId="0" borderId="43" xfId="1" applyNumberFormat="1" applyFont="1" applyFill="1" applyBorder="1" applyAlignment="1" applyProtection="1">
      <alignment horizontal="right"/>
    </xf>
    <xf numFmtId="0" fontId="14" fillId="0" borderId="60" xfId="1" applyFont="1" applyFill="1" applyBorder="1" applyAlignment="1" applyProtection="1">
      <alignment horizontal="right"/>
    </xf>
    <xf numFmtId="0" fontId="14" fillId="0" borderId="41" xfId="1" applyFont="1" applyFill="1" applyBorder="1" applyAlignment="1" applyProtection="1">
      <alignment horizontal="right"/>
    </xf>
    <xf numFmtId="3" fontId="7" fillId="0" borderId="60" xfId="1" applyNumberFormat="1" applyFont="1" applyFill="1" applyBorder="1" applyAlignment="1" applyProtection="1">
      <alignment vertical="center"/>
    </xf>
    <xf numFmtId="3" fontId="7" fillId="0" borderId="41" xfId="1" applyNumberFormat="1" applyFont="1" applyFill="1" applyBorder="1" applyAlignment="1" applyProtection="1">
      <alignment vertical="center"/>
    </xf>
    <xf numFmtId="3" fontId="7" fillId="6" borderId="16" xfId="1" applyNumberFormat="1" applyFont="1" applyFill="1" applyBorder="1" applyAlignment="1" applyProtection="1">
      <alignment vertical="center"/>
      <protection locked="0"/>
    </xf>
    <xf numFmtId="3" fontId="2" fillId="7" borderId="38" xfId="1" applyNumberFormat="1" applyFont="1" applyFill="1" applyBorder="1" applyAlignment="1" applyProtection="1">
      <alignment horizontal="right"/>
    </xf>
    <xf numFmtId="3" fontId="14" fillId="6" borderId="63" xfId="1" applyNumberFormat="1" applyFont="1" applyFill="1" applyBorder="1" applyProtection="1">
      <protection locked="0"/>
    </xf>
    <xf numFmtId="3" fontId="14" fillId="6" borderId="16" xfId="1" applyNumberFormat="1" applyFont="1" applyFill="1" applyBorder="1" applyProtection="1">
      <protection locked="0"/>
    </xf>
    <xf numFmtId="3" fontId="14" fillId="7" borderId="49" xfId="1" applyNumberFormat="1" applyFont="1" applyFill="1" applyBorder="1" applyProtection="1"/>
    <xf numFmtId="3" fontId="14" fillId="0" borderId="55" xfId="1" applyNumberFormat="1" applyFont="1" applyFill="1" applyBorder="1" applyProtection="1"/>
    <xf numFmtId="3" fontId="14" fillId="0" borderId="14" xfId="1" applyNumberFormat="1" applyBorder="1" applyAlignment="1" applyProtection="1">
      <alignment vertical="center"/>
    </xf>
    <xf numFmtId="3" fontId="14" fillId="0" borderId="14" xfId="1" applyNumberFormat="1" applyBorder="1" applyAlignment="1" applyProtection="1">
      <alignment horizontal="left" vertical="center"/>
    </xf>
    <xf numFmtId="3" fontId="14" fillId="0" borderId="40" xfId="1" applyNumberFormat="1" applyBorder="1" applyAlignment="1" applyProtection="1">
      <alignment horizontal="right" vertical="center"/>
    </xf>
    <xf numFmtId="3" fontId="14" fillId="0" borderId="40" xfId="1" applyNumberFormat="1" applyFont="1" applyFill="1" applyBorder="1" applyAlignment="1" applyProtection="1">
      <alignment horizontal="right" vertical="center"/>
    </xf>
    <xf numFmtId="3" fontId="14" fillId="0" borderId="40" xfId="1" applyNumberFormat="1" applyBorder="1" applyAlignment="1" applyProtection="1">
      <alignment vertical="center"/>
    </xf>
    <xf numFmtId="3" fontId="2" fillId="7" borderId="40" xfId="1" applyNumberFormat="1" applyFont="1" applyFill="1" applyBorder="1" applyAlignment="1" applyProtection="1">
      <alignment vertical="center"/>
    </xf>
    <xf numFmtId="3" fontId="14" fillId="0" borderId="13" xfId="1" applyNumberFormat="1" applyBorder="1" applyAlignment="1" applyProtection="1">
      <alignment horizontal="left" vertical="center"/>
    </xf>
    <xf numFmtId="3" fontId="7" fillId="0" borderId="0" xfId="1" applyNumberFormat="1" applyFont="1" applyAlignment="1" applyProtection="1">
      <alignment horizontal="right"/>
    </xf>
    <xf numFmtId="3" fontId="7" fillId="0" borderId="0" xfId="1" applyNumberFormat="1" applyFont="1" applyProtection="1"/>
    <xf numFmtId="3" fontId="14" fillId="0" borderId="0" xfId="1" applyNumberFormat="1" applyProtection="1"/>
    <xf numFmtId="169" fontId="14" fillId="8" borderId="53" xfId="1" applyNumberFormat="1" applyFont="1" applyFill="1" applyBorder="1" applyProtection="1">
      <protection locked="0"/>
    </xf>
    <xf numFmtId="169" fontId="14" fillId="8" borderId="43" xfId="1" applyNumberFormat="1" applyFont="1" applyFill="1" applyBorder="1" applyProtection="1">
      <protection locked="0"/>
    </xf>
    <xf numFmtId="1" fontId="35" fillId="0" borderId="5" xfId="1" applyNumberFormat="1" applyFont="1" applyFill="1" applyBorder="1"/>
    <xf numFmtId="0" fontId="14" fillId="0" borderId="25" xfId="1" applyFont="1" applyBorder="1" applyAlignment="1"/>
    <xf numFmtId="0" fontId="14" fillId="0" borderId="24" xfId="1" applyFont="1" applyBorder="1" applyAlignment="1"/>
    <xf numFmtId="0" fontId="14" fillId="0" borderId="62" xfId="1" applyFont="1" applyBorder="1" applyAlignment="1"/>
    <xf numFmtId="1" fontId="19" fillId="0" borderId="48" xfId="1" applyNumberFormat="1" applyFont="1" applyFill="1" applyBorder="1" applyAlignment="1"/>
    <xf numFmtId="1" fontId="14" fillId="0" borderId="5" xfId="1" applyNumberFormat="1" applyFont="1" applyFill="1" applyBorder="1" applyAlignment="1">
      <alignment horizontal="right"/>
    </xf>
    <xf numFmtId="3" fontId="18" fillId="0" borderId="24" xfId="1" applyNumberFormat="1" applyFont="1" applyFill="1" applyBorder="1" applyProtection="1">
      <protection locked="0"/>
    </xf>
    <xf numFmtId="3" fontId="2" fillId="7" borderId="43" xfId="1" applyNumberFormat="1" applyFont="1" applyFill="1" applyBorder="1" applyAlignment="1">
      <alignment horizontal="right"/>
    </xf>
    <xf numFmtId="1" fontId="19" fillId="0" borderId="41" xfId="1" applyNumberFormat="1" applyFont="1" applyFill="1" applyBorder="1" applyAlignment="1"/>
    <xf numFmtId="0" fontId="27" fillId="0" borderId="17" xfId="1" applyFont="1" applyFill="1" applyBorder="1" applyAlignment="1">
      <alignment horizontal="right"/>
    </xf>
    <xf numFmtId="0" fontId="44" fillId="0" borderId="15" xfId="1" applyFont="1" applyFill="1" applyBorder="1" applyAlignment="1">
      <alignment horizontal="left"/>
    </xf>
    <xf numFmtId="0" fontId="44" fillId="0" borderId="14" xfId="1" applyFont="1" applyBorder="1"/>
    <xf numFmtId="0" fontId="44" fillId="0" borderId="14" xfId="1" applyFont="1" applyFill="1" applyBorder="1" applyAlignment="1">
      <alignment horizontal="center"/>
    </xf>
    <xf numFmtId="0" fontId="44" fillId="0" borderId="75" xfId="1" applyFont="1" applyBorder="1" applyAlignment="1">
      <alignment horizontal="right"/>
    </xf>
    <xf numFmtId="0" fontId="14" fillId="11" borderId="43" xfId="1" applyFill="1" applyBorder="1" applyAlignment="1" applyProtection="1">
      <alignment horizontal="left"/>
      <protection locked="0"/>
    </xf>
    <xf numFmtId="3" fontId="2" fillId="7" borderId="65" xfId="1" applyNumberFormat="1" applyFont="1" applyFill="1" applyBorder="1"/>
    <xf numFmtId="3" fontId="2" fillId="0" borderId="27" xfId="1" applyNumberFormat="1" applyFont="1" applyFill="1" applyBorder="1"/>
    <xf numFmtId="0" fontId="14" fillId="0" borderId="71" xfId="1" applyBorder="1" applyAlignment="1">
      <alignment horizontal="center"/>
    </xf>
    <xf numFmtId="0" fontId="14" fillId="0" borderId="1" xfId="1" applyBorder="1" applyAlignment="1">
      <alignment horizontal="left"/>
    </xf>
    <xf numFmtId="3" fontId="14" fillId="6" borderId="11" xfId="1" applyNumberFormat="1" applyFill="1" applyBorder="1" applyProtection="1">
      <protection locked="0"/>
    </xf>
    <xf numFmtId="3" fontId="2" fillId="7" borderId="1" xfId="1" applyNumberFormat="1" applyFont="1" applyFill="1" applyBorder="1"/>
    <xf numFmtId="0" fontId="14" fillId="0" borderId="32" xfId="1" applyFont="1" applyBorder="1" applyAlignment="1">
      <alignment horizontal="right"/>
    </xf>
    <xf numFmtId="3" fontId="22" fillId="0" borderId="0" xfId="1" applyNumberFormat="1" applyFont="1" applyFill="1" applyBorder="1"/>
    <xf numFmtId="0" fontId="19" fillId="0" borderId="0" xfId="1" applyFont="1" applyFill="1" applyBorder="1" applyAlignment="1">
      <alignment horizontal="right"/>
    </xf>
    <xf numFmtId="0" fontId="19" fillId="0" borderId="67" xfId="1" applyFont="1" applyBorder="1"/>
    <xf numFmtId="3" fontId="7" fillId="0" borderId="57" xfId="1" applyNumberFormat="1" applyFont="1" applyFill="1" applyBorder="1" applyAlignment="1">
      <alignment horizontal="right"/>
    </xf>
    <xf numFmtId="0" fontId="19" fillId="0" borderId="74" xfId="1" applyFont="1" applyBorder="1"/>
    <xf numFmtId="3" fontId="22" fillId="0" borderId="74" xfId="1" applyNumberFormat="1" applyFont="1" applyFill="1" applyBorder="1"/>
    <xf numFmtId="3" fontId="22" fillId="7" borderId="36" xfId="1" applyNumberFormat="1" applyFont="1" applyFill="1" applyBorder="1"/>
    <xf numFmtId="0" fontId="14" fillId="0" borderId="79" xfId="1" applyFill="1" applyBorder="1" applyAlignment="1">
      <alignment horizontal="center"/>
    </xf>
    <xf numFmtId="0" fontId="19" fillId="0" borderId="14" xfId="1" applyFont="1" applyFill="1" applyBorder="1" applyAlignment="1">
      <alignment horizontal="right"/>
    </xf>
    <xf numFmtId="3" fontId="35" fillId="0" borderId="32" xfId="1" applyNumberFormat="1" applyFont="1" applyFill="1" applyBorder="1" applyProtection="1"/>
    <xf numFmtId="3" fontId="35" fillId="7" borderId="43" xfId="1" applyNumberFormat="1" applyFont="1" applyFill="1" applyBorder="1" applyProtection="1"/>
    <xf numFmtId="3" fontId="35" fillId="0" borderId="43" xfId="1" applyNumberFormat="1" applyFont="1" applyBorder="1"/>
    <xf numFmtId="3" fontId="35" fillId="7" borderId="43" xfId="1" applyNumberFormat="1" applyFont="1" applyFill="1" applyBorder="1"/>
    <xf numFmtId="3" fontId="14" fillId="7" borderId="36" xfId="1" applyNumberFormat="1" applyFont="1" applyFill="1" applyBorder="1" applyProtection="1"/>
    <xf numFmtId="3" fontId="14" fillId="7" borderId="22" xfId="1" applyNumberFormat="1" applyFont="1" applyFill="1" applyBorder="1" applyProtection="1"/>
    <xf numFmtId="3" fontId="14" fillId="7" borderId="18" xfId="1" applyNumberFormat="1" applyFont="1" applyFill="1" applyBorder="1" applyProtection="1"/>
    <xf numFmtId="3" fontId="14" fillId="7" borderId="63" xfId="1" applyNumberFormat="1" applyFont="1" applyFill="1" applyBorder="1" applyProtection="1">
      <protection locked="0"/>
    </xf>
    <xf numFmtId="3" fontId="14" fillId="7" borderId="16" xfId="1" applyNumberFormat="1" applyFont="1" applyFill="1" applyBorder="1" applyProtection="1">
      <protection locked="0"/>
    </xf>
    <xf numFmtId="3" fontId="14" fillId="7" borderId="55" xfId="1" applyNumberFormat="1" applyFont="1" applyFill="1" applyBorder="1" applyProtection="1">
      <protection locked="0"/>
    </xf>
    <xf numFmtId="0" fontId="35" fillId="0" borderId="47" xfId="1" applyFont="1" applyBorder="1" applyAlignment="1">
      <alignment horizontal="center"/>
    </xf>
    <xf numFmtId="0" fontId="35" fillId="0" borderId="33" xfId="1" applyFont="1" applyBorder="1" applyAlignment="1">
      <alignment horizontal="center"/>
    </xf>
    <xf numFmtId="0" fontId="35" fillId="8" borderId="22" xfId="1" applyFont="1" applyFill="1" applyBorder="1" applyAlignment="1" applyProtection="1">
      <alignment horizontal="center"/>
      <protection locked="0"/>
    </xf>
    <xf numFmtId="0" fontId="35" fillId="8" borderId="18" xfId="1" applyFont="1" applyFill="1" applyBorder="1" applyAlignment="1" applyProtection="1">
      <alignment horizontal="center"/>
      <protection locked="0"/>
    </xf>
    <xf numFmtId="0" fontId="14" fillId="11" borderId="43" xfId="1" applyFill="1" applyBorder="1" applyProtection="1">
      <protection locked="0"/>
    </xf>
    <xf numFmtId="0" fontId="14" fillId="11" borderId="43" xfId="1" applyFill="1" applyBorder="1" applyAlignment="1" applyProtection="1">
      <alignment horizontal="right"/>
      <protection locked="0"/>
    </xf>
    <xf numFmtId="0" fontId="14" fillId="11" borderId="32" xfId="1" applyFill="1" applyBorder="1" applyProtection="1">
      <protection locked="0"/>
    </xf>
    <xf numFmtId="0" fontId="14" fillId="0" borderId="41" xfId="1" applyBorder="1" applyAlignment="1">
      <alignment horizontal="right"/>
    </xf>
    <xf numFmtId="3" fontId="14" fillId="0" borderId="43" xfId="1" applyNumberFormat="1" applyFill="1" applyBorder="1" applyProtection="1"/>
    <xf numFmtId="2" fontId="14" fillId="0" borderId="43" xfId="1" applyNumberFormat="1" applyFill="1" applyBorder="1" applyProtection="1"/>
    <xf numFmtId="0" fontId="19" fillId="0" borderId="11" xfId="1" applyFont="1" applyBorder="1" applyAlignment="1">
      <alignment horizontal="centerContinuous"/>
    </xf>
    <xf numFmtId="0" fontId="44" fillId="0" borderId="32" xfId="1" applyFont="1" applyBorder="1"/>
    <xf numFmtId="0" fontId="44" fillId="0" borderId="24" xfId="1" applyFont="1" applyBorder="1"/>
    <xf numFmtId="0" fontId="44" fillId="0" borderId="35" xfId="1" applyFont="1" applyBorder="1"/>
    <xf numFmtId="3" fontId="51" fillId="7" borderId="12" xfId="1" applyNumberFormat="1" applyFont="1" applyFill="1" applyBorder="1"/>
    <xf numFmtId="3" fontId="14" fillId="7" borderId="43" xfId="1" applyNumberFormat="1" applyFill="1" applyBorder="1" applyProtection="1"/>
    <xf numFmtId="3" fontId="14" fillId="7" borderId="49" xfId="1" applyNumberFormat="1" applyFill="1" applyBorder="1" applyProtection="1"/>
    <xf numFmtId="3" fontId="14" fillId="7" borderId="1" xfId="1" applyNumberFormat="1" applyFill="1" applyBorder="1" applyProtection="1"/>
    <xf numFmtId="0" fontId="35" fillId="0" borderId="2" xfId="1" applyFont="1" applyBorder="1"/>
    <xf numFmtId="3" fontId="35" fillId="7" borderId="49" xfId="1" applyNumberFormat="1" applyFont="1" applyFill="1" applyBorder="1"/>
    <xf numFmtId="0" fontId="35" fillId="0" borderId="3" xfId="1" applyFont="1" applyBorder="1"/>
    <xf numFmtId="0" fontId="35" fillId="0" borderId="37" xfId="1" applyFont="1" applyBorder="1"/>
    <xf numFmtId="0" fontId="14" fillId="0" borderId="2" xfId="1" applyFont="1" applyBorder="1"/>
    <xf numFmtId="0" fontId="14" fillId="0" borderId="3" xfId="1" applyFont="1" applyBorder="1"/>
    <xf numFmtId="0" fontId="35" fillId="0" borderId="67" xfId="1" applyFont="1" applyBorder="1"/>
    <xf numFmtId="3" fontId="32" fillId="12" borderId="12" xfId="1" applyNumberFormat="1" applyFont="1" applyFill="1" applyBorder="1" applyAlignment="1">
      <alignment vertical="center"/>
    </xf>
    <xf numFmtId="3" fontId="32" fillId="7" borderId="12" xfId="1" applyNumberFormat="1" applyFont="1" applyFill="1" applyBorder="1" applyAlignment="1">
      <alignment vertical="center"/>
    </xf>
    <xf numFmtId="3" fontId="32" fillId="7" borderId="38" xfId="1" applyNumberFormat="1" applyFont="1" applyFill="1" applyBorder="1" applyAlignment="1">
      <alignment vertical="center"/>
    </xf>
    <xf numFmtId="3" fontId="35" fillId="7" borderId="29" xfId="1" applyNumberFormat="1" applyFont="1" applyFill="1" applyBorder="1" applyAlignment="1">
      <alignment vertical="center"/>
    </xf>
    <xf numFmtId="3" fontId="35" fillId="7" borderId="12" xfId="1" applyNumberFormat="1" applyFont="1" applyFill="1" applyBorder="1" applyAlignment="1">
      <alignment vertical="center"/>
    </xf>
    <xf numFmtId="3" fontId="35" fillId="8" borderId="38" xfId="1" applyNumberFormat="1" applyFont="1" applyFill="1" applyBorder="1" applyAlignment="1" applyProtection="1">
      <alignment vertical="center"/>
      <protection locked="0"/>
    </xf>
    <xf numFmtId="3" fontId="35" fillId="7" borderId="36" xfId="1" applyNumberFormat="1" applyFont="1" applyFill="1" applyBorder="1" applyAlignment="1">
      <alignment vertical="center"/>
    </xf>
    <xf numFmtId="3" fontId="35" fillId="8" borderId="22" xfId="1" applyNumberFormat="1" applyFont="1" applyFill="1" applyBorder="1" applyAlignment="1" applyProtection="1">
      <alignment vertical="center"/>
      <protection locked="0"/>
    </xf>
    <xf numFmtId="3" fontId="35" fillId="7" borderId="22" xfId="1" applyNumberFormat="1" applyFont="1" applyFill="1" applyBorder="1" applyAlignment="1">
      <alignment vertical="center"/>
    </xf>
    <xf numFmtId="3" fontId="35" fillId="7" borderId="18" xfId="1" applyNumberFormat="1" applyFont="1" applyFill="1" applyBorder="1" applyAlignment="1">
      <alignment vertical="center"/>
    </xf>
    <xf numFmtId="3" fontId="35" fillId="7" borderId="12" xfId="1" applyNumberFormat="1" applyFont="1" applyFill="1" applyBorder="1" applyAlignment="1" applyProtection="1">
      <alignment horizontal="center"/>
    </xf>
    <xf numFmtId="4" fontId="35" fillId="11" borderId="12" xfId="1" applyNumberFormat="1" applyFont="1" applyFill="1" applyBorder="1" applyAlignment="1" applyProtection="1">
      <alignment horizontal="center"/>
      <protection locked="0"/>
    </xf>
    <xf numFmtId="0" fontId="35" fillId="0" borderId="13" xfId="1" applyFont="1" applyBorder="1" applyAlignment="1" applyProtection="1"/>
    <xf numFmtId="3" fontId="35" fillId="7" borderId="36" xfId="1" applyNumberFormat="1" applyFont="1" applyFill="1" applyBorder="1" applyAlignment="1" applyProtection="1">
      <alignment horizontal="right"/>
    </xf>
    <xf numFmtId="3" fontId="35" fillId="6" borderId="22" xfId="1" applyNumberFormat="1" applyFont="1" applyFill="1" applyBorder="1" applyAlignment="1" applyProtection="1">
      <alignment horizontal="right"/>
      <protection locked="0"/>
    </xf>
    <xf numFmtId="3" fontId="35" fillId="7" borderId="18" xfId="1" applyNumberFormat="1" applyFont="1" applyFill="1" applyBorder="1" applyAlignment="1" applyProtection="1">
      <alignment horizontal="right"/>
    </xf>
    <xf numFmtId="3" fontId="35" fillId="7" borderId="33" xfId="1" applyNumberFormat="1" applyFont="1" applyFill="1" applyBorder="1" applyAlignment="1" applyProtection="1">
      <alignment horizontal="right"/>
    </xf>
    <xf numFmtId="0" fontId="35" fillId="0" borderId="13" xfId="1" quotePrefix="1" applyFont="1" applyBorder="1" applyAlignment="1" applyProtection="1">
      <alignment horizontal="right"/>
    </xf>
    <xf numFmtId="3" fontId="35" fillId="6" borderId="12" xfId="1" applyNumberFormat="1" applyFont="1" applyFill="1" applyBorder="1" applyAlignment="1" applyProtection="1">
      <alignment horizontal="right"/>
      <protection locked="0"/>
    </xf>
    <xf numFmtId="0" fontId="14" fillId="0" borderId="30" xfId="1" applyFont="1" applyBorder="1" applyAlignment="1" applyProtection="1">
      <alignment horizontal="right"/>
    </xf>
    <xf numFmtId="0" fontId="14" fillId="0" borderId="0" xfId="1" applyFont="1" applyBorder="1" applyAlignment="1" applyProtection="1">
      <alignment horizontal="right"/>
    </xf>
    <xf numFmtId="0" fontId="14" fillId="0" borderId="14" xfId="1" applyFont="1" applyBorder="1" applyAlignment="1" applyProtection="1">
      <alignment horizontal="right"/>
    </xf>
    <xf numFmtId="3" fontId="35" fillId="6" borderId="36" xfId="1" applyNumberFormat="1" applyFont="1" applyFill="1" applyBorder="1" applyAlignment="1" applyProtection="1">
      <protection locked="0"/>
    </xf>
    <xf numFmtId="3" fontId="35" fillId="6" borderId="22" xfId="1" applyNumberFormat="1" applyFont="1" applyFill="1" applyBorder="1" applyAlignment="1" applyProtection="1">
      <protection locked="0"/>
    </xf>
    <xf numFmtId="3" fontId="35" fillId="7" borderId="22" xfId="1" applyNumberFormat="1" applyFont="1" applyFill="1" applyBorder="1" applyAlignment="1" applyProtection="1"/>
    <xf numFmtId="4" fontId="35" fillId="11" borderId="18" xfId="1" applyNumberFormat="1" applyFont="1" applyFill="1" applyBorder="1" applyAlignment="1" applyProtection="1">
      <protection locked="0"/>
    </xf>
    <xf numFmtId="0" fontId="14" fillId="10" borderId="0" xfId="1" applyFill="1" applyAlignment="1"/>
    <xf numFmtId="0" fontId="19" fillId="11" borderId="53" xfId="1" applyFont="1" applyFill="1" applyBorder="1" applyAlignment="1" applyProtection="1">
      <alignment horizontal="center" vertical="center" wrapText="1"/>
    </xf>
    <xf numFmtId="0" fontId="14" fillId="8" borderId="64" xfId="1" applyNumberFormat="1" applyFont="1" applyFill="1" applyBorder="1" applyProtection="1">
      <protection locked="0"/>
    </xf>
    <xf numFmtId="0" fontId="14" fillId="8" borderId="41" xfId="1" applyNumberFormat="1" applyFont="1" applyFill="1" applyBorder="1" applyAlignment="1" applyProtection="1">
      <alignment horizontal="left"/>
      <protection locked="0"/>
    </xf>
    <xf numFmtId="0" fontId="14" fillId="8" borderId="25" xfId="1" applyNumberFormat="1" applyFont="1" applyFill="1" applyBorder="1" applyAlignment="1" applyProtection="1">
      <alignment horizontal="left"/>
      <protection locked="0"/>
    </xf>
    <xf numFmtId="0" fontId="14" fillId="0" borderId="41" xfId="1" applyNumberFormat="1" applyFont="1" applyFill="1" applyBorder="1" applyAlignment="1" applyProtection="1">
      <alignment horizontal="left"/>
    </xf>
    <xf numFmtId="0" fontId="14" fillId="0" borderId="21" xfId="1" applyNumberFormat="1" applyFont="1" applyFill="1" applyBorder="1" applyAlignment="1" applyProtection="1">
      <alignment horizontal="left"/>
    </xf>
    <xf numFmtId="0" fontId="14" fillId="0" borderId="45" xfId="1" applyFont="1" applyBorder="1" applyAlignment="1">
      <alignment horizontal="right"/>
    </xf>
    <xf numFmtId="0" fontId="14" fillId="0" borderId="50" xfId="1" applyFont="1" applyFill="1" applyBorder="1" applyAlignment="1">
      <alignment horizontal="center" wrapText="1"/>
    </xf>
    <xf numFmtId="0" fontId="35" fillId="8" borderId="1" xfId="1" applyFont="1" applyFill="1" applyBorder="1" applyAlignment="1" applyProtection="1">
      <alignment horizontal="center"/>
      <protection locked="0"/>
    </xf>
    <xf numFmtId="0" fontId="35" fillId="8" borderId="43" xfId="1" applyFont="1" applyFill="1" applyBorder="1" applyAlignment="1" applyProtection="1">
      <alignment horizontal="center"/>
      <protection locked="0"/>
    </xf>
    <xf numFmtId="0" fontId="35" fillId="8" borderId="61" xfId="1" applyFont="1" applyFill="1" applyBorder="1" applyAlignment="1" applyProtection="1">
      <alignment horizontal="right"/>
      <protection locked="0"/>
    </xf>
    <xf numFmtId="0" fontId="35" fillId="8" borderId="16" xfId="1" applyFont="1" applyFill="1" applyBorder="1" applyAlignment="1" applyProtection="1">
      <alignment horizontal="right"/>
      <protection locked="0"/>
    </xf>
    <xf numFmtId="0" fontId="22" fillId="7" borderId="54" xfId="1" applyFont="1" applyFill="1" applyBorder="1" applyAlignment="1">
      <alignment horizontal="center"/>
    </xf>
    <xf numFmtId="3" fontId="35" fillId="8" borderId="54" xfId="1" applyNumberFormat="1" applyFont="1" applyFill="1" applyBorder="1" applyAlignment="1" applyProtection="1">
      <alignment horizontal="right"/>
      <protection locked="0"/>
    </xf>
    <xf numFmtId="0" fontId="22" fillId="0" borderId="42" xfId="1" applyFont="1" applyFill="1" applyBorder="1" applyAlignment="1">
      <alignment horizontal="right"/>
    </xf>
    <xf numFmtId="0" fontId="14" fillId="0" borderId="30" xfId="1" applyFont="1" applyBorder="1"/>
    <xf numFmtId="1" fontId="35" fillId="0" borderId="61" xfId="1" applyNumberFormat="1" applyFont="1" applyFill="1" applyBorder="1" applyAlignment="1" applyProtection="1">
      <alignment horizontal="right"/>
    </xf>
    <xf numFmtId="0" fontId="52" fillId="0" borderId="51" xfId="1" applyFont="1" applyFill="1" applyBorder="1" applyAlignment="1">
      <alignment horizontal="right"/>
    </xf>
    <xf numFmtId="3" fontId="2" fillId="7" borderId="49" xfId="1" applyNumberFormat="1" applyFont="1" applyFill="1" applyBorder="1" applyProtection="1"/>
    <xf numFmtId="3" fontId="47" fillId="8" borderId="40" xfId="1" applyNumberFormat="1" applyFont="1" applyFill="1" applyBorder="1" applyProtection="1">
      <protection locked="0"/>
    </xf>
    <xf numFmtId="3" fontId="2" fillId="7" borderId="32" xfId="1" applyNumberFormat="1" applyFont="1" applyFill="1" applyBorder="1" applyAlignment="1">
      <alignment horizontal="right"/>
    </xf>
    <xf numFmtId="3" fontId="2" fillId="0" borderId="22" xfId="1" applyNumberFormat="1" applyFont="1" applyFill="1" applyBorder="1"/>
    <xf numFmtId="3" fontId="2" fillId="10" borderId="3" xfId="1" applyNumberFormat="1" applyFont="1" applyFill="1" applyBorder="1"/>
    <xf numFmtId="3" fontId="2" fillId="10" borderId="33" xfId="1" applyNumberFormat="1" applyFont="1" applyFill="1" applyBorder="1"/>
    <xf numFmtId="3" fontId="54" fillId="0" borderId="0" xfId="7" applyNumberFormat="1" applyFont="1" applyAlignment="1" applyProtection="1">
      <alignment horizontal="left"/>
    </xf>
    <xf numFmtId="0" fontId="54" fillId="0" borderId="0" xfId="7" applyFont="1" applyAlignment="1" applyProtection="1">
      <alignment horizontal="left"/>
    </xf>
    <xf numFmtId="3" fontId="54" fillId="0" borderId="0" xfId="7" applyNumberFormat="1" applyFont="1" applyAlignment="1" applyProtection="1">
      <alignment horizontal="right"/>
    </xf>
    <xf numFmtId="3" fontId="54" fillId="0" borderId="0" xfId="7" applyNumberFormat="1" applyFont="1" applyAlignment="1" applyProtection="1"/>
    <xf numFmtId="3" fontId="62" fillId="0" borderId="0" xfId="7" applyNumberFormat="1" applyFont="1" applyBorder="1" applyAlignment="1" applyProtection="1">
      <alignment horizontal="left"/>
    </xf>
    <xf numFmtId="3" fontId="64" fillId="0" borderId="0" xfId="7" applyNumberFormat="1" applyFont="1" applyBorder="1" applyAlignment="1" applyProtection="1">
      <alignment horizontal="left" vertical="center"/>
    </xf>
    <xf numFmtId="171" fontId="62" fillId="0" borderId="0" xfId="7" applyNumberFormat="1" applyFont="1" applyBorder="1" applyAlignment="1" applyProtection="1">
      <alignment horizontal="left"/>
    </xf>
    <xf numFmtId="171" fontId="62" fillId="0" borderId="0" xfId="7" applyNumberFormat="1" applyFont="1" applyAlignment="1" applyProtection="1">
      <alignment horizontal="left"/>
    </xf>
    <xf numFmtId="3" fontId="62" fillId="0" borderId="0" xfId="7" applyNumberFormat="1" applyFont="1" applyBorder="1" applyAlignment="1" applyProtection="1">
      <alignment horizontal="right"/>
    </xf>
    <xf numFmtId="14" fontId="62" fillId="0" borderId="0" xfId="5" applyNumberFormat="1" applyFont="1" applyBorder="1" applyAlignment="1" applyProtection="1"/>
    <xf numFmtId="14" fontId="62" fillId="0" borderId="0" xfId="7" applyNumberFormat="1" applyFont="1" applyBorder="1" applyAlignment="1" applyProtection="1">
      <alignment horizontal="left"/>
    </xf>
    <xf numFmtId="0" fontId="54" fillId="0" borderId="0" xfId="7" applyFont="1" applyAlignment="1" applyProtection="1">
      <alignment horizontal="right"/>
    </xf>
    <xf numFmtId="0" fontId="54" fillId="0" borderId="0" xfId="7" applyFont="1" applyProtection="1"/>
    <xf numFmtId="0" fontId="60" fillId="0" borderId="0" xfId="14" applyBorder="1" applyAlignment="1" applyProtection="1">
      <alignment horizontal="left"/>
    </xf>
    <xf numFmtId="3" fontId="60" fillId="0" borderId="0" xfId="14" applyNumberFormat="1" applyBorder="1" applyAlignment="1" applyProtection="1">
      <alignment horizontal="right"/>
    </xf>
    <xf numFmtId="3" fontId="60" fillId="0" borderId="0" xfId="14" applyNumberFormat="1" applyBorder="1" applyAlignment="1" applyProtection="1"/>
    <xf numFmtId="3" fontId="60" fillId="0" borderId="0" xfId="14" applyNumberFormat="1" applyBorder="1" applyAlignment="1" applyProtection="1">
      <alignment horizontal="left"/>
    </xf>
    <xf numFmtId="3" fontId="2" fillId="0" borderId="0" xfId="7" applyNumberFormat="1" applyAlignment="1" applyProtection="1">
      <alignment horizontal="right"/>
    </xf>
    <xf numFmtId="3" fontId="2" fillId="0" borderId="0" xfId="7" applyNumberFormat="1" applyAlignment="1" applyProtection="1">
      <alignment horizontal="left"/>
    </xf>
    <xf numFmtId="0" fontId="2" fillId="0" borderId="0" xfId="7" applyAlignment="1" applyProtection="1">
      <alignment horizontal="right"/>
    </xf>
    <xf numFmtId="0" fontId="2" fillId="0" borderId="0" xfId="7" applyProtection="1"/>
    <xf numFmtId="0" fontId="25" fillId="0" borderId="0" xfId="1" applyFont="1" applyAlignment="1" applyProtection="1">
      <alignment horizontal="centerContinuous"/>
    </xf>
    <xf numFmtId="0" fontId="14" fillId="0" borderId="0" xfId="1" applyAlignment="1" applyProtection="1">
      <alignment horizontal="centerContinuous"/>
    </xf>
    <xf numFmtId="0" fontId="59" fillId="0" borderId="0" xfId="9" applyFont="1" applyFill="1" applyBorder="1" applyAlignment="1" applyProtection="1"/>
    <xf numFmtId="0" fontId="68" fillId="0" borderId="0" xfId="14" applyFont="1" applyBorder="1" applyProtection="1"/>
    <xf numFmtId="0" fontId="60" fillId="0" borderId="0" xfId="14" applyBorder="1" applyProtection="1"/>
    <xf numFmtId="2" fontId="35" fillId="7" borderId="79" xfId="13" applyNumberFormat="1" applyFont="1" applyFill="1" applyBorder="1" applyAlignment="1" applyProtection="1">
      <alignment horizontal="right"/>
    </xf>
    <xf numFmtId="3" fontId="62" fillId="0" borderId="0" xfId="7" applyNumberFormat="1" applyFont="1" applyAlignment="1" applyProtection="1">
      <alignment horizontal="right"/>
    </xf>
    <xf numFmtId="0" fontId="62" fillId="0" borderId="0" xfId="7" applyFont="1" applyAlignment="1" applyProtection="1">
      <alignment horizontal="right"/>
    </xf>
    <xf numFmtId="0" fontId="62" fillId="0" borderId="0" xfId="7" applyFont="1" applyProtection="1"/>
    <xf numFmtId="3" fontId="64" fillId="0" borderId="0" xfId="7" applyNumberFormat="1" applyFont="1" applyBorder="1" applyAlignment="1" applyProtection="1">
      <alignment horizontal="right" vertical="center"/>
    </xf>
    <xf numFmtId="3" fontId="65" fillId="0" borderId="0" xfId="7" applyNumberFormat="1" applyFont="1" applyAlignment="1" applyProtection="1">
      <alignment horizontal="right" vertical="center"/>
    </xf>
    <xf numFmtId="0" fontId="65" fillId="0" borderId="0" xfId="7" applyFont="1" applyAlignment="1" applyProtection="1">
      <alignment horizontal="right" vertical="center"/>
    </xf>
    <xf numFmtId="0" fontId="65" fillId="0" borderId="0" xfId="7" applyFont="1" applyAlignment="1" applyProtection="1">
      <alignment vertical="center"/>
    </xf>
    <xf numFmtId="0" fontId="2" fillId="0" borderId="0" xfId="7" applyFont="1" applyAlignment="1" applyProtection="1">
      <alignment horizontal="left"/>
    </xf>
    <xf numFmtId="3" fontId="2" fillId="0" borderId="0" xfId="7" applyNumberFormat="1" applyFont="1" applyAlignment="1" applyProtection="1">
      <alignment horizontal="right"/>
    </xf>
    <xf numFmtId="3" fontId="2" fillId="0" borderId="0" xfId="7" applyNumberFormat="1" applyFont="1" applyAlignment="1" applyProtection="1"/>
    <xf numFmtId="3" fontId="2" fillId="0" borderId="0" xfId="7" applyNumberFormat="1" applyFont="1" applyAlignment="1" applyProtection="1">
      <alignment horizontal="left"/>
    </xf>
    <xf numFmtId="0" fontId="2" fillId="0" borderId="0" xfId="7" applyFont="1" applyAlignment="1" applyProtection="1">
      <alignment horizontal="right"/>
    </xf>
    <xf numFmtId="0" fontId="2" fillId="0" borderId="0" xfId="7" applyFont="1" applyProtection="1"/>
    <xf numFmtId="3" fontId="2" fillId="0" borderId="0" xfId="7" applyNumberFormat="1" applyAlignment="1" applyProtection="1"/>
    <xf numFmtId="2" fontId="35" fillId="6" borderId="84" xfId="16" applyNumberFormat="1" applyFill="1" applyBorder="1" applyAlignment="1" applyProtection="1">
      <alignment horizontal="right"/>
      <protection locked="0"/>
    </xf>
    <xf numFmtId="2" fontId="35" fillId="6" borderId="84" xfId="16" applyNumberFormat="1" applyFill="1" applyBorder="1" applyProtection="1">
      <protection locked="0"/>
    </xf>
    <xf numFmtId="2" fontId="32" fillId="8" borderId="43" xfId="1" applyNumberFormat="1" applyFont="1" applyFill="1" applyBorder="1" applyProtection="1">
      <protection locked="0"/>
    </xf>
    <xf numFmtId="2" fontId="32" fillId="7" borderId="43" xfId="1" applyNumberFormat="1" applyFont="1" applyFill="1" applyBorder="1"/>
    <xf numFmtId="2" fontId="32" fillId="7" borderId="1" xfId="1" applyNumberFormat="1" applyFont="1" applyFill="1" applyBorder="1"/>
    <xf numFmtId="2" fontId="22" fillId="7" borderId="12" xfId="1" applyNumberFormat="1" applyFont="1" applyFill="1" applyBorder="1"/>
    <xf numFmtId="2" fontId="22" fillId="9" borderId="12" xfId="1" applyNumberFormat="1" applyFont="1" applyFill="1" applyBorder="1"/>
    <xf numFmtId="2" fontId="32" fillId="7" borderId="3" xfId="1" applyNumberFormat="1" applyFont="1" applyFill="1" applyBorder="1"/>
    <xf numFmtId="2" fontId="22" fillId="7" borderId="43" xfId="1" applyNumberFormat="1" applyFont="1" applyFill="1" applyBorder="1"/>
    <xf numFmtId="173" fontId="58" fillId="10" borderId="30" xfId="12" applyNumberFormat="1" applyFill="1" applyBorder="1" applyAlignment="1" applyProtection="1">
      <alignment vertical="center"/>
    </xf>
    <xf numFmtId="171" fontId="61" fillId="0" borderId="12" xfId="15" applyNumberFormat="1" applyFill="1" applyBorder="1" applyAlignment="1" applyProtection="1">
      <alignment horizontal="center" vertical="top" wrapText="1"/>
    </xf>
    <xf numFmtId="3" fontId="61" fillId="0" borderId="15" xfId="15" applyNumberFormat="1" applyFill="1" applyBorder="1" applyAlignment="1" applyProtection="1">
      <alignment horizontal="center" vertical="top" wrapText="1"/>
    </xf>
    <xf numFmtId="0" fontId="61" fillId="0" borderId="53" xfId="15" applyFill="1" applyBorder="1" applyAlignment="1" applyProtection="1">
      <alignment horizontal="center" vertical="top" wrapText="1"/>
    </xf>
    <xf numFmtId="14" fontId="61" fillId="0" borderId="63" xfId="15" applyNumberFormat="1" applyFill="1" applyBorder="1" applyAlignment="1" applyProtection="1">
      <alignment horizontal="center" vertical="top" wrapText="1"/>
    </xf>
    <xf numFmtId="2" fontId="35" fillId="6" borderId="88" xfId="16" applyNumberFormat="1" applyFill="1" applyBorder="1" applyAlignment="1" applyProtection="1">
      <alignment horizontal="right"/>
      <protection locked="0"/>
    </xf>
    <xf numFmtId="2" fontId="35" fillId="6" borderId="88" xfId="16" applyNumberFormat="1" applyFill="1" applyBorder="1" applyProtection="1">
      <protection locked="0"/>
    </xf>
    <xf numFmtId="0" fontId="61" fillId="0" borderId="40" xfId="15" applyFill="1" applyBorder="1" applyAlignment="1" applyProtection="1">
      <alignment horizontal="center" vertical="top" wrapText="1"/>
    </xf>
    <xf numFmtId="14" fontId="61" fillId="0" borderId="79" xfId="15" applyNumberFormat="1" applyFill="1" applyBorder="1" applyAlignment="1" applyProtection="1">
      <alignment horizontal="center" vertical="top" wrapText="1"/>
    </xf>
    <xf numFmtId="4" fontId="51" fillId="7" borderId="13" xfId="13" applyNumberFormat="1" applyFont="1" applyFill="1" applyBorder="1" applyAlignment="1" applyProtection="1">
      <alignment horizontal="right"/>
    </xf>
    <xf numFmtId="171" fontId="68" fillId="0" borderId="0" xfId="14" applyNumberFormat="1" applyFont="1" applyBorder="1" applyAlignment="1" applyProtection="1">
      <alignment horizontal="left"/>
    </xf>
    <xf numFmtId="171" fontId="60" fillId="0" borderId="0" xfId="14" applyNumberFormat="1" applyBorder="1" applyAlignment="1" applyProtection="1">
      <alignment horizontal="left"/>
    </xf>
    <xf numFmtId="14" fontId="60" fillId="0" borderId="0" xfId="14" applyNumberFormat="1" applyBorder="1" applyAlignment="1" applyProtection="1"/>
    <xf numFmtId="14" fontId="60" fillId="0" borderId="0" xfId="14" applyNumberFormat="1" applyBorder="1" applyAlignment="1" applyProtection="1">
      <alignment horizontal="left"/>
    </xf>
    <xf numFmtId="171" fontId="35" fillId="0" borderId="91" xfId="15" applyNumberFormat="1" applyFont="1" applyFill="1" applyBorder="1" applyAlignment="1" applyProtection="1">
      <alignment horizontal="center" vertical="top" wrapText="1"/>
    </xf>
    <xf numFmtId="3" fontId="35" fillId="0" borderId="91" xfId="15" applyNumberFormat="1" applyFont="1" applyFill="1" applyBorder="1" applyAlignment="1" applyProtection="1">
      <alignment horizontal="center" vertical="top" wrapText="1"/>
    </xf>
    <xf numFmtId="0" fontId="35" fillId="0" borderId="91" xfId="15" applyFont="1" applyFill="1" applyBorder="1" applyAlignment="1" applyProtection="1">
      <alignment horizontal="center" vertical="top" wrapText="1"/>
    </xf>
    <xf numFmtId="14" fontId="35" fillId="0" borderId="92" xfId="15" applyNumberFormat="1" applyFont="1" applyFill="1" applyBorder="1" applyAlignment="1" applyProtection="1">
      <alignment horizontal="center" vertical="top" wrapText="1"/>
    </xf>
    <xf numFmtId="10" fontId="35" fillId="7" borderId="95" xfId="5" applyNumberFormat="1" applyFont="1" applyFill="1" applyBorder="1" applyAlignment="1" applyProtection="1">
      <alignment horizontal="right" vertical="center"/>
    </xf>
    <xf numFmtId="10" fontId="35" fillId="7" borderId="96" xfId="5" applyNumberFormat="1" applyFont="1" applyFill="1" applyBorder="1" applyAlignment="1" applyProtection="1">
      <alignment vertical="center"/>
    </xf>
    <xf numFmtId="0" fontId="68" fillId="0" borderId="0" xfId="14" applyFont="1" applyBorder="1" applyAlignment="1" applyProtection="1">
      <alignment horizontal="left"/>
    </xf>
    <xf numFmtId="171" fontId="61" fillId="0" borderId="53" xfId="15" applyNumberFormat="1" applyFill="1" applyBorder="1" applyAlignment="1" applyProtection="1">
      <alignment horizontal="center" vertical="top" wrapText="1"/>
    </xf>
    <xf numFmtId="3" fontId="61" fillId="0" borderId="53" xfId="15" applyNumberFormat="1" applyFill="1" applyBorder="1" applyAlignment="1" applyProtection="1">
      <alignment horizontal="center" vertical="top" wrapText="1"/>
    </xf>
    <xf numFmtId="4" fontId="22" fillId="7" borderId="87" xfId="13" applyNumberFormat="1" applyFont="1" applyFill="1" applyBorder="1" applyAlignment="1" applyProtection="1">
      <alignment horizontal="right" vertical="center"/>
    </xf>
    <xf numFmtId="4" fontId="22" fillId="7" borderId="97" xfId="13" applyNumberFormat="1" applyFont="1" applyFill="1" applyBorder="1" applyAlignment="1" applyProtection="1">
      <alignment vertical="center"/>
    </xf>
    <xf numFmtId="4" fontId="35" fillId="7" borderId="89" xfId="13" applyNumberFormat="1" applyFont="1" applyFill="1" applyBorder="1" applyAlignment="1" applyProtection="1"/>
    <xf numFmtId="4" fontId="35" fillId="7" borderId="85" xfId="13" applyNumberFormat="1" applyFont="1" applyFill="1" applyBorder="1" applyAlignment="1" applyProtection="1"/>
    <xf numFmtId="2" fontId="22" fillId="7" borderId="87" xfId="11" applyNumberFormat="1" applyFont="1" applyFill="1" applyBorder="1" applyAlignment="1" applyProtection="1">
      <alignment horizontal="right" vertical="center"/>
    </xf>
    <xf numFmtId="0" fontId="53" fillId="0" borderId="0" xfId="7" applyFont="1" applyAlignment="1" applyProtection="1"/>
    <xf numFmtId="0" fontId="14" fillId="10" borderId="0" xfId="1" applyFill="1" applyBorder="1"/>
    <xf numFmtId="0" fontId="14" fillId="10" borderId="98" xfId="1" applyFill="1" applyBorder="1"/>
    <xf numFmtId="3" fontId="18" fillId="9" borderId="40" xfId="1" applyNumberFormat="1" applyFont="1" applyFill="1" applyBorder="1" applyAlignment="1" applyProtection="1">
      <alignment horizontal="right" vertical="center"/>
    </xf>
    <xf numFmtId="0" fontId="14" fillId="0" borderId="36" xfId="1" applyBorder="1" applyAlignment="1">
      <alignment horizontal="center"/>
    </xf>
    <xf numFmtId="0" fontId="14" fillId="8" borderId="8" xfId="1" applyFill="1" applyBorder="1" applyProtection="1">
      <protection locked="0"/>
    </xf>
    <xf numFmtId="0" fontId="14" fillId="8" borderId="2" xfId="1" applyFill="1" applyBorder="1" applyProtection="1">
      <protection locked="0"/>
    </xf>
    <xf numFmtId="3" fontId="14" fillId="8" borderId="2" xfId="1" applyNumberFormat="1" applyFill="1" applyBorder="1" applyProtection="1">
      <protection locked="0"/>
    </xf>
    <xf numFmtId="164" fontId="14" fillId="8" borderId="2" xfId="1" applyNumberFormat="1" applyFill="1" applyBorder="1" applyProtection="1">
      <protection locked="0"/>
    </xf>
    <xf numFmtId="0" fontId="2" fillId="0" borderId="0" xfId="7"/>
    <xf numFmtId="0" fontId="2" fillId="0" borderId="0" xfId="7" applyAlignment="1">
      <alignment wrapText="1"/>
    </xf>
    <xf numFmtId="0" fontId="32" fillId="0" borderId="0" xfId="7" applyFont="1" applyAlignment="1">
      <alignment vertical="top" wrapText="1"/>
    </xf>
    <xf numFmtId="0" fontId="35" fillId="0" borderId="0" xfId="7" applyFont="1" applyAlignment="1">
      <alignment vertical="top" wrapText="1"/>
    </xf>
    <xf numFmtId="0" fontId="2" fillId="0" borderId="0" xfId="7" applyBorder="1" applyProtection="1"/>
    <xf numFmtId="0" fontId="7" fillId="0" borderId="0" xfId="7" applyFont="1" applyFill="1" applyBorder="1" applyProtection="1"/>
    <xf numFmtId="0" fontId="22" fillId="0" borderId="0" xfId="7" applyFont="1" applyFill="1" applyBorder="1" applyAlignment="1" applyProtection="1"/>
    <xf numFmtId="0" fontId="27" fillId="0" borderId="0" xfId="7" applyFont="1" applyBorder="1" applyAlignment="1" applyProtection="1"/>
    <xf numFmtId="0" fontId="2" fillId="0" borderId="0" xfId="7" applyBorder="1" applyAlignment="1" applyProtection="1">
      <alignment horizontal="right"/>
    </xf>
    <xf numFmtId="0" fontId="2" fillId="0" borderId="0" xfId="7" applyFill="1" applyBorder="1" applyProtection="1"/>
    <xf numFmtId="0" fontId="18" fillId="0" borderId="0" xfId="7" applyFont="1" applyFill="1" applyProtection="1"/>
    <xf numFmtId="0" fontId="2" fillId="0" borderId="0" xfId="7" applyFill="1" applyProtection="1"/>
    <xf numFmtId="0" fontId="19" fillId="0" borderId="0" xfId="7" applyFont="1" applyAlignment="1" applyProtection="1">
      <alignment horizontal="right"/>
    </xf>
    <xf numFmtId="0" fontId="19" fillId="0" borderId="0" xfId="7" applyFont="1" applyAlignment="1" applyProtection="1">
      <alignment horizontal="center"/>
    </xf>
    <xf numFmtId="0" fontId="19" fillId="0" borderId="0" xfId="7" applyFont="1" applyFill="1" applyAlignment="1" applyProtection="1">
      <alignment horizontal="center"/>
    </xf>
    <xf numFmtId="0" fontId="2" fillId="4" borderId="0" xfId="7" applyFill="1" applyProtection="1"/>
    <xf numFmtId="0" fontId="2" fillId="0" borderId="0" xfId="7" applyFont="1" applyFill="1" applyProtection="1"/>
    <xf numFmtId="0" fontId="7" fillId="0" borderId="40" xfId="7" applyFont="1" applyFill="1" applyBorder="1" applyAlignment="1" applyProtection="1">
      <alignment horizontal="center" wrapText="1"/>
    </xf>
    <xf numFmtId="0" fontId="7" fillId="0" borderId="79" xfId="7" applyFont="1" applyFill="1" applyBorder="1" applyAlignment="1" applyProtection="1">
      <alignment horizontal="center" wrapText="1"/>
    </xf>
    <xf numFmtId="164" fontId="2" fillId="6" borderId="53" xfId="7" applyNumberFormat="1" applyFont="1" applyFill="1" applyBorder="1" applyAlignment="1" applyProtection="1">
      <alignment vertical="center"/>
      <protection locked="0"/>
    </xf>
    <xf numFmtId="169" fontId="2" fillId="21" borderId="63" xfId="7" applyNumberFormat="1" applyFont="1" applyFill="1" applyBorder="1" applyAlignment="1" applyProtection="1">
      <alignment vertical="center"/>
    </xf>
    <xf numFmtId="164" fontId="2" fillId="6" borderId="43" xfId="7" applyNumberFormat="1" applyFont="1" applyFill="1" applyBorder="1" applyAlignment="1" applyProtection="1">
      <alignment vertical="center"/>
      <protection locked="0"/>
    </xf>
    <xf numFmtId="169" fontId="2" fillId="21" borderId="16" xfId="7" applyNumberFormat="1" applyFont="1" applyFill="1" applyBorder="1" applyAlignment="1" applyProtection="1">
      <alignment vertical="center"/>
    </xf>
    <xf numFmtId="164" fontId="2" fillId="6" borderId="49" xfId="7" applyNumberFormat="1" applyFont="1" applyFill="1" applyBorder="1" applyAlignment="1" applyProtection="1">
      <alignment vertical="center"/>
      <protection locked="0"/>
    </xf>
    <xf numFmtId="169" fontId="2" fillId="21" borderId="55" xfId="7" applyNumberFormat="1" applyFont="1" applyFill="1" applyBorder="1" applyAlignment="1" applyProtection="1">
      <alignment vertical="center"/>
    </xf>
    <xf numFmtId="0" fontId="35" fillId="0" borderId="0" xfId="20" applyFill="1" applyBorder="1" applyAlignment="1" applyProtection="1">
      <alignment horizontal="left"/>
    </xf>
    <xf numFmtId="169" fontId="18" fillId="21" borderId="13" xfId="7" applyNumberFormat="1" applyFont="1" applyFill="1" applyBorder="1" applyAlignment="1" applyProtection="1">
      <alignment vertical="center"/>
    </xf>
    <xf numFmtId="169" fontId="18" fillId="0" borderId="0" xfId="7" applyNumberFormat="1" applyFont="1" applyFill="1" applyBorder="1" applyProtection="1"/>
    <xf numFmtId="3" fontId="2" fillId="13" borderId="99" xfId="13" applyFont="1" applyBorder="1" applyAlignment="1" applyProtection="1"/>
    <xf numFmtId="0" fontId="2" fillId="0" borderId="103" xfId="7" applyFill="1" applyBorder="1" applyProtection="1"/>
    <xf numFmtId="0" fontId="2" fillId="0" borderId="0" xfId="7" applyFont="1" applyFill="1" applyBorder="1" applyAlignment="1" applyProtection="1">
      <alignment horizontal="center"/>
    </xf>
    <xf numFmtId="174" fontId="7" fillId="0" borderId="53" xfId="25" applyNumberFormat="1" applyFont="1" applyFill="1" applyBorder="1" applyAlignment="1" applyProtection="1">
      <alignment horizontal="right" vertical="center"/>
    </xf>
    <xf numFmtId="169" fontId="2" fillId="6" borderId="74" xfId="7" applyNumberFormat="1" applyFill="1" applyBorder="1" applyAlignment="1" applyProtection="1">
      <alignment vertical="center"/>
      <protection locked="0"/>
    </xf>
    <xf numFmtId="0" fontId="2" fillId="0" borderId="44" xfId="7" applyFill="1" applyBorder="1" applyProtection="1"/>
    <xf numFmtId="175" fontId="7" fillId="0" borderId="43" xfId="16" applyNumberFormat="1" applyFont="1" applyFill="1" applyBorder="1" applyAlignment="1" applyProtection="1">
      <alignment horizontal="right" vertical="center"/>
    </xf>
    <xf numFmtId="164" fontId="2" fillId="6" borderId="32" xfId="7" applyNumberFormat="1" applyFill="1" applyBorder="1" applyAlignment="1" applyProtection="1">
      <alignment vertical="center"/>
      <protection locked="0"/>
    </xf>
    <xf numFmtId="44" fontId="7" fillId="0" borderId="1" xfId="26" applyFont="1" applyFill="1" applyBorder="1" applyAlignment="1" applyProtection="1">
      <alignment horizontal="right" vertical="center"/>
    </xf>
    <xf numFmtId="2" fontId="2" fillId="6" borderId="32" xfId="7" applyNumberFormat="1" applyFill="1" applyBorder="1" applyAlignment="1" applyProtection="1">
      <alignment vertical="center"/>
      <protection locked="0"/>
    </xf>
    <xf numFmtId="44" fontId="7" fillId="0" borderId="43" xfId="26" applyFont="1" applyFill="1" applyBorder="1" applyAlignment="1" applyProtection="1">
      <alignment horizontal="right" vertical="center"/>
    </xf>
    <xf numFmtId="2" fontId="2" fillId="6" borderId="16" xfId="7" applyNumberFormat="1" applyFill="1" applyBorder="1" applyAlignment="1" applyProtection="1">
      <alignment vertical="center"/>
      <protection locked="0"/>
    </xf>
    <xf numFmtId="44" fontId="7" fillId="0" borderId="68" xfId="26" applyFont="1" applyFill="1" applyBorder="1" applyAlignment="1" applyProtection="1">
      <alignment horizontal="right" vertical="center"/>
    </xf>
    <xf numFmtId="1" fontId="2" fillId="11" borderId="67" xfId="7" applyNumberFormat="1" applyFill="1" applyBorder="1" applyAlignment="1" applyProtection="1">
      <alignment vertical="center"/>
      <protection locked="0"/>
    </xf>
    <xf numFmtId="4" fontId="18" fillId="0" borderId="44" xfId="7" applyNumberFormat="1" applyFont="1" applyFill="1" applyBorder="1" applyProtection="1"/>
    <xf numFmtId="0" fontId="66" fillId="0" borderId="0" xfId="18" applyFont="1" applyFill="1" applyBorder="1" applyAlignment="1" applyProtection="1">
      <alignment horizontal="left" vertical="center"/>
    </xf>
    <xf numFmtId="176" fontId="35" fillId="0" borderId="0" xfId="26" applyNumberFormat="1" applyFont="1" applyFill="1" applyBorder="1" applyAlignment="1" applyProtection="1">
      <alignment horizontal="right"/>
    </xf>
    <xf numFmtId="0" fontId="2" fillId="4" borderId="0" xfId="7" applyFill="1" applyBorder="1" applyProtection="1"/>
    <xf numFmtId="0" fontId="73" fillId="0" borderId="53" xfId="18" applyFont="1" applyFill="1" applyBorder="1" applyAlignment="1" applyProtection="1">
      <alignment horizontal="right" vertical="center"/>
    </xf>
    <xf numFmtId="0" fontId="2" fillId="6" borderId="26" xfId="7" applyFill="1" applyBorder="1" applyAlignment="1" applyProtection="1">
      <alignment vertical="center"/>
      <protection locked="0"/>
    </xf>
    <xf numFmtId="177" fontId="7" fillId="0" borderId="43" xfId="13" applyNumberFormat="1" applyFont="1" applyFill="1" applyBorder="1" applyAlignment="1" applyProtection="1">
      <alignment horizontal="right" vertical="center"/>
    </xf>
    <xf numFmtId="0" fontId="2" fillId="6" borderId="23" xfId="7" applyFill="1" applyBorder="1" applyAlignment="1" applyProtection="1">
      <alignment vertical="center"/>
      <protection locked="0"/>
    </xf>
    <xf numFmtId="177" fontId="7" fillId="0" borderId="1" xfId="13" applyNumberFormat="1" applyFont="1" applyFill="1" applyBorder="1" applyAlignment="1" applyProtection="1">
      <alignment horizontal="right" vertical="center"/>
    </xf>
    <xf numFmtId="0" fontId="2" fillId="21" borderId="61" xfId="7" applyFill="1" applyBorder="1" applyAlignment="1" applyProtection="1">
      <alignment vertical="center"/>
    </xf>
    <xf numFmtId="0" fontId="7" fillId="4" borderId="53" xfId="7" applyFont="1" applyFill="1" applyBorder="1" applyAlignment="1" applyProtection="1">
      <alignment horizontal="right" vertical="center"/>
    </xf>
    <xf numFmtId="3" fontId="2" fillId="21" borderId="63" xfId="7" applyNumberFormat="1" applyFill="1" applyBorder="1" applyAlignment="1" applyProtection="1">
      <alignment vertical="center"/>
    </xf>
    <xf numFmtId="0" fontId="7" fillId="4" borderId="43" xfId="7" applyFont="1" applyFill="1" applyBorder="1" applyAlignment="1" applyProtection="1">
      <alignment horizontal="right" vertical="center"/>
    </xf>
    <xf numFmtId="3" fontId="2" fillId="21" borderId="16" xfId="7" applyNumberFormat="1" applyFill="1" applyBorder="1" applyAlignment="1" applyProtection="1">
      <alignment vertical="center"/>
    </xf>
    <xf numFmtId="0" fontId="6" fillId="0" borderId="43" xfId="7" applyFont="1" applyFill="1" applyBorder="1" applyAlignment="1" applyProtection="1">
      <alignment horizontal="right" vertical="center"/>
    </xf>
    <xf numFmtId="3" fontId="18" fillId="21" borderId="16" xfId="7" applyNumberFormat="1" applyFont="1" applyFill="1" applyBorder="1" applyAlignment="1" applyProtection="1">
      <alignment vertical="center"/>
    </xf>
    <xf numFmtId="0" fontId="7" fillId="0" borderId="43" xfId="7" applyFont="1" applyFill="1" applyBorder="1" applyAlignment="1" applyProtection="1">
      <alignment horizontal="right" vertical="center"/>
    </xf>
    <xf numFmtId="2" fontId="2" fillId="21" borderId="16" xfId="7" applyNumberFormat="1" applyFill="1" applyBorder="1" applyAlignment="1" applyProtection="1">
      <alignment vertical="center"/>
    </xf>
    <xf numFmtId="0" fontId="7" fillId="0" borderId="49" xfId="7" applyFont="1" applyFill="1" applyBorder="1" applyAlignment="1" applyProtection="1">
      <alignment horizontal="right" vertical="center"/>
    </xf>
    <xf numFmtId="164" fontId="2" fillId="21" borderId="55" xfId="7" applyNumberFormat="1" applyFill="1" applyBorder="1" applyAlignment="1" applyProtection="1">
      <alignment vertical="center"/>
    </xf>
    <xf numFmtId="0" fontId="22" fillId="0" borderId="0" xfId="7" applyFont="1" applyBorder="1" applyAlignment="1" applyProtection="1"/>
    <xf numFmtId="0" fontId="18" fillId="0" borderId="0" xfId="7" applyFont="1" applyProtection="1"/>
    <xf numFmtId="0" fontId="2" fillId="0" borderId="37" xfId="7" applyBorder="1" applyProtection="1"/>
    <xf numFmtId="0" fontId="7" fillId="0" borderId="37" xfId="7" applyFont="1" applyBorder="1" applyProtection="1"/>
    <xf numFmtId="0" fontId="2" fillId="0" borderId="0" xfId="7" applyBorder="1" applyAlignment="1" applyProtection="1">
      <alignment horizontal="center"/>
    </xf>
    <xf numFmtId="0" fontId="2" fillId="0" borderId="62" xfId="7" applyBorder="1" applyProtection="1"/>
    <xf numFmtId="0" fontId="2" fillId="6" borderId="43" xfId="7" applyFill="1" applyBorder="1" applyProtection="1">
      <protection locked="0"/>
    </xf>
    <xf numFmtId="0" fontId="7" fillId="0" borderId="8" xfId="7" applyFont="1" applyBorder="1" applyAlignment="1" applyProtection="1">
      <alignment horizontal="center"/>
    </xf>
    <xf numFmtId="0" fontId="2" fillId="0" borderId="24" xfId="7" applyBorder="1" applyProtection="1"/>
    <xf numFmtId="0" fontId="2" fillId="0" borderId="24" xfId="7" applyFill="1" applyBorder="1" applyProtection="1"/>
    <xf numFmtId="0" fontId="7" fillId="0" borderId="0" xfId="7" applyFont="1" applyBorder="1" applyAlignment="1" applyProtection="1">
      <alignment horizontal="center"/>
    </xf>
    <xf numFmtId="0" fontId="2" fillId="6" borderId="62" xfId="7" applyFill="1" applyBorder="1" applyProtection="1">
      <protection locked="0"/>
    </xf>
    <xf numFmtId="0" fontId="2" fillId="0" borderId="10" xfId="7" applyFill="1" applyBorder="1" applyProtection="1"/>
    <xf numFmtId="0" fontId="7" fillId="0" borderId="0" xfId="7" applyFont="1" applyFill="1" applyBorder="1" applyAlignment="1" applyProtection="1">
      <alignment horizontal="center"/>
    </xf>
    <xf numFmtId="0" fontId="2" fillId="0" borderId="5" xfId="7" applyFill="1" applyBorder="1" applyProtection="1"/>
    <xf numFmtId="0" fontId="7" fillId="0" borderId="43" xfId="7" quotePrefix="1" applyFont="1" applyFill="1" applyBorder="1" applyAlignment="1" applyProtection="1">
      <alignment horizontal="center"/>
    </xf>
    <xf numFmtId="0" fontId="7" fillId="0" borderId="43" xfId="7" applyFont="1" applyFill="1" applyBorder="1" applyAlignment="1" applyProtection="1">
      <alignment horizontal="center" wrapText="1"/>
    </xf>
    <xf numFmtId="0" fontId="2" fillId="0" borderId="0" xfId="7" applyFill="1" applyBorder="1" applyAlignment="1" applyProtection="1">
      <alignment horizontal="center" wrapText="1"/>
    </xf>
    <xf numFmtId="0" fontId="2" fillId="6" borderId="62" xfId="7" applyFont="1" applyFill="1" applyBorder="1" applyAlignment="1" applyProtection="1">
      <alignment horizontal="left"/>
      <protection locked="0"/>
    </xf>
    <xf numFmtId="1" fontId="2" fillId="6" borderId="43" xfId="7" applyNumberFormat="1" applyFill="1" applyBorder="1" applyProtection="1">
      <protection locked="0"/>
    </xf>
    <xf numFmtId="2" fontId="2" fillId="6" borderId="43" xfId="7" applyNumberFormat="1" applyFill="1" applyBorder="1" applyProtection="1">
      <protection locked="0"/>
    </xf>
    <xf numFmtId="0" fontId="2" fillId="0" borderId="8" xfId="7" applyFill="1" applyBorder="1" applyProtection="1"/>
    <xf numFmtId="0" fontId="31" fillId="0" borderId="0" xfId="7" applyFont="1" applyBorder="1" applyProtection="1"/>
    <xf numFmtId="168" fontId="2" fillId="0" borderId="0" xfId="7" applyNumberFormat="1" applyBorder="1" applyProtection="1"/>
    <xf numFmtId="4" fontId="2" fillId="21" borderId="43" xfId="7" applyNumberFormat="1" applyFill="1" applyBorder="1" applyProtection="1"/>
    <xf numFmtId="0" fontId="2" fillId="6" borderId="62" xfId="7" applyFont="1" applyFill="1" applyBorder="1" applyProtection="1">
      <protection locked="0"/>
    </xf>
    <xf numFmtId="1" fontId="2" fillId="0" borderId="0" xfId="7" applyNumberFormat="1" applyProtection="1"/>
    <xf numFmtId="2" fontId="2" fillId="0" borderId="0" xfId="7" applyNumberFormat="1" applyProtection="1"/>
    <xf numFmtId="0" fontId="2" fillId="0" borderId="0" xfId="7" applyFont="1" applyFill="1" applyBorder="1" applyAlignment="1" applyProtection="1">
      <alignment horizontal="left"/>
    </xf>
    <xf numFmtId="1" fontId="2" fillId="0" borderId="0" xfId="7" applyNumberFormat="1" applyFill="1" applyBorder="1" applyProtection="1"/>
    <xf numFmtId="2" fontId="2" fillId="0" borderId="0" xfId="7" applyNumberFormat="1" applyFill="1" applyBorder="1" applyProtection="1"/>
    <xf numFmtId="4" fontId="2" fillId="6" borderId="43" xfId="7" applyNumberFormat="1" applyFill="1" applyBorder="1" applyProtection="1">
      <protection locked="0"/>
    </xf>
    <xf numFmtId="3" fontId="22" fillId="21" borderId="12" xfId="7" applyNumberFormat="1" applyFont="1" applyFill="1" applyBorder="1" applyProtection="1"/>
    <xf numFmtId="0" fontId="35" fillId="0" borderId="0" xfId="7" applyFont="1" applyBorder="1" applyProtection="1"/>
    <xf numFmtId="0" fontId="35" fillId="0" borderId="0" xfId="7" applyFont="1" applyProtection="1"/>
    <xf numFmtId="2" fontId="2" fillId="0" borderId="0" xfId="7" applyNumberFormat="1" applyBorder="1" applyProtection="1"/>
    <xf numFmtId="3" fontId="31" fillId="0" borderId="0" xfId="7" applyNumberFormat="1" applyFont="1" applyBorder="1" applyProtection="1"/>
    <xf numFmtId="3" fontId="2" fillId="0" borderId="0" xfId="7" applyNumberFormat="1" applyBorder="1" applyProtection="1"/>
    <xf numFmtId="3" fontId="2" fillId="0" borderId="0" xfId="7" applyNumberFormat="1" applyFill="1" applyBorder="1" applyProtection="1"/>
    <xf numFmtId="0" fontId="7" fillId="0" borderId="43" xfId="7" applyFont="1" applyFill="1" applyBorder="1" applyAlignment="1" applyProtection="1">
      <alignment horizontal="center"/>
    </xf>
    <xf numFmtId="0" fontId="2" fillId="0" borderId="62" xfId="7" applyFont="1" applyFill="1" applyBorder="1" applyProtection="1"/>
    <xf numFmtId="1" fontId="2" fillId="6" borderId="43" xfId="7" applyNumberFormat="1" applyFill="1" applyBorder="1" applyAlignment="1" applyProtection="1">
      <alignment horizontal="right"/>
      <protection locked="0"/>
    </xf>
    <xf numFmtId="2" fontId="2" fillId="8" borderId="43" xfId="7" applyNumberFormat="1" applyFill="1" applyBorder="1" applyProtection="1">
      <protection locked="0"/>
    </xf>
    <xf numFmtId="2" fontId="2" fillId="21" borderId="43" xfId="7" applyNumberFormat="1" applyFill="1" applyBorder="1" applyProtection="1"/>
    <xf numFmtId="0" fontId="2" fillId="0" borderId="62" xfId="7" applyFill="1" applyBorder="1" applyProtection="1"/>
    <xf numFmtId="1" fontId="1" fillId="6" borderId="43" xfId="5" applyNumberFormat="1" applyFont="1" applyFill="1" applyBorder="1" applyAlignment="1" applyProtection="1">
      <alignment horizontal="right"/>
      <protection locked="0"/>
    </xf>
    <xf numFmtId="0" fontId="2" fillId="0" borderId="20" xfId="7" applyFont="1" applyFill="1" applyBorder="1" applyProtection="1"/>
    <xf numFmtId="0" fontId="2" fillId="0" borderId="20" xfId="7" applyFill="1" applyBorder="1" applyProtection="1"/>
    <xf numFmtId="0" fontId="2" fillId="0" borderId="37" xfId="7" applyFill="1" applyBorder="1" applyProtection="1"/>
    <xf numFmtId="0" fontId="2" fillId="0" borderId="80" xfId="7" applyBorder="1" applyProtection="1"/>
    <xf numFmtId="2" fontId="2" fillId="6" borderId="49" xfId="7" applyNumberFormat="1" applyFill="1" applyBorder="1" applyProtection="1">
      <protection locked="0"/>
    </xf>
    <xf numFmtId="3" fontId="2" fillId="21" borderId="13" xfId="7" applyNumberFormat="1" applyFill="1" applyBorder="1" applyProtection="1"/>
    <xf numFmtId="0" fontId="18" fillId="0" borderId="0" xfId="7" applyFont="1" applyFill="1" applyBorder="1" applyAlignment="1" applyProtection="1">
      <alignment horizontal="right"/>
    </xf>
    <xf numFmtId="0" fontId="18" fillId="0" borderId="45" xfId="7" applyFont="1" applyFill="1" applyBorder="1" applyAlignment="1" applyProtection="1">
      <alignment horizontal="right"/>
    </xf>
    <xf numFmtId="0" fontId="7" fillId="0" borderId="43" xfId="7" applyFont="1" applyBorder="1" applyAlignment="1" applyProtection="1">
      <alignment horizontal="center" wrapText="1"/>
    </xf>
    <xf numFmtId="0" fontId="7" fillId="0" borderId="43" xfId="7" applyFont="1" applyBorder="1" applyAlignment="1" applyProtection="1">
      <alignment horizontal="center"/>
    </xf>
    <xf numFmtId="0" fontId="2" fillId="8" borderId="24" xfId="7" applyFill="1" applyBorder="1" applyAlignment="1" applyProtection="1">
      <protection locked="0"/>
    </xf>
    <xf numFmtId="164" fontId="2" fillId="8" borderId="43" xfId="7" applyNumberFormat="1" applyFill="1" applyBorder="1" applyProtection="1">
      <protection locked="0"/>
    </xf>
    <xf numFmtId="0" fontId="2" fillId="8" borderId="20" xfId="7" applyFill="1" applyBorder="1" applyAlignment="1" applyProtection="1">
      <protection locked="0"/>
    </xf>
    <xf numFmtId="4" fontId="2" fillId="21" borderId="1" xfId="7" applyNumberFormat="1" applyFill="1" applyBorder="1" applyProtection="1"/>
    <xf numFmtId="0" fontId="2" fillId="0" borderId="0" xfId="7" applyAlignment="1" applyProtection="1"/>
    <xf numFmtId="0" fontId="18" fillId="0" borderId="0" xfId="7" applyFont="1" applyBorder="1" applyAlignment="1" applyProtection="1">
      <alignment horizontal="right"/>
    </xf>
    <xf numFmtId="0" fontId="2" fillId="0" borderId="9" xfId="7" applyFont="1" applyFill="1" applyBorder="1" applyProtection="1"/>
    <xf numFmtId="0" fontId="7" fillId="0" borderId="1" xfId="7" applyFont="1" applyBorder="1" applyAlignment="1" applyProtection="1">
      <alignment horizontal="center" wrapText="1"/>
    </xf>
    <xf numFmtId="0" fontId="7" fillId="0" borderId="1" xfId="7" applyFont="1" applyBorder="1" applyAlignment="1" applyProtection="1">
      <alignment horizontal="center"/>
    </xf>
    <xf numFmtId="0" fontId="2" fillId="0" borderId="4" xfId="7" applyFont="1" applyFill="1" applyBorder="1" applyProtection="1"/>
    <xf numFmtId="0" fontId="7" fillId="0" borderId="4" xfId="7" applyFont="1" applyFill="1" applyBorder="1" applyAlignment="1" applyProtection="1">
      <alignment horizontal="center"/>
    </xf>
    <xf numFmtId="0" fontId="7" fillId="0" borderId="3" xfId="7" applyFont="1" applyFill="1" applyBorder="1" applyAlignment="1" applyProtection="1">
      <alignment horizontal="center"/>
    </xf>
    <xf numFmtId="0" fontId="7" fillId="0" borderId="3" xfId="7" applyFont="1" applyBorder="1" applyAlignment="1" applyProtection="1">
      <alignment horizontal="center"/>
    </xf>
    <xf numFmtId="2" fontId="2" fillId="6" borderId="62" xfId="7" applyNumberFormat="1" applyFont="1" applyFill="1" applyBorder="1" applyProtection="1">
      <protection locked="0"/>
    </xf>
    <xf numFmtId="164" fontId="2" fillId="6" borderId="43" xfId="7" applyNumberFormat="1" applyFill="1" applyBorder="1" applyAlignment="1" applyProtection="1">
      <alignment horizontal="center"/>
      <protection locked="0"/>
    </xf>
    <xf numFmtId="2" fontId="2" fillId="6" borderId="62" xfId="7" applyNumberFormat="1" applyFill="1" applyBorder="1" applyProtection="1">
      <protection locked="0"/>
    </xf>
    <xf numFmtId="0" fontId="2" fillId="10" borderId="24" xfId="7" applyFill="1" applyBorder="1" applyProtection="1"/>
    <xf numFmtId="0" fontId="7" fillId="10" borderId="62" xfId="7" applyFont="1" applyFill="1" applyBorder="1" applyProtection="1"/>
    <xf numFmtId="0" fontId="2" fillId="10" borderId="62" xfId="7" applyFill="1" applyBorder="1" applyProtection="1"/>
    <xf numFmtId="3" fontId="7" fillId="0" borderId="0" xfId="7" applyNumberFormat="1" applyFont="1" applyFill="1" applyBorder="1" applyProtection="1"/>
    <xf numFmtId="164" fontId="2" fillId="21" borderId="43" xfId="7" applyNumberFormat="1" applyFill="1" applyBorder="1" applyProtection="1"/>
    <xf numFmtId="0" fontId="2" fillId="0" borderId="67" xfId="7" applyFill="1" applyBorder="1" applyProtection="1"/>
    <xf numFmtId="3" fontId="2" fillId="0" borderId="37" xfId="7" applyNumberFormat="1" applyFill="1" applyBorder="1" applyProtection="1"/>
    <xf numFmtId="0" fontId="2" fillId="0" borderId="10" xfId="7" applyFill="1" applyBorder="1" applyAlignment="1" applyProtection="1">
      <alignment horizontal="center"/>
    </xf>
    <xf numFmtId="3" fontId="2" fillId="0" borderId="0" xfId="7" applyNumberFormat="1" applyFont="1" applyFill="1" applyBorder="1" applyProtection="1"/>
    <xf numFmtId="0" fontId="2" fillId="0" borderId="0" xfId="7" applyFill="1" applyBorder="1" applyAlignment="1" applyProtection="1">
      <alignment horizontal="left"/>
    </xf>
    <xf numFmtId="0" fontId="2" fillId="0" borderId="0" xfId="7" applyFill="1" applyBorder="1" applyAlignment="1" applyProtection="1">
      <alignment horizontal="center"/>
    </xf>
    <xf numFmtId="0" fontId="2" fillId="0" borderId="24" xfId="7" applyFill="1" applyBorder="1" applyAlignment="1" applyProtection="1">
      <alignment horizontal="left"/>
    </xf>
    <xf numFmtId="0" fontId="2" fillId="0" borderId="62" xfId="7" applyFill="1" applyBorder="1" applyAlignment="1" applyProtection="1">
      <alignment horizontal="left"/>
    </xf>
    <xf numFmtId="0" fontId="37" fillId="0" borderId="43" xfId="7" applyFont="1" applyFill="1" applyBorder="1" applyAlignment="1" applyProtection="1">
      <alignment horizontal="center" wrapText="1"/>
    </xf>
    <xf numFmtId="4" fontId="2" fillId="8" borderId="43" xfId="7" applyNumberFormat="1" applyFill="1" applyBorder="1" applyProtection="1">
      <protection locked="0"/>
    </xf>
    <xf numFmtId="3" fontId="2" fillId="0" borderId="0" xfId="7" applyNumberFormat="1" applyFont="1" applyBorder="1" applyProtection="1"/>
    <xf numFmtId="0" fontId="2" fillId="0" borderId="0" xfId="7" applyFont="1" applyBorder="1" applyProtection="1"/>
    <xf numFmtId="0" fontId="7" fillId="0" borderId="3" xfId="7" applyFont="1" applyBorder="1" applyProtection="1"/>
    <xf numFmtId="0" fontId="2" fillId="0" borderId="3" xfId="7" applyBorder="1" applyAlignment="1" applyProtection="1">
      <alignment horizontal="center"/>
    </xf>
    <xf numFmtId="0" fontId="2" fillId="6" borderId="1" xfId="7" applyFill="1" applyBorder="1" applyProtection="1">
      <protection locked="0"/>
    </xf>
    <xf numFmtId="0" fontId="2" fillId="0" borderId="5" xfId="7" applyBorder="1" applyProtection="1"/>
    <xf numFmtId="3" fontId="2" fillId="8" borderId="43" xfId="7" applyNumberFormat="1" applyFill="1" applyBorder="1" applyProtection="1">
      <protection locked="0"/>
    </xf>
    <xf numFmtId="3" fontId="2" fillId="8" borderId="1" xfId="7" applyNumberFormat="1" applyFill="1" applyBorder="1" applyProtection="1">
      <protection locked="0"/>
    </xf>
    <xf numFmtId="0" fontId="22" fillId="0" borderId="15" xfId="7" applyFont="1" applyBorder="1" applyProtection="1"/>
    <xf numFmtId="0" fontId="2" fillId="0" borderId="14" xfId="7" applyBorder="1" applyProtection="1"/>
    <xf numFmtId="0" fontId="2" fillId="0" borderId="13" xfId="7" applyBorder="1" applyProtection="1"/>
    <xf numFmtId="3" fontId="22" fillId="21" borderId="13" xfId="7" applyNumberFormat="1" applyFont="1" applyFill="1" applyBorder="1" applyProtection="1"/>
    <xf numFmtId="0" fontId="2" fillId="0" borderId="24" xfId="7" applyFont="1" applyBorder="1" applyAlignment="1" applyProtection="1"/>
    <xf numFmtId="0" fontId="2" fillId="0" borderId="24" xfId="7" applyFont="1" applyBorder="1" applyProtection="1"/>
    <xf numFmtId="0" fontId="2" fillId="0" borderId="0" xfId="7" applyFont="1" applyBorder="1" applyAlignment="1" applyProtection="1">
      <alignment horizontal="center"/>
    </xf>
    <xf numFmtId="0" fontId="2" fillId="0" borderId="0" xfId="7" applyFont="1" applyFill="1" applyBorder="1" applyProtection="1"/>
    <xf numFmtId="0" fontId="2" fillId="21" borderId="43" xfId="7" applyFill="1" applyBorder="1" applyProtection="1"/>
    <xf numFmtId="0" fontId="2" fillId="0" borderId="15" xfId="7" applyBorder="1" applyProtection="1"/>
    <xf numFmtId="0" fontId="18" fillId="0" borderId="14" xfId="7" applyFont="1" applyFill="1" applyBorder="1" applyProtection="1"/>
    <xf numFmtId="0" fontId="18" fillId="0" borderId="14" xfId="7" applyFont="1" applyBorder="1" applyAlignment="1" applyProtection="1">
      <alignment horizontal="right"/>
    </xf>
    <xf numFmtId="0" fontId="18" fillId="21" borderId="12" xfId="7" applyFont="1" applyFill="1" applyBorder="1" applyAlignment="1" applyProtection="1">
      <alignment horizontal="right"/>
    </xf>
    <xf numFmtId="0" fontId="18" fillId="0" borderId="0" xfId="7" applyFont="1" applyBorder="1" applyProtection="1"/>
    <xf numFmtId="0" fontId="7" fillId="0" borderId="0" xfId="7" applyFont="1" applyBorder="1" applyProtection="1"/>
    <xf numFmtId="0" fontId="2" fillId="0" borderId="0" xfId="7" applyFont="1" applyBorder="1" applyAlignment="1" applyProtection="1">
      <alignment horizontal="right"/>
    </xf>
    <xf numFmtId="0" fontId="18" fillId="0" borderId="0" xfId="7" applyFont="1" applyBorder="1" applyAlignment="1" applyProtection="1">
      <alignment horizontal="center"/>
    </xf>
    <xf numFmtId="0" fontId="2" fillId="0" borderId="9" xfId="7" applyBorder="1" applyProtection="1"/>
    <xf numFmtId="0" fontId="7" fillId="0" borderId="11" xfId="7" applyFont="1" applyBorder="1" applyProtection="1"/>
    <xf numFmtId="0" fontId="2" fillId="0" borderId="10" xfId="7" applyBorder="1" applyProtection="1"/>
    <xf numFmtId="0" fontId="2" fillId="0" borderId="11" xfId="7" applyBorder="1" applyProtection="1"/>
    <xf numFmtId="0" fontId="2" fillId="0" borderId="9" xfId="7" applyBorder="1" applyAlignment="1" applyProtection="1">
      <alignment horizontal="right"/>
    </xf>
    <xf numFmtId="3" fontId="2" fillId="21" borderId="43" xfId="7" applyNumberFormat="1" applyFill="1" applyBorder="1" applyProtection="1"/>
    <xf numFmtId="0" fontId="2" fillId="0" borderId="4" xfId="7" applyBorder="1" applyProtection="1"/>
    <xf numFmtId="0" fontId="7" fillId="0" borderId="6" xfId="7" applyFont="1" applyBorder="1" applyProtection="1"/>
    <xf numFmtId="0" fontId="2" fillId="0" borderId="6" xfId="7" applyBorder="1" applyProtection="1"/>
    <xf numFmtId="0" fontId="18" fillId="0" borderId="5" xfId="7" applyFont="1" applyFill="1" applyBorder="1" applyProtection="1"/>
    <xf numFmtId="0" fontId="7" fillId="0" borderId="5" xfId="7" quotePrefix="1" applyFont="1" applyFill="1" applyBorder="1" applyAlignment="1" applyProtection="1">
      <alignment horizontal="center"/>
    </xf>
    <xf numFmtId="0" fontId="7" fillId="0" borderId="0" xfId="7" applyFont="1" applyFill="1" applyBorder="1" applyAlignment="1" applyProtection="1">
      <alignment horizontal="center" wrapText="1"/>
    </xf>
    <xf numFmtId="0" fontId="7" fillId="0" borderId="32" xfId="7" applyFont="1" applyFill="1" applyBorder="1" applyAlignment="1" applyProtection="1">
      <alignment horizontal="center" wrapText="1"/>
    </xf>
    <xf numFmtId="0" fontId="7" fillId="0" borderId="32" xfId="7" applyFont="1" applyFill="1" applyBorder="1" applyProtection="1"/>
    <xf numFmtId="0" fontId="2" fillId="6" borderId="49" xfId="7" applyFill="1" applyBorder="1" applyProtection="1">
      <protection locked="0"/>
    </xf>
    <xf numFmtId="0" fontId="2" fillId="0" borderId="9" xfId="7" applyFont="1" applyBorder="1" applyProtection="1"/>
    <xf numFmtId="0" fontId="7" fillId="0" borderId="24" xfId="7" applyFont="1" applyBorder="1" applyProtection="1"/>
    <xf numFmtId="0" fontId="2" fillId="0" borderId="24" xfId="7" applyFont="1" applyBorder="1" applyAlignment="1" applyProtection="1">
      <alignment horizontal="right"/>
    </xf>
    <xf numFmtId="0" fontId="18" fillId="0" borderId="4" xfId="7" applyFont="1" applyBorder="1" applyAlignment="1" applyProtection="1">
      <alignment horizontal="center"/>
    </xf>
    <xf numFmtId="0" fontId="2" fillId="0" borderId="62" xfId="7" applyFont="1" applyBorder="1" applyAlignment="1" applyProtection="1">
      <alignment horizontal="right"/>
    </xf>
    <xf numFmtId="0" fontId="2" fillId="0" borderId="67" xfId="7" applyFill="1" applyBorder="1" applyProtection="1">
      <protection locked="0"/>
    </xf>
    <xf numFmtId="0" fontId="27" fillId="0" borderId="0" xfId="7" applyFont="1" applyFill="1" applyBorder="1" applyAlignment="1" applyProtection="1"/>
    <xf numFmtId="0" fontId="7" fillId="0" borderId="11" xfId="7" applyFont="1" applyBorder="1" applyAlignment="1" applyProtection="1">
      <alignment horizontal="left"/>
    </xf>
    <xf numFmtId="0" fontId="7" fillId="0" borderId="10" xfId="7" applyFont="1" applyBorder="1" applyProtection="1"/>
    <xf numFmtId="0" fontId="2" fillId="0" borderId="10" xfId="7" applyBorder="1" applyAlignment="1" applyProtection="1">
      <alignment horizontal="right"/>
    </xf>
    <xf numFmtId="0" fontId="7" fillId="0" borderId="6" xfId="7" applyFont="1" applyBorder="1" applyAlignment="1" applyProtection="1">
      <alignment horizontal="center"/>
    </xf>
    <xf numFmtId="0" fontId="7" fillId="0" borderId="5" xfId="7" applyFont="1" applyBorder="1" applyProtection="1"/>
    <xf numFmtId="0" fontId="2" fillId="0" borderId="5" xfId="7" applyBorder="1" applyAlignment="1" applyProtection="1">
      <alignment horizontal="right"/>
    </xf>
    <xf numFmtId="0" fontId="7" fillId="0" borderId="0" xfId="7" applyFont="1" applyProtection="1"/>
    <xf numFmtId="0" fontId="7" fillId="0" borderId="11" xfId="7" applyFont="1" applyBorder="1" applyAlignment="1" applyProtection="1">
      <alignment horizontal="center"/>
    </xf>
    <xf numFmtId="0" fontId="2" fillId="0" borderId="9" xfId="7" applyFill="1" applyBorder="1" applyProtection="1"/>
    <xf numFmtId="0" fontId="2" fillId="0" borderId="7" xfId="7" applyBorder="1" applyProtection="1"/>
    <xf numFmtId="164" fontId="2" fillId="6" borderId="43" xfId="7" applyNumberFormat="1" applyFill="1" applyBorder="1" applyProtection="1">
      <protection locked="0"/>
    </xf>
    <xf numFmtId="3" fontId="2" fillId="0" borderId="9" xfId="7" applyNumberFormat="1" applyFill="1" applyBorder="1" applyProtection="1"/>
    <xf numFmtId="0" fontId="2" fillId="6" borderId="3" xfId="7" applyFill="1" applyBorder="1" applyProtection="1">
      <protection locked="0"/>
    </xf>
    <xf numFmtId="0" fontId="2" fillId="21" borderId="1" xfId="7" applyFill="1" applyBorder="1" applyProtection="1"/>
    <xf numFmtId="2" fontId="7" fillId="0" borderId="0" xfId="7" applyNumberFormat="1" applyFont="1" applyFill="1" applyBorder="1" applyAlignment="1" applyProtection="1">
      <alignment horizontal="center"/>
    </xf>
    <xf numFmtId="3" fontId="2" fillId="21" borderId="12" xfId="7" applyNumberFormat="1" applyFill="1" applyBorder="1" applyProtection="1"/>
    <xf numFmtId="0" fontId="2" fillId="10" borderId="20" xfId="7" applyFill="1" applyBorder="1" applyProtection="1"/>
    <xf numFmtId="164" fontId="2" fillId="0" borderId="59" xfId="7" applyNumberFormat="1" applyFill="1" applyBorder="1" applyAlignment="1" applyProtection="1">
      <alignment horizontal="right"/>
    </xf>
    <xf numFmtId="0" fontId="2" fillId="0" borderId="20" xfId="7" applyBorder="1" applyProtection="1"/>
    <xf numFmtId="0" fontId="18" fillId="0" borderId="24" xfId="7" applyFont="1" applyBorder="1" applyAlignment="1" applyProtection="1"/>
    <xf numFmtId="0" fontId="18" fillId="0" borderId="24" xfId="7" applyFont="1" applyBorder="1" applyProtection="1"/>
    <xf numFmtId="0" fontId="18" fillId="0" borderId="62" xfId="7" applyFont="1" applyBorder="1" applyProtection="1"/>
    <xf numFmtId="164" fontId="18" fillId="6" borderId="43" xfId="7" applyNumberFormat="1" applyFont="1" applyFill="1" applyBorder="1" applyProtection="1">
      <protection locked="0"/>
    </xf>
    <xf numFmtId="0" fontId="7" fillId="0" borderId="0" xfId="7" applyFont="1" applyFill="1" applyBorder="1" applyAlignment="1" applyProtection="1">
      <alignment horizontal="left"/>
    </xf>
    <xf numFmtId="0" fontId="2" fillId="0" borderId="5" xfId="7" applyFont="1" applyFill="1" applyBorder="1" applyAlignment="1" applyProtection="1"/>
    <xf numFmtId="0" fontId="7" fillId="0" borderId="5" xfId="7" applyFont="1" applyFill="1" applyBorder="1" applyAlignment="1" applyProtection="1"/>
    <xf numFmtId="0" fontId="2" fillId="0" borderId="0" xfId="7" applyFont="1" applyFill="1" applyBorder="1" applyAlignment="1" applyProtection="1"/>
    <xf numFmtId="0" fontId="2" fillId="0" borderId="24" xfId="7" applyFill="1" applyBorder="1" applyAlignment="1" applyProtection="1"/>
    <xf numFmtId="0" fontId="7" fillId="0" borderId="8" xfId="7" applyFont="1" applyFill="1" applyBorder="1" applyProtection="1"/>
    <xf numFmtId="0" fontId="2" fillId="0" borderId="7" xfId="7" applyFill="1" applyBorder="1" applyAlignment="1" applyProtection="1"/>
    <xf numFmtId="0" fontId="2" fillId="0" borderId="10" xfId="7" applyFill="1" applyBorder="1" applyAlignment="1" applyProtection="1"/>
    <xf numFmtId="164" fontId="2" fillId="6" borderId="1" xfId="7" applyNumberFormat="1" applyFill="1" applyBorder="1" applyProtection="1">
      <protection locked="0"/>
    </xf>
    <xf numFmtId="0" fontId="7" fillId="0" borderId="24" xfId="7" applyFont="1" applyFill="1" applyBorder="1" applyProtection="1"/>
    <xf numFmtId="0" fontId="2" fillId="0" borderId="62" xfId="7" applyFill="1" applyBorder="1" applyAlignment="1" applyProtection="1"/>
    <xf numFmtId="0" fontId="2" fillId="0" borderId="0" xfId="7" applyFill="1" applyBorder="1" applyAlignment="1" applyProtection="1"/>
    <xf numFmtId="0" fontId="32" fillId="0" borderId="0" xfId="7" applyFont="1" applyFill="1" applyBorder="1" applyAlignment="1" applyProtection="1">
      <alignment horizontal="right"/>
    </xf>
    <xf numFmtId="0" fontId="2" fillId="0" borderId="11" xfId="27" applyFont="1" applyBorder="1" applyProtection="1"/>
    <xf numFmtId="0" fontId="2" fillId="8" borderId="43" xfId="27" applyFont="1" applyFill="1" applyBorder="1" applyProtection="1">
      <protection locked="0"/>
    </xf>
    <xf numFmtId="0" fontId="2" fillId="0" borderId="10" xfId="27" applyFont="1" applyBorder="1" applyProtection="1"/>
    <xf numFmtId="0" fontId="2" fillId="0" borderId="0" xfId="27" applyFont="1" applyBorder="1" applyProtection="1"/>
    <xf numFmtId="0" fontId="2" fillId="8" borderId="43" xfId="27" applyFont="1" applyFill="1" applyBorder="1" applyAlignment="1" applyProtection="1">
      <alignment horizontal="center"/>
      <protection locked="0"/>
    </xf>
    <xf numFmtId="0" fontId="7" fillId="0" borderId="0" xfId="27" applyFont="1" applyProtection="1"/>
    <xf numFmtId="0" fontId="2" fillId="0" borderId="8" xfId="27" applyFont="1" applyBorder="1" applyProtection="1"/>
    <xf numFmtId="0" fontId="2" fillId="21" borderId="43" xfId="27" applyFont="1" applyFill="1" applyBorder="1" applyAlignment="1" applyProtection="1">
      <alignment horizontal="center"/>
    </xf>
    <xf numFmtId="0" fontId="2" fillId="21" borderId="43" xfId="27" applyFont="1" applyFill="1" applyBorder="1" applyProtection="1"/>
    <xf numFmtId="1" fontId="2" fillId="21" borderId="43" xfId="27" applyNumberFormat="1" applyFont="1" applyFill="1" applyBorder="1" applyAlignment="1" applyProtection="1">
      <alignment horizontal="center"/>
    </xf>
    <xf numFmtId="0" fontId="2" fillId="0" borderId="67" xfId="27" applyFont="1" applyBorder="1" applyProtection="1"/>
    <xf numFmtId="0" fontId="2" fillId="21" borderId="49" xfId="27" applyFont="1" applyFill="1" applyBorder="1" applyProtection="1"/>
    <xf numFmtId="0" fontId="2" fillId="0" borderId="37" xfId="27" applyFont="1" applyBorder="1" applyProtection="1"/>
    <xf numFmtId="0" fontId="14" fillId="0" borderId="0" xfId="27" applyFont="1" applyBorder="1" applyProtection="1"/>
    <xf numFmtId="0" fontId="7" fillId="0" borderId="5" xfId="27" applyFont="1" applyBorder="1" applyProtection="1"/>
    <xf numFmtId="0" fontId="7" fillId="0" borderId="4" xfId="27" applyFont="1" applyBorder="1" applyProtection="1"/>
    <xf numFmtId="0" fontId="7" fillId="0" borderId="43" xfId="27" applyFont="1" applyBorder="1" applyAlignment="1" applyProtection="1">
      <alignment horizontal="center" wrapText="1"/>
    </xf>
    <xf numFmtId="0" fontId="7" fillId="0" borderId="8" xfId="27" applyFont="1" applyBorder="1" applyProtection="1"/>
    <xf numFmtId="0" fontId="7" fillId="0" borderId="43" xfId="27" applyFont="1" applyBorder="1" applyAlignment="1" applyProtection="1">
      <alignment horizontal="center"/>
    </xf>
    <xf numFmtId="0" fontId="7" fillId="0" borderId="0" xfId="27" applyFont="1" applyBorder="1" applyProtection="1"/>
    <xf numFmtId="0" fontId="2" fillId="0" borderId="0" xfId="27" applyFont="1" applyBorder="1" applyAlignment="1" applyProtection="1">
      <alignment horizontal="left"/>
    </xf>
    <xf numFmtId="0" fontId="35" fillId="8" borderId="43" xfId="27" applyFont="1" applyFill="1" applyBorder="1" applyProtection="1">
      <protection locked="0"/>
    </xf>
    <xf numFmtId="0" fontId="35" fillId="8" borderId="62" xfId="27" applyFont="1" applyFill="1" applyBorder="1" applyAlignment="1" applyProtection="1">
      <alignment horizontal="left"/>
      <protection locked="0"/>
    </xf>
    <xf numFmtId="0" fontId="35" fillId="21" borderId="43" xfId="27" applyFont="1" applyFill="1" applyBorder="1" applyProtection="1"/>
    <xf numFmtId="0" fontId="35" fillId="8" borderId="1" xfId="27" applyFont="1" applyFill="1" applyBorder="1" applyProtection="1">
      <protection locked="0"/>
    </xf>
    <xf numFmtId="0" fontId="35" fillId="8" borderId="1" xfId="27" applyFont="1" applyFill="1" applyBorder="1" applyAlignment="1" applyProtection="1">
      <alignment horizontal="left"/>
      <protection locked="0"/>
    </xf>
    <xf numFmtId="0" fontId="2" fillId="0" borderId="32" xfId="27" applyFont="1" applyBorder="1" applyAlignment="1" applyProtection="1"/>
    <xf numFmtId="0" fontId="2" fillId="0" borderId="24" xfId="27" applyFont="1" applyBorder="1" applyAlignment="1" applyProtection="1"/>
    <xf numFmtId="0" fontId="7" fillId="0" borderId="24" xfId="27" applyFont="1" applyFill="1" applyBorder="1" applyProtection="1"/>
    <xf numFmtId="0" fontId="2" fillId="0" borderId="24" xfId="27" applyFont="1" applyFill="1" applyBorder="1" applyAlignment="1" applyProtection="1">
      <alignment horizontal="center"/>
    </xf>
    <xf numFmtId="0" fontId="2" fillId="0" borderId="24" xfId="27" applyFont="1" applyFill="1" applyBorder="1" applyAlignment="1" applyProtection="1"/>
    <xf numFmtId="0" fontId="2" fillId="0" borderId="62" xfId="27" applyFont="1" applyBorder="1" applyAlignment="1" applyProtection="1"/>
    <xf numFmtId="0" fontId="35" fillId="8" borderId="43" xfId="27" applyFont="1" applyFill="1" applyBorder="1" applyAlignment="1" applyProtection="1">
      <protection locked="0"/>
    </xf>
    <xf numFmtId="0" fontId="18" fillId="0" borderId="0" xfId="27" applyFont="1" applyBorder="1" applyAlignment="1" applyProtection="1">
      <alignment horizontal="right"/>
    </xf>
    <xf numFmtId="0" fontId="19" fillId="0" borderId="0" xfId="27" applyFont="1" applyBorder="1" applyProtection="1"/>
    <xf numFmtId="0" fontId="6" fillId="0" borderId="0" xfId="27" applyFont="1" applyBorder="1" applyProtection="1"/>
    <xf numFmtId="0" fontId="18" fillId="0" borderId="0" xfId="27" applyFont="1" applyBorder="1" applyProtection="1"/>
    <xf numFmtId="0" fontId="2" fillId="0" borderId="11" xfId="27" applyFont="1" applyBorder="1" applyAlignment="1" applyProtection="1"/>
    <xf numFmtId="0" fontId="2" fillId="0" borderId="10" xfId="27" applyFont="1" applyBorder="1" applyAlignment="1" applyProtection="1"/>
    <xf numFmtId="0" fontId="2" fillId="8" borderId="1" xfId="27" applyFont="1" applyFill="1" applyBorder="1" applyProtection="1">
      <protection locked="0"/>
    </xf>
    <xf numFmtId="0" fontId="2" fillId="8" borderId="1" xfId="27" applyFont="1" applyFill="1" applyBorder="1" applyAlignment="1" applyProtection="1">
      <alignment horizontal="right"/>
      <protection locked="0"/>
    </xf>
    <xf numFmtId="0" fontId="2" fillId="0" borderId="37" xfId="27" applyFont="1" applyBorder="1" applyAlignment="1" applyProtection="1">
      <alignment horizontal="center"/>
    </xf>
    <xf numFmtId="0" fontId="35" fillId="0" borderId="0" xfId="27" applyFont="1" applyFill="1" applyBorder="1" applyProtection="1"/>
    <xf numFmtId="0" fontId="2" fillId="0" borderId="0" xfId="27" applyFont="1" applyFill="1" applyBorder="1" applyAlignment="1" applyProtection="1"/>
    <xf numFmtId="0" fontId="2" fillId="0" borderId="0" xfId="27" applyFont="1" applyFill="1" applyBorder="1" applyAlignment="1" applyProtection="1">
      <alignment horizontal="center"/>
    </xf>
    <xf numFmtId="0" fontId="35" fillId="0" borderId="0" xfId="27" applyFont="1" applyFill="1" applyBorder="1" applyAlignment="1" applyProtection="1">
      <alignment horizontal="right"/>
    </xf>
    <xf numFmtId="0" fontId="7" fillId="0" borderId="0" xfId="27" applyFont="1" applyFill="1" applyBorder="1" applyProtection="1"/>
    <xf numFmtId="0" fontId="2" fillId="0" borderId="1" xfId="7" applyFont="1" applyFill="1" applyBorder="1" applyProtection="1"/>
    <xf numFmtId="0" fontId="2" fillId="0" borderId="3" xfId="7" applyFont="1" applyFill="1" applyBorder="1" applyProtection="1"/>
    <xf numFmtId="0" fontId="2" fillId="0" borderId="43" xfId="7" applyFont="1" applyFill="1" applyBorder="1" applyProtection="1"/>
    <xf numFmtId="0" fontId="2" fillId="0" borderId="43" xfId="7" applyFill="1" applyBorder="1" applyProtection="1"/>
    <xf numFmtId="164" fontId="2" fillId="0" borderId="43" xfId="7" applyNumberFormat="1" applyFill="1" applyBorder="1" applyAlignment="1" applyProtection="1">
      <alignment horizontal="center"/>
    </xf>
    <xf numFmtId="0" fontId="2" fillId="10" borderId="78" xfId="7" applyFill="1" applyBorder="1" applyProtection="1"/>
    <xf numFmtId="0" fontId="2" fillId="0" borderId="32" xfId="7" applyBorder="1" applyProtection="1"/>
    <xf numFmtId="0" fontId="2" fillId="0" borderId="78" xfId="7" applyBorder="1" applyProtection="1"/>
    <xf numFmtId="0" fontId="22" fillId="0" borderId="14" xfId="7" applyFont="1" applyBorder="1" applyProtection="1"/>
    <xf numFmtId="3" fontId="22" fillId="0" borderId="14" xfId="7" applyNumberFormat="1" applyFont="1" applyFill="1" applyBorder="1" applyProtection="1"/>
    <xf numFmtId="0" fontId="18" fillId="0" borderId="32" xfId="7" applyFont="1" applyBorder="1" applyAlignment="1" applyProtection="1"/>
    <xf numFmtId="0" fontId="2" fillId="0" borderId="6" xfId="7" applyFont="1" applyFill="1" applyBorder="1" applyAlignment="1" applyProtection="1"/>
    <xf numFmtId="0" fontId="2" fillId="0" borderId="32" xfId="7" applyFill="1" applyBorder="1" applyAlignment="1" applyProtection="1"/>
    <xf numFmtId="0" fontId="2" fillId="0" borderId="11" xfId="7" applyFill="1" applyBorder="1" applyAlignment="1" applyProtection="1"/>
    <xf numFmtId="0" fontId="2" fillId="0" borderId="2" xfId="27" applyFont="1" applyBorder="1" applyProtection="1"/>
    <xf numFmtId="0" fontId="2" fillId="8" borderId="1" xfId="27" applyFont="1" applyFill="1" applyBorder="1" applyAlignment="1" applyProtection="1">
      <alignment horizontal="center"/>
      <protection locked="0"/>
    </xf>
    <xf numFmtId="0" fontId="2" fillId="8" borderId="49" xfId="27" applyFont="1" applyFill="1" applyBorder="1" applyAlignment="1" applyProtection="1">
      <alignment horizontal="center"/>
      <protection locked="0"/>
    </xf>
    <xf numFmtId="4" fontId="2" fillId="21" borderId="43" xfId="27" applyNumberFormat="1" applyFont="1" applyFill="1" applyBorder="1" applyProtection="1"/>
    <xf numFmtId="0" fontId="2" fillId="8" borderId="62" xfId="27" applyFont="1" applyFill="1" applyBorder="1" applyAlignment="1" applyProtection="1">
      <alignment horizontal="left"/>
      <protection locked="0"/>
    </xf>
    <xf numFmtId="0" fontId="2" fillId="8" borderId="1" xfId="27" applyFont="1" applyFill="1" applyBorder="1" applyAlignment="1" applyProtection="1">
      <alignment horizontal="left"/>
      <protection locked="0"/>
    </xf>
    <xf numFmtId="4" fontId="2" fillId="8" borderId="1" xfId="27" applyNumberFormat="1" applyFont="1" applyFill="1" applyBorder="1" applyAlignment="1" applyProtection="1">
      <protection locked="0"/>
    </xf>
    <xf numFmtId="0" fontId="18" fillId="0" borderId="32" xfId="27" applyFont="1" applyBorder="1" applyAlignment="1" applyProtection="1"/>
    <xf numFmtId="0" fontId="18" fillId="0" borderId="24" xfId="27" applyFont="1" applyBorder="1" applyAlignment="1" applyProtection="1"/>
    <xf numFmtId="0" fontId="6" fillId="0" borderId="24" xfId="27" applyFont="1" applyFill="1" applyBorder="1" applyProtection="1"/>
    <xf numFmtId="0" fontId="18" fillId="0" borderId="24" xfId="27" applyFont="1" applyFill="1" applyBorder="1" applyAlignment="1" applyProtection="1">
      <alignment horizontal="center"/>
    </xf>
    <xf numFmtId="0" fontId="18" fillId="0" borderId="24" xfId="27" applyFont="1" applyFill="1" applyBorder="1" applyAlignment="1" applyProtection="1"/>
    <xf numFmtId="0" fontId="18" fillId="0" borderId="62" xfId="27" applyFont="1" applyBorder="1" applyAlignment="1" applyProtection="1"/>
    <xf numFmtId="4" fontId="18" fillId="21" borderId="43" xfId="7" applyNumberFormat="1" applyFont="1" applyFill="1" applyBorder="1" applyProtection="1"/>
    <xf numFmtId="4" fontId="2" fillId="21" borderId="43" xfId="7" applyNumberFormat="1" applyFont="1" applyFill="1" applyBorder="1" applyProtection="1"/>
    <xf numFmtId="0" fontId="35" fillId="0" borderId="0" xfId="27" applyFont="1" applyProtection="1"/>
    <xf numFmtId="0" fontId="2" fillId="21" borderId="1" xfId="27" applyFont="1" applyFill="1" applyBorder="1" applyProtection="1"/>
    <xf numFmtId="0" fontId="2" fillId="0" borderId="24" xfId="27" applyFont="1" applyFill="1" applyBorder="1" applyProtection="1"/>
    <xf numFmtId="0" fontId="7" fillId="0" borderId="24" xfId="27" applyFont="1" applyBorder="1" applyProtection="1"/>
    <xf numFmtId="0" fontId="2" fillId="0" borderId="62" xfId="27" applyFont="1" applyFill="1" applyBorder="1" applyAlignment="1" applyProtection="1">
      <alignment horizontal="right"/>
    </xf>
    <xf numFmtId="0" fontId="2" fillId="6" borderId="43" xfId="27" applyFont="1" applyFill="1" applyBorder="1" applyAlignment="1" applyProtection="1">
      <alignment horizontal="center"/>
      <protection locked="0"/>
    </xf>
    <xf numFmtId="0" fontId="2" fillId="0" borderId="78" xfId="27" applyFont="1" applyBorder="1" applyAlignment="1" applyProtection="1"/>
    <xf numFmtId="0" fontId="2" fillId="0" borderId="20" xfId="27" applyFont="1" applyBorder="1" applyAlignment="1" applyProtection="1"/>
    <xf numFmtId="0" fontId="2" fillId="0" borderId="20" xfId="27" applyFont="1" applyFill="1" applyBorder="1" applyProtection="1"/>
    <xf numFmtId="0" fontId="7" fillId="0" borderId="20" xfId="27" applyFont="1" applyBorder="1" applyProtection="1"/>
    <xf numFmtId="0" fontId="2" fillId="0" borderId="59" xfId="27" applyFont="1" applyFill="1" applyBorder="1" applyAlignment="1" applyProtection="1">
      <alignment horizontal="right"/>
    </xf>
    <xf numFmtId="0" fontId="2" fillId="6" borderId="68" xfId="27" applyFont="1" applyFill="1" applyBorder="1" applyAlignment="1" applyProtection="1">
      <alignment horizontal="center"/>
      <protection locked="0"/>
    </xf>
    <xf numFmtId="0" fontId="2" fillId="6" borderId="11" xfId="7" applyFill="1" applyBorder="1" applyAlignment="1" applyProtection="1">
      <alignment horizontal="center"/>
      <protection locked="0"/>
    </xf>
    <xf numFmtId="0" fontId="2" fillId="6" borderId="10" xfId="7" applyFill="1" applyBorder="1" applyAlignment="1" applyProtection="1">
      <alignment horizontal="center"/>
      <protection locked="0"/>
    </xf>
    <xf numFmtId="0" fontId="2" fillId="6" borderId="9" xfId="7" applyFill="1" applyBorder="1" applyAlignment="1" applyProtection="1">
      <alignment horizontal="center"/>
      <protection locked="0"/>
    </xf>
    <xf numFmtId="0" fontId="2" fillId="0" borderId="32" xfId="7" applyFont="1" applyBorder="1" applyAlignment="1" applyProtection="1"/>
    <xf numFmtId="164" fontId="18" fillId="21" borderId="43" xfId="7" applyNumberFormat="1" applyFont="1" applyFill="1" applyBorder="1" applyProtection="1"/>
    <xf numFmtId="2" fontId="2" fillId="21" borderId="43" xfId="27" applyNumberFormat="1" applyFont="1" applyFill="1" applyBorder="1" applyProtection="1"/>
    <xf numFmtId="0" fontId="2" fillId="8" borderId="49" xfId="27" applyFont="1" applyFill="1" applyBorder="1" applyAlignment="1" applyProtection="1">
      <alignment horizontal="right"/>
      <protection locked="0"/>
    </xf>
    <xf numFmtId="0" fontId="2" fillId="0" borderId="20" xfId="27" applyFont="1" applyFill="1" applyBorder="1" applyAlignment="1" applyProtection="1">
      <alignment horizontal="center"/>
    </xf>
    <xf numFmtId="0" fontId="7" fillId="0" borderId="1" xfId="27" applyFont="1" applyBorder="1" applyAlignment="1" applyProtection="1">
      <alignment horizontal="center"/>
    </xf>
    <xf numFmtId="2" fontId="2" fillId="6" borderId="43" xfId="27" applyNumberFormat="1" applyFont="1" applyFill="1" applyBorder="1" applyAlignment="1" applyProtection="1">
      <alignment horizontal="right"/>
      <protection locked="0"/>
    </xf>
    <xf numFmtId="2" fontId="2" fillId="21" borderId="43" xfId="27" applyNumberFormat="1" applyFont="1" applyFill="1" applyBorder="1" applyAlignment="1" applyProtection="1">
      <alignment horizontal="right"/>
    </xf>
    <xf numFmtId="0" fontId="2" fillId="0" borderId="10" xfId="27" applyFont="1" applyFill="1" applyBorder="1" applyProtection="1"/>
    <xf numFmtId="0" fontId="7" fillId="0" borderId="10" xfId="27" applyFont="1" applyBorder="1" applyProtection="1"/>
    <xf numFmtId="0" fontId="2" fillId="0" borderId="9" xfId="27" applyFont="1" applyFill="1" applyBorder="1" applyAlignment="1" applyProtection="1">
      <alignment horizontal="right"/>
    </xf>
    <xf numFmtId="2" fontId="2" fillId="6" borderId="68" xfId="27" applyNumberFormat="1" applyFont="1" applyFill="1" applyBorder="1" applyAlignment="1" applyProtection="1">
      <alignment horizontal="right"/>
      <protection locked="0"/>
    </xf>
    <xf numFmtId="164" fontId="2" fillId="0" borderId="32" xfId="7" applyNumberFormat="1" applyFill="1" applyBorder="1" applyAlignment="1" applyProtection="1">
      <alignment horizontal="center"/>
    </xf>
    <xf numFmtId="0" fontId="32" fillId="0" borderId="8" xfId="28" applyBorder="1" applyProtection="1"/>
    <xf numFmtId="164" fontId="2" fillId="8" borderId="43" xfId="27" applyNumberFormat="1" applyFont="1" applyFill="1" applyBorder="1" applyProtection="1">
      <protection locked="0"/>
    </xf>
    <xf numFmtId="164" fontId="2" fillId="21" borderId="43" xfId="27" applyNumberFormat="1" applyFont="1" applyFill="1" applyBorder="1" applyAlignment="1" applyProtection="1">
      <alignment horizontal="right"/>
    </xf>
    <xf numFmtId="0" fontId="2" fillId="8" borderId="43" xfId="27" applyFont="1" applyFill="1" applyBorder="1" applyAlignment="1" applyProtection="1">
      <alignment horizontal="right"/>
      <protection locked="0"/>
    </xf>
    <xf numFmtId="164" fontId="2" fillId="8" borderId="43" xfId="27" applyNumberFormat="1" applyFont="1" applyFill="1" applyBorder="1" applyAlignment="1" applyProtection="1">
      <alignment horizontal="right"/>
      <protection locked="0"/>
    </xf>
    <xf numFmtId="0" fontId="2" fillId="11" borderId="43" xfId="27" applyFont="1" applyFill="1" applyBorder="1" applyAlignment="1" applyProtection="1">
      <alignment horizontal="right"/>
      <protection locked="0"/>
    </xf>
    <xf numFmtId="2" fontId="2" fillId="8" borderId="43" xfId="27" applyNumberFormat="1" applyFont="1" applyFill="1" applyBorder="1" applyProtection="1">
      <protection locked="0"/>
    </xf>
    <xf numFmtId="4" fontId="2" fillId="0" borderId="62" xfId="27" applyNumberFormat="1" applyFont="1" applyFill="1" applyBorder="1" applyProtection="1"/>
    <xf numFmtId="4" fontId="2" fillId="0" borderId="1" xfId="27" applyNumberFormat="1" applyFont="1" applyFill="1" applyBorder="1" applyProtection="1"/>
    <xf numFmtId="4" fontId="2" fillId="0" borderId="2" xfId="27" applyNumberFormat="1" applyFont="1" applyFill="1" applyBorder="1" applyProtection="1"/>
    <xf numFmtId="4" fontId="2" fillId="0" borderId="3" xfId="27" applyNumberFormat="1" applyFont="1" applyFill="1" applyBorder="1" applyAlignment="1" applyProtection="1"/>
    <xf numFmtId="0" fontId="2" fillId="0" borderId="6" xfId="27" applyFont="1" applyFill="1" applyBorder="1" applyAlignment="1" applyProtection="1"/>
    <xf numFmtId="0" fontId="2" fillId="0" borderId="4" xfId="27" applyFont="1" applyBorder="1" applyAlignment="1" applyProtection="1"/>
    <xf numFmtId="1" fontId="2" fillId="8" borderId="43" xfId="27" applyNumberFormat="1" applyFont="1" applyFill="1" applyBorder="1" applyAlignment="1" applyProtection="1">
      <alignment horizontal="right"/>
      <protection locked="0"/>
    </xf>
    <xf numFmtId="164" fontId="2" fillId="21" borderId="49" xfId="27" applyNumberFormat="1" applyFont="1" applyFill="1" applyBorder="1" applyAlignment="1" applyProtection="1">
      <alignment horizontal="right"/>
    </xf>
    <xf numFmtId="2" fontId="2" fillId="8" borderId="1" xfId="27" applyNumberFormat="1" applyFont="1" applyFill="1" applyBorder="1" applyAlignment="1" applyProtection="1">
      <alignment horizontal="right"/>
      <protection locked="0"/>
    </xf>
    <xf numFmtId="3" fontId="18" fillId="21" borderId="12" xfId="7" applyNumberFormat="1" applyFont="1" applyFill="1" applyBorder="1" applyProtection="1"/>
    <xf numFmtId="0" fontId="22" fillId="0" borderId="0" xfId="7" applyFont="1" applyBorder="1" applyAlignment="1" applyProtection="1">
      <alignment horizontal="right"/>
    </xf>
    <xf numFmtId="3" fontId="22" fillId="0" borderId="0" xfId="7" applyNumberFormat="1" applyFont="1" applyFill="1" applyBorder="1" applyProtection="1"/>
    <xf numFmtId="0" fontId="7" fillId="0" borderId="43" xfId="27" applyFont="1" applyBorder="1" applyAlignment="1" applyProtection="1">
      <alignment horizontal="center" vertical="center" wrapText="1"/>
    </xf>
    <xf numFmtId="0" fontId="18" fillId="0" borderId="10" xfId="27" applyFont="1" applyBorder="1" applyAlignment="1" applyProtection="1"/>
    <xf numFmtId="0" fontId="6" fillId="0" borderId="10" xfId="27" applyFont="1" applyFill="1" applyBorder="1" applyProtection="1"/>
    <xf numFmtId="0" fontId="18" fillId="0" borderId="0" xfId="27" applyFont="1" applyFill="1" applyBorder="1" applyAlignment="1" applyProtection="1"/>
    <xf numFmtId="0" fontId="22" fillId="0" borderId="8" xfId="7" applyFont="1" applyBorder="1" applyAlignment="1" applyProtection="1">
      <alignment horizontal="right"/>
    </xf>
    <xf numFmtId="0" fontId="2" fillId="0" borderId="8" xfId="27" applyFont="1" applyFill="1" applyBorder="1" applyAlignment="1" applyProtection="1">
      <alignment horizontal="right"/>
    </xf>
    <xf numFmtId="0" fontId="18" fillId="0" borderId="8" xfId="27" applyFont="1" applyFill="1" applyBorder="1" applyAlignment="1" applyProtection="1"/>
    <xf numFmtId="0" fontId="18" fillId="0" borderId="0" xfId="27" applyFont="1" applyBorder="1" applyAlignment="1" applyProtection="1"/>
    <xf numFmtId="0" fontId="18" fillId="0" borderId="0" xfId="27" applyFont="1" applyFill="1" applyBorder="1" applyAlignment="1" applyProtection="1">
      <alignment horizontal="center"/>
    </xf>
    <xf numFmtId="4" fontId="2" fillId="21" borderId="1" xfId="7" applyNumberFormat="1" applyFont="1" applyFill="1" applyBorder="1" applyProtection="1"/>
    <xf numFmtId="0" fontId="18" fillId="0" borderId="8" xfId="27" applyFont="1" applyBorder="1" applyAlignment="1" applyProtection="1"/>
    <xf numFmtId="0" fontId="6" fillId="0" borderId="0" xfId="27" applyFont="1" applyFill="1" applyBorder="1" applyProtection="1"/>
    <xf numFmtId="4" fontId="18" fillId="0" borderId="27" xfId="7" applyNumberFormat="1" applyFont="1" applyFill="1" applyBorder="1" applyProtection="1"/>
    <xf numFmtId="0" fontId="25" fillId="0" borderId="0" xfId="0" applyFont="1"/>
    <xf numFmtId="0" fontId="18" fillId="0" borderId="0" xfId="0" applyFont="1"/>
    <xf numFmtId="0" fontId="18" fillId="0" borderId="0" xfId="0" applyFont="1" applyBorder="1"/>
    <xf numFmtId="0" fontId="0" fillId="0" borderId="0" xfId="0" applyBorder="1"/>
    <xf numFmtId="0" fontId="78" fillId="21" borderId="0" xfId="0" applyFont="1" applyFill="1" applyBorder="1" applyAlignment="1">
      <alignment vertical="center"/>
    </xf>
    <xf numFmtId="0" fontId="0" fillId="0" borderId="0" xfId="0" applyFill="1" applyBorder="1"/>
    <xf numFmtId="0" fontId="79" fillId="0" borderId="0" xfId="7" applyFont="1"/>
    <xf numFmtId="0" fontId="32" fillId="0" borderId="0" xfId="7" applyFont="1" applyAlignment="1">
      <alignment horizontal="left" vertical="top" wrapText="1" indent="1"/>
    </xf>
    <xf numFmtId="0" fontId="2" fillId="0" borderId="0" xfId="7" applyAlignment="1">
      <alignment horizontal="left" wrapText="1" indent="1"/>
    </xf>
    <xf numFmtId="0" fontId="35" fillId="0" borderId="0" xfId="7" applyFont="1" applyAlignment="1">
      <alignment horizontal="left" vertical="top" wrapText="1" indent="1"/>
    </xf>
    <xf numFmtId="0" fontId="35" fillId="0" borderId="0" xfId="7" applyFont="1" applyAlignment="1">
      <alignment horizontal="left" wrapText="1" indent="1"/>
    </xf>
    <xf numFmtId="0" fontId="35" fillId="6" borderId="0" xfId="7" applyFont="1" applyFill="1" applyAlignment="1">
      <alignment horizontal="left" vertical="top" wrapText="1" indent="1"/>
    </xf>
    <xf numFmtId="0" fontId="35" fillId="0" borderId="0" xfId="7" applyFont="1" applyAlignment="1">
      <alignment horizontal="left" vertical="center" wrapText="1" indent="1"/>
    </xf>
    <xf numFmtId="0" fontId="35" fillId="11" borderId="0" xfId="7" applyFont="1" applyFill="1" applyAlignment="1">
      <alignment horizontal="left" vertical="top" wrapText="1" indent="1"/>
    </xf>
    <xf numFmtId="0" fontId="35" fillId="7" borderId="0" xfId="7" applyFont="1" applyFill="1" applyAlignment="1">
      <alignment horizontal="left" vertical="top" wrapText="1" indent="1"/>
    </xf>
    <xf numFmtId="2" fontId="22" fillId="9" borderId="0" xfId="1" applyNumberFormat="1" applyFont="1" applyFill="1" applyBorder="1" applyAlignment="1">
      <alignment horizontal="left" indent="1"/>
    </xf>
    <xf numFmtId="1" fontId="35" fillId="6" borderId="43" xfId="1" applyNumberFormat="1" applyFont="1" applyFill="1" applyBorder="1" applyAlignment="1" applyProtection="1">
      <alignment horizontal="left"/>
      <protection locked="0"/>
    </xf>
    <xf numFmtId="1" fontId="14" fillId="8" borderId="53" xfId="1" applyNumberFormat="1" applyFill="1" applyBorder="1" applyProtection="1">
      <protection locked="0"/>
    </xf>
    <xf numFmtId="1" fontId="14" fillId="8" borderId="43" xfId="1" applyNumberFormat="1" applyFill="1" applyBorder="1" applyProtection="1">
      <protection locked="0"/>
    </xf>
    <xf numFmtId="1" fontId="14" fillId="8" borderId="49" xfId="1" applyNumberFormat="1" applyFill="1" applyBorder="1" applyProtection="1">
      <protection locked="0"/>
    </xf>
    <xf numFmtId="1" fontId="14" fillId="8" borderId="3" xfId="1" applyNumberFormat="1" applyFill="1" applyBorder="1" applyProtection="1">
      <protection locked="0"/>
    </xf>
    <xf numFmtId="1" fontId="14" fillId="8" borderId="2" xfId="1" applyNumberFormat="1" applyFill="1" applyBorder="1" applyProtection="1">
      <protection locked="0"/>
    </xf>
    <xf numFmtId="0" fontId="79" fillId="0" borderId="0" xfId="7" applyFont="1" applyAlignment="1">
      <alignment horizontal="left" wrapText="1"/>
    </xf>
    <xf numFmtId="0" fontId="14" fillId="10" borderId="8" xfId="1" applyFont="1" applyFill="1" applyBorder="1" applyAlignment="1">
      <alignment horizontal="left"/>
    </xf>
    <xf numFmtId="0" fontId="14" fillId="10" borderId="0" xfId="1" applyFont="1" applyFill="1" applyAlignment="1">
      <alignment horizontal="left"/>
    </xf>
    <xf numFmtId="0" fontId="14" fillId="10" borderId="8" xfId="1" applyFill="1" applyBorder="1" applyAlignment="1">
      <alignment horizontal="left"/>
    </xf>
    <xf numFmtId="0" fontId="14" fillId="10" borderId="0" xfId="1" applyFill="1" applyBorder="1" applyAlignment="1">
      <alignment horizontal="left"/>
    </xf>
    <xf numFmtId="171" fontId="69" fillId="10" borderId="15" xfId="15" applyNumberFormat="1" applyFont="1" applyFill="1" applyBorder="1" applyAlignment="1" applyProtection="1">
      <alignment horizontal="right"/>
    </xf>
    <xf numFmtId="171" fontId="69" fillId="10" borderId="14" xfId="15" applyNumberFormat="1" applyFont="1" applyFill="1" applyBorder="1" applyAlignment="1" applyProtection="1">
      <alignment horizontal="right"/>
    </xf>
    <xf numFmtId="171" fontId="69" fillId="10" borderId="75" xfId="15" applyNumberFormat="1" applyFont="1" applyFill="1" applyBorder="1" applyAlignment="1" applyProtection="1">
      <alignment horizontal="right"/>
    </xf>
    <xf numFmtId="171" fontId="35" fillId="0" borderId="90" xfId="15" applyNumberFormat="1" applyFont="1" applyFill="1" applyBorder="1" applyAlignment="1" applyProtection="1">
      <alignment horizontal="left" vertical="top" wrapText="1"/>
    </xf>
    <xf numFmtId="171" fontId="35" fillId="0" borderId="91" xfId="15" applyNumberFormat="1" applyFont="1" applyFill="1" applyBorder="1" applyAlignment="1" applyProtection="1">
      <alignment horizontal="left" vertical="top" wrapText="1"/>
    </xf>
    <xf numFmtId="3" fontId="35" fillId="0" borderId="93" xfId="13" applyFont="1" applyFill="1" applyBorder="1" applyAlignment="1" applyProtection="1">
      <alignment horizontal="left" vertical="center"/>
    </xf>
    <xf numFmtId="3" fontId="35" fillId="0" borderId="94" xfId="13" applyFont="1" applyFill="1" applyBorder="1" applyAlignment="1" applyProtection="1">
      <alignment horizontal="left" vertical="center"/>
    </xf>
    <xf numFmtId="171" fontId="61" fillId="0" borderId="64" xfId="15" applyNumberFormat="1" applyFill="1" applyBorder="1" applyAlignment="1" applyProtection="1">
      <alignment horizontal="left" vertical="top" wrapText="1"/>
    </xf>
    <xf numFmtId="171" fontId="61" fillId="0" borderId="53" xfId="15" applyNumberFormat="1" applyFill="1" applyBorder="1" applyAlignment="1" applyProtection="1">
      <alignment horizontal="left" vertical="top" wrapText="1"/>
    </xf>
    <xf numFmtId="171" fontId="61" fillId="0" borderId="56" xfId="15" applyNumberFormat="1" applyFill="1" applyBorder="1" applyAlignment="1" applyProtection="1">
      <alignment horizontal="left" vertical="top" wrapText="1"/>
    </xf>
    <xf numFmtId="171" fontId="61" fillId="0" borderId="49" xfId="15" applyNumberFormat="1" applyFill="1" applyBorder="1" applyAlignment="1" applyProtection="1">
      <alignment horizontal="left" vertical="top" wrapText="1"/>
    </xf>
    <xf numFmtId="0" fontId="2" fillId="7" borderId="51" xfId="1" applyFont="1" applyFill="1" applyBorder="1" applyAlignment="1" applyProtection="1">
      <alignment horizontal="left"/>
    </xf>
    <xf numFmtId="0" fontId="2" fillId="7" borderId="45" xfId="1" applyFont="1" applyFill="1" applyBorder="1" applyAlignment="1" applyProtection="1">
      <alignment horizontal="left"/>
    </xf>
    <xf numFmtId="0" fontId="2" fillId="7" borderId="42" xfId="1" applyFont="1" applyFill="1" applyBorder="1" applyAlignment="1" applyProtection="1">
      <alignment horizontal="left"/>
    </xf>
    <xf numFmtId="0" fontId="2" fillId="7" borderId="28" xfId="1" applyFont="1" applyFill="1" applyBorder="1" applyAlignment="1" applyProtection="1">
      <alignment horizontal="left"/>
    </xf>
    <xf numFmtId="0" fontId="2" fillId="7" borderId="27" xfId="1" applyFont="1" applyFill="1" applyBorder="1" applyAlignment="1" applyProtection="1">
      <alignment horizontal="left"/>
    </xf>
    <xf numFmtId="0" fontId="2" fillId="7" borderId="26" xfId="1" applyFont="1" applyFill="1" applyBorder="1" applyAlignment="1" applyProtection="1">
      <alignment horizontal="left"/>
    </xf>
    <xf numFmtId="0" fontId="14" fillId="0" borderId="21" xfId="1" applyBorder="1" applyAlignment="1" applyProtection="1">
      <alignment horizontal="left" vertical="top"/>
    </xf>
    <xf numFmtId="0" fontId="14" fillId="0" borderId="20" xfId="1" applyBorder="1" applyAlignment="1" applyProtection="1">
      <alignment horizontal="left" vertical="top"/>
    </xf>
    <xf numFmtId="0" fontId="14" fillId="0" borderId="19" xfId="1" applyBorder="1" applyAlignment="1" applyProtection="1">
      <alignment horizontal="left" vertical="top"/>
    </xf>
    <xf numFmtId="171" fontId="61" fillId="0" borderId="34" xfId="15" applyNumberFormat="1" applyFill="1" applyBorder="1" applyAlignment="1" applyProtection="1">
      <alignment horizontal="left"/>
    </xf>
    <xf numFmtId="171" fontId="61" fillId="0" borderId="4" xfId="15" applyNumberFormat="1" applyFill="1" applyBorder="1" applyAlignment="1" applyProtection="1">
      <alignment horizontal="left"/>
    </xf>
    <xf numFmtId="171" fontId="61" fillId="0" borderId="15" xfId="15" applyNumberFormat="1" applyFont="1" applyFill="1" applyBorder="1" applyAlignment="1" applyProtection="1">
      <alignment horizontal="right"/>
    </xf>
    <xf numFmtId="171" fontId="61" fillId="0" borderId="14" xfId="15" applyNumberFormat="1" applyFont="1" applyFill="1" applyBorder="1" applyAlignment="1" applyProtection="1">
      <alignment horizontal="right"/>
    </xf>
    <xf numFmtId="171" fontId="61" fillId="0" borderId="75" xfId="15" applyNumberFormat="1" applyFont="1" applyFill="1" applyBorder="1" applyAlignment="1" applyProtection="1">
      <alignment horizontal="right"/>
    </xf>
    <xf numFmtId="171" fontId="61" fillId="0" borderId="12" xfId="15" applyNumberFormat="1" applyFill="1" applyBorder="1" applyAlignment="1" applyProtection="1">
      <alignment horizontal="left" vertical="top" wrapText="1"/>
    </xf>
    <xf numFmtId="171" fontId="61" fillId="0" borderId="25" xfId="15" applyNumberFormat="1" applyFill="1" applyBorder="1" applyAlignment="1" applyProtection="1">
      <alignment horizontal="left"/>
    </xf>
    <xf numFmtId="171" fontId="61" fillId="0" borderId="62" xfId="15" applyNumberFormat="1" applyFill="1" applyBorder="1" applyAlignment="1" applyProtection="1">
      <alignment horizontal="left"/>
    </xf>
    <xf numFmtId="171" fontId="61" fillId="0" borderId="48" xfId="15" applyNumberFormat="1" applyFill="1" applyBorder="1" applyAlignment="1" applyProtection="1">
      <alignment horizontal="left"/>
    </xf>
    <xf numFmtId="171" fontId="61" fillId="0" borderId="9" xfId="15" applyNumberFormat="1" applyFill="1" applyBorder="1" applyAlignment="1" applyProtection="1">
      <alignment horizontal="left"/>
    </xf>
    <xf numFmtId="3" fontId="22" fillId="13" borderId="86" xfId="13" applyFont="1" applyBorder="1" applyAlignment="1" applyProtection="1">
      <alignment horizontal="left" vertical="center"/>
    </xf>
    <xf numFmtId="3" fontId="22" fillId="13" borderId="87" xfId="13" applyFont="1" applyBorder="1" applyAlignment="1" applyProtection="1">
      <alignment horizontal="left" vertical="center"/>
    </xf>
    <xf numFmtId="0" fontId="14" fillId="8" borderId="27" xfId="1" applyFont="1" applyFill="1" applyBorder="1" applyAlignment="1" applyProtection="1">
      <alignment horizontal="left"/>
      <protection locked="0"/>
    </xf>
    <xf numFmtId="0" fontId="14" fillId="8" borderId="26" xfId="1" applyFont="1" applyFill="1" applyBorder="1" applyAlignment="1" applyProtection="1">
      <alignment horizontal="left"/>
      <protection locked="0"/>
    </xf>
    <xf numFmtId="0" fontId="22" fillId="8" borderId="20" xfId="1" applyFont="1" applyFill="1" applyBorder="1" applyAlignment="1" applyProtection="1">
      <alignment horizontal="left"/>
      <protection locked="0"/>
    </xf>
    <xf numFmtId="0" fontId="22" fillId="8" borderId="59" xfId="1" applyFont="1" applyFill="1" applyBorder="1" applyAlignment="1" applyProtection="1">
      <alignment horizontal="left"/>
      <protection locked="0"/>
    </xf>
    <xf numFmtId="0" fontId="14" fillId="8" borderId="20" xfId="1" applyFont="1" applyFill="1" applyBorder="1" applyAlignment="1" applyProtection="1">
      <alignment horizontal="left"/>
      <protection locked="0"/>
    </xf>
    <xf numFmtId="0" fontId="14" fillId="8" borderId="19" xfId="1" applyFont="1" applyFill="1" applyBorder="1" applyAlignment="1" applyProtection="1">
      <alignment horizontal="left"/>
      <protection locked="0"/>
    </xf>
    <xf numFmtId="0" fontId="18" fillId="0" borderId="54" xfId="1" applyFont="1" applyBorder="1" applyAlignment="1">
      <alignment horizontal="left"/>
    </xf>
    <xf numFmtId="0" fontId="18" fillId="0" borderId="75" xfId="1" applyFont="1" applyBorder="1" applyAlignment="1">
      <alignment horizontal="left"/>
    </xf>
    <xf numFmtId="0" fontId="14" fillId="0" borderId="71" xfId="1" applyFont="1" applyBorder="1" applyAlignment="1">
      <alignment horizontal="center" vertical="center" wrapText="1"/>
    </xf>
    <xf numFmtId="0" fontId="14" fillId="0" borderId="69" xfId="1" applyFont="1" applyBorder="1" applyAlignment="1">
      <alignment horizontal="center" vertical="center" wrapText="1"/>
    </xf>
    <xf numFmtId="0" fontId="14" fillId="0" borderId="32" xfId="1" applyFont="1" applyBorder="1" applyAlignment="1">
      <alignment horizontal="left"/>
    </xf>
    <xf numFmtId="0" fontId="14" fillId="0" borderId="62" xfId="1" applyFont="1" applyBorder="1" applyAlignment="1">
      <alignment horizontal="left"/>
    </xf>
    <xf numFmtId="0" fontId="14" fillId="0" borderId="11" xfId="1" applyFont="1" applyBorder="1" applyAlignment="1">
      <alignment horizontal="left"/>
    </xf>
    <xf numFmtId="0" fontId="14" fillId="0" borderId="9" xfId="1" applyFont="1" applyBorder="1" applyAlignment="1">
      <alignment horizontal="left"/>
    </xf>
    <xf numFmtId="0" fontId="2" fillId="7" borderId="51" xfId="1" applyFont="1" applyFill="1" applyBorder="1" applyAlignment="1">
      <alignment horizontal="left"/>
    </xf>
    <xf numFmtId="0" fontId="2" fillId="7" borderId="45" xfId="1" applyFont="1" applyFill="1" applyBorder="1" applyAlignment="1">
      <alignment horizontal="left"/>
    </xf>
    <xf numFmtId="0" fontId="2" fillId="7" borderId="42" xfId="1" applyFont="1" applyFill="1" applyBorder="1" applyAlignment="1">
      <alignment horizontal="left"/>
    </xf>
    <xf numFmtId="0" fontId="14" fillId="0" borderId="21" xfId="1" applyBorder="1" applyAlignment="1">
      <alignment horizontal="left" vertical="top"/>
    </xf>
    <xf numFmtId="0" fontId="14" fillId="0" borderId="20" xfId="1" applyBorder="1" applyAlignment="1">
      <alignment horizontal="left" vertical="top"/>
    </xf>
    <xf numFmtId="0" fontId="14" fillId="0" borderId="19" xfId="1" applyBorder="1" applyAlignment="1">
      <alignment horizontal="left" vertical="top"/>
    </xf>
    <xf numFmtId="0" fontId="2" fillId="7" borderId="28" xfId="1" applyFont="1" applyFill="1" applyBorder="1" applyAlignment="1">
      <alignment horizontal="left"/>
    </xf>
    <xf numFmtId="0" fontId="2" fillId="7" borderId="27" xfId="1" applyFont="1" applyFill="1" applyBorder="1" applyAlignment="1">
      <alignment horizontal="left"/>
    </xf>
    <xf numFmtId="0" fontId="2" fillId="7" borderId="26" xfId="1" applyFont="1" applyFill="1" applyBorder="1" applyAlignment="1">
      <alignment horizontal="left"/>
    </xf>
    <xf numFmtId="0" fontId="14" fillId="0" borderId="54" xfId="1" applyFont="1" applyBorder="1" applyAlignment="1">
      <alignment horizontal="center"/>
    </xf>
    <xf numFmtId="0" fontId="14" fillId="0" borderId="13" xfId="1" applyFont="1" applyBorder="1" applyAlignment="1">
      <alignment horizontal="center"/>
    </xf>
    <xf numFmtId="0" fontId="19" fillId="0" borderId="15" xfId="1" applyFont="1" applyBorder="1" applyAlignment="1">
      <alignment horizontal="center" wrapText="1"/>
    </xf>
    <xf numFmtId="0" fontId="19" fillId="0" borderId="13" xfId="1" applyFont="1" applyBorder="1" applyAlignment="1">
      <alignment horizontal="center" wrapText="1"/>
    </xf>
    <xf numFmtId="0" fontId="19" fillId="0" borderId="15" xfId="1" applyFont="1" applyFill="1" applyBorder="1" applyAlignment="1">
      <alignment horizontal="center" vertical="center" wrapText="1"/>
    </xf>
    <xf numFmtId="0" fontId="19" fillId="0" borderId="13" xfId="1" applyFont="1" applyFill="1" applyBorder="1" applyAlignment="1">
      <alignment horizontal="center" vertical="center" wrapText="1"/>
    </xf>
    <xf numFmtId="0" fontId="25" fillId="0" borderId="0" xfId="1" applyFont="1" applyBorder="1" applyAlignment="1">
      <alignment horizontal="right"/>
    </xf>
    <xf numFmtId="0" fontId="35" fillId="8" borderId="74" xfId="1" applyFont="1" applyFill="1" applyBorder="1" applyAlignment="1" applyProtection="1">
      <alignment horizontal="left"/>
      <protection locked="0"/>
    </xf>
    <xf numFmtId="0" fontId="35" fillId="8" borderId="27" xfId="1" applyFont="1" applyFill="1" applyBorder="1" applyAlignment="1" applyProtection="1">
      <alignment horizontal="left"/>
      <protection locked="0"/>
    </xf>
    <xf numFmtId="0" fontId="35" fillId="8" borderId="26" xfId="1" applyFont="1" applyFill="1" applyBorder="1" applyAlignment="1" applyProtection="1">
      <alignment horizontal="left"/>
      <protection locked="0"/>
    </xf>
    <xf numFmtId="0" fontId="35" fillId="8" borderId="32" xfId="1" applyFont="1" applyFill="1" applyBorder="1" applyAlignment="1" applyProtection="1">
      <alignment horizontal="left"/>
      <protection locked="0"/>
    </xf>
    <xf numFmtId="0" fontId="35" fillId="8" borderId="24" xfId="1" applyFont="1" applyFill="1" applyBorder="1" applyAlignment="1" applyProtection="1">
      <alignment horizontal="left"/>
      <protection locked="0"/>
    </xf>
    <xf numFmtId="0" fontId="35" fillId="8" borderId="23" xfId="1" applyFont="1" applyFill="1" applyBorder="1" applyAlignment="1" applyProtection="1">
      <alignment horizontal="left"/>
      <protection locked="0"/>
    </xf>
    <xf numFmtId="0" fontId="14" fillId="0" borderId="0" xfId="1" applyFont="1" applyBorder="1" applyAlignment="1">
      <alignment horizontal="left"/>
    </xf>
    <xf numFmtId="0" fontId="14" fillId="0" borderId="45" xfId="1" applyFont="1" applyBorder="1" applyAlignment="1">
      <alignment horizontal="left"/>
    </xf>
    <xf numFmtId="0" fontId="14" fillId="6" borderId="32" xfId="1" applyFont="1" applyFill="1" applyBorder="1" applyAlignment="1" applyProtection="1">
      <alignment horizontal="left"/>
      <protection locked="0"/>
    </xf>
    <xf numFmtId="0" fontId="14" fillId="6" borderId="24" xfId="1" applyFont="1" applyFill="1" applyBorder="1" applyAlignment="1" applyProtection="1">
      <alignment horizontal="left"/>
      <protection locked="0"/>
    </xf>
    <xf numFmtId="0" fontId="14" fillId="6" borderId="62" xfId="1" applyFont="1" applyFill="1" applyBorder="1" applyAlignment="1" applyProtection="1">
      <alignment horizontal="left"/>
      <protection locked="0"/>
    </xf>
    <xf numFmtId="0" fontId="14" fillId="6" borderId="78" xfId="1" applyFont="1" applyFill="1" applyBorder="1" applyAlignment="1" applyProtection="1">
      <alignment horizontal="left"/>
      <protection locked="0"/>
    </xf>
    <xf numFmtId="0" fontId="14" fillId="6" borderId="20" xfId="1" applyFont="1" applyFill="1" applyBorder="1" applyAlignment="1" applyProtection="1">
      <alignment horizontal="left"/>
      <protection locked="0"/>
    </xf>
    <xf numFmtId="0" fontId="14" fillId="6" borderId="59" xfId="1" applyFont="1" applyFill="1" applyBorder="1" applyAlignment="1" applyProtection="1">
      <alignment horizontal="left"/>
      <protection locked="0"/>
    </xf>
    <xf numFmtId="0" fontId="14" fillId="7" borderId="29" xfId="1" applyFont="1" applyFill="1" applyBorder="1" applyAlignment="1">
      <alignment horizontal="left"/>
    </xf>
    <xf numFmtId="0" fontId="14" fillId="0" borderId="18" xfId="1" applyBorder="1" applyAlignment="1">
      <alignment horizontal="left" vertical="top"/>
    </xf>
    <xf numFmtId="0" fontId="2" fillId="7" borderId="29" xfId="1" applyFont="1" applyFill="1" applyBorder="1" applyAlignment="1">
      <alignment horizontal="center"/>
    </xf>
    <xf numFmtId="0" fontId="14" fillId="0" borderId="18" xfId="1" applyFont="1" applyBorder="1" applyAlignment="1">
      <alignment horizontal="center" vertical="top"/>
    </xf>
    <xf numFmtId="0" fontId="2" fillId="7" borderId="29" xfId="1" applyFont="1" applyFill="1" applyBorder="1" applyAlignment="1">
      <alignment horizontal="left"/>
    </xf>
    <xf numFmtId="0" fontId="25" fillId="0" borderId="37" xfId="1" applyFont="1" applyBorder="1" applyAlignment="1">
      <alignment horizontal="center"/>
    </xf>
    <xf numFmtId="0" fontId="2" fillId="7" borderId="36" xfId="1" applyFont="1" applyFill="1" applyBorder="1" applyAlignment="1">
      <alignment horizontal="left"/>
    </xf>
    <xf numFmtId="0" fontId="14" fillId="0" borderId="18" xfId="1" applyFont="1" applyBorder="1" applyAlignment="1">
      <alignment horizontal="left" vertical="top"/>
    </xf>
    <xf numFmtId="3" fontId="2" fillId="7" borderId="24" xfId="1" applyNumberFormat="1" applyFont="1" applyFill="1" applyBorder="1" applyAlignment="1" applyProtection="1">
      <alignment horizontal="right"/>
    </xf>
    <xf numFmtId="3" fontId="2" fillId="7" borderId="23" xfId="1" applyNumberFormat="1" applyFont="1" applyFill="1" applyBorder="1" applyAlignment="1" applyProtection="1">
      <alignment horizontal="right"/>
    </xf>
    <xf numFmtId="3" fontId="27" fillId="7" borderId="14" xfId="1" applyNumberFormat="1" applyFont="1" applyFill="1" applyBorder="1" applyAlignment="1" applyProtection="1">
      <alignment horizontal="right"/>
    </xf>
    <xf numFmtId="3" fontId="27" fillId="7" borderId="13" xfId="1" applyNumberFormat="1" applyFont="1" applyFill="1" applyBorder="1" applyAlignment="1" applyProtection="1">
      <alignment horizontal="right"/>
    </xf>
    <xf numFmtId="0" fontId="2" fillId="7" borderId="36" xfId="1" applyFont="1" applyFill="1" applyBorder="1" applyAlignment="1" applyProtection="1">
      <alignment horizontal="left"/>
    </xf>
    <xf numFmtId="0" fontId="14" fillId="0" borderId="18" xfId="1" applyBorder="1" applyAlignment="1" applyProtection="1">
      <alignment horizontal="left" vertical="top"/>
    </xf>
    <xf numFmtId="0" fontId="14" fillId="0" borderId="18" xfId="1" applyFont="1" applyBorder="1" applyAlignment="1" applyProtection="1">
      <alignment horizontal="left" vertical="top"/>
    </xf>
    <xf numFmtId="0" fontId="14" fillId="0" borderId="27" xfId="1" applyBorder="1" applyAlignment="1" applyProtection="1">
      <alignment horizontal="center" wrapText="1"/>
    </xf>
    <xf numFmtId="0" fontId="14" fillId="0" borderId="26" xfId="1" applyBorder="1" applyAlignment="1" applyProtection="1">
      <alignment horizontal="center" wrapText="1"/>
    </xf>
    <xf numFmtId="0" fontId="14" fillId="0" borderId="76" xfId="1" applyBorder="1" applyAlignment="1" applyProtection="1">
      <alignment horizontal="center" wrapText="1"/>
    </xf>
    <xf numFmtId="0" fontId="14" fillId="0" borderId="68" xfId="1" applyBorder="1" applyAlignment="1" applyProtection="1">
      <alignment horizontal="center" wrapText="1"/>
    </xf>
    <xf numFmtId="0" fontId="14" fillId="0" borderId="50" xfId="1" applyBorder="1" applyAlignment="1" applyProtection="1">
      <alignment horizontal="center" wrapText="1"/>
    </xf>
    <xf numFmtId="0" fontId="14" fillId="0" borderId="57" xfId="1" applyBorder="1" applyAlignment="1" applyProtection="1">
      <alignment horizontal="center" wrapText="1"/>
    </xf>
    <xf numFmtId="0" fontId="14" fillId="0" borderId="72" xfId="1" applyBorder="1" applyAlignment="1" applyProtection="1">
      <alignment horizontal="center"/>
    </xf>
    <xf numFmtId="0" fontId="14" fillId="0" borderId="73" xfId="1" applyBorder="1" applyAlignment="1" applyProtection="1">
      <alignment horizontal="center"/>
    </xf>
    <xf numFmtId="0" fontId="26" fillId="0" borderId="0" xfId="1" applyFont="1" applyBorder="1" applyAlignment="1">
      <alignment horizontal="left"/>
    </xf>
    <xf numFmtId="0" fontId="25" fillId="0" borderId="0" xfId="1" applyFont="1" applyBorder="1" applyAlignment="1">
      <alignment horizontal="center"/>
    </xf>
    <xf numFmtId="0" fontId="2" fillId="6" borderId="32" xfId="1" applyFont="1" applyFill="1" applyBorder="1" applyAlignment="1" applyProtection="1">
      <alignment horizontal="right"/>
      <protection locked="0"/>
    </xf>
    <xf numFmtId="0" fontId="2" fillId="6" borderId="24" xfId="1" applyFont="1" applyFill="1" applyBorder="1" applyAlignment="1" applyProtection="1">
      <alignment horizontal="right"/>
      <protection locked="0"/>
    </xf>
    <xf numFmtId="0" fontId="2" fillId="6" borderId="23" xfId="1" applyFont="1" applyFill="1" applyBorder="1" applyAlignment="1" applyProtection="1">
      <alignment horizontal="right"/>
      <protection locked="0"/>
    </xf>
    <xf numFmtId="0" fontId="14" fillId="6" borderId="78" xfId="1" applyFill="1" applyBorder="1" applyAlignment="1" applyProtection="1">
      <alignment horizontal="right"/>
      <protection locked="0"/>
    </xf>
    <xf numFmtId="0" fontId="14" fillId="6" borderId="20" xfId="1" applyFill="1" applyBorder="1" applyAlignment="1" applyProtection="1">
      <alignment horizontal="right"/>
      <protection locked="0"/>
    </xf>
    <xf numFmtId="0" fontId="14" fillId="6" borderId="19" xfId="1" applyFill="1" applyBorder="1" applyAlignment="1" applyProtection="1">
      <alignment horizontal="right"/>
      <protection locked="0"/>
    </xf>
    <xf numFmtId="0" fontId="2" fillId="6" borderId="78" xfId="1" applyFont="1" applyFill="1" applyBorder="1" applyAlignment="1" applyProtection="1">
      <alignment horizontal="right"/>
      <protection locked="0"/>
    </xf>
    <xf numFmtId="0" fontId="2" fillId="6" borderId="20" xfId="1" applyFont="1" applyFill="1" applyBorder="1" applyAlignment="1" applyProtection="1">
      <alignment horizontal="right"/>
      <protection locked="0"/>
    </xf>
    <xf numFmtId="0" fontId="2" fillId="6" borderId="19" xfId="1" applyFont="1" applyFill="1" applyBorder="1" applyAlignment="1" applyProtection="1">
      <alignment horizontal="right"/>
      <protection locked="0"/>
    </xf>
    <xf numFmtId="0" fontId="21" fillId="6" borderId="78" xfId="1" applyFont="1" applyFill="1" applyBorder="1" applyAlignment="1" applyProtection="1">
      <alignment horizontal="right"/>
      <protection locked="0"/>
    </xf>
    <xf numFmtId="0" fontId="21" fillId="6" borderId="20" xfId="1" applyFont="1" applyFill="1" applyBorder="1" applyAlignment="1" applyProtection="1">
      <alignment horizontal="right"/>
      <protection locked="0"/>
    </xf>
    <xf numFmtId="0" fontId="21" fillId="6" borderId="19" xfId="1" applyFont="1" applyFill="1" applyBorder="1" applyAlignment="1" applyProtection="1">
      <alignment horizontal="right"/>
      <protection locked="0"/>
    </xf>
    <xf numFmtId="0" fontId="2" fillId="6" borderId="62" xfId="1" applyFont="1" applyFill="1" applyBorder="1" applyAlignment="1" applyProtection="1">
      <alignment horizontal="right"/>
      <protection locked="0"/>
    </xf>
    <xf numFmtId="0" fontId="19" fillId="0" borderId="51" xfId="1" applyFont="1" applyBorder="1" applyAlignment="1" applyProtection="1">
      <alignment horizontal="center" vertical="center"/>
    </xf>
    <xf numFmtId="0" fontId="19" fillId="0" borderId="45" xfId="1" applyFont="1" applyBorder="1" applyAlignment="1" applyProtection="1">
      <alignment horizontal="center" vertical="center"/>
    </xf>
    <xf numFmtId="0" fontId="19" fillId="0" borderId="42" xfId="1" applyFont="1" applyBorder="1" applyAlignment="1" applyProtection="1">
      <alignment horizontal="center" vertical="center"/>
    </xf>
    <xf numFmtId="0" fontId="14" fillId="0" borderId="0" xfId="1" applyFont="1" applyFill="1" applyBorder="1" applyAlignment="1" applyProtection="1">
      <alignment horizontal="center" vertical="center"/>
    </xf>
    <xf numFmtId="0" fontId="19" fillId="0" borderId="72" xfId="1" applyFont="1" applyBorder="1" applyAlignment="1" applyProtection="1">
      <alignment horizontal="center" vertical="center"/>
    </xf>
    <xf numFmtId="0" fontId="19" fillId="0" borderId="72" xfId="1" applyFont="1" applyBorder="1" applyAlignment="1" applyProtection="1">
      <alignment horizontal="center"/>
    </xf>
    <xf numFmtId="0" fontId="19" fillId="0" borderId="73" xfId="1" applyFont="1" applyBorder="1" applyAlignment="1" applyProtection="1">
      <alignment horizontal="center"/>
    </xf>
    <xf numFmtId="0" fontId="14" fillId="6" borderId="51" xfId="1" applyFont="1" applyFill="1" applyBorder="1" applyAlignment="1" applyProtection="1">
      <alignment horizontal="center" vertical="center" wrapText="1"/>
      <protection locked="0"/>
    </xf>
    <xf numFmtId="0" fontId="14" fillId="6" borderId="42" xfId="1" applyFont="1" applyFill="1" applyBorder="1" applyAlignment="1" applyProtection="1">
      <alignment horizontal="center" vertical="center" wrapText="1"/>
      <protection locked="0"/>
    </xf>
    <xf numFmtId="0" fontId="14" fillId="6" borderId="34" xfId="1" applyFont="1" applyFill="1" applyBorder="1" applyAlignment="1" applyProtection="1">
      <alignment horizontal="center" vertical="center" wrapText="1"/>
      <protection locked="0"/>
    </xf>
    <xf numFmtId="0" fontId="14" fillId="6" borderId="35" xfId="1" applyFont="1" applyFill="1" applyBorder="1" applyAlignment="1" applyProtection="1">
      <alignment horizontal="center" vertical="center" wrapText="1"/>
      <protection locked="0"/>
    </xf>
    <xf numFmtId="0" fontId="14" fillId="0" borderId="37" xfId="1" applyFont="1" applyFill="1" applyBorder="1" applyAlignment="1" applyProtection="1">
      <alignment horizontal="center" vertical="center"/>
    </xf>
    <xf numFmtId="0" fontId="14" fillId="0" borderId="51" xfId="1" applyFont="1" applyBorder="1" applyAlignment="1" applyProtection="1">
      <alignment horizontal="center" vertical="center" wrapText="1"/>
    </xf>
    <xf numFmtId="0" fontId="14" fillId="0" borderId="42" xfId="1" applyFont="1" applyBorder="1" applyAlignment="1" applyProtection="1">
      <alignment horizontal="center" vertical="center" wrapText="1"/>
    </xf>
    <xf numFmtId="0" fontId="14" fillId="0" borderId="34" xfId="1" applyFont="1" applyBorder="1" applyAlignment="1" applyProtection="1">
      <alignment horizontal="center" vertical="center" wrapText="1"/>
    </xf>
    <xf numFmtId="0" fontId="14" fillId="0" borderId="35" xfId="1" applyFont="1" applyBorder="1" applyAlignment="1" applyProtection="1">
      <alignment horizontal="center" vertical="center" wrapText="1"/>
    </xf>
    <xf numFmtId="0" fontId="14" fillId="0" borderId="51" xfId="1" applyFont="1" applyBorder="1" applyAlignment="1" applyProtection="1">
      <alignment horizontal="center" vertical="center"/>
    </xf>
    <xf numFmtId="0" fontId="14" fillId="0" borderId="42" xfId="1" applyFont="1" applyBorder="1" applyAlignment="1" applyProtection="1">
      <alignment horizontal="center" vertical="center"/>
    </xf>
    <xf numFmtId="0" fontId="14" fillId="0" borderId="34" xfId="1" applyFont="1" applyBorder="1" applyAlignment="1" applyProtection="1">
      <alignment horizontal="center" vertical="center"/>
    </xf>
    <xf numFmtId="0" fontId="14" fillId="0" borderId="35" xfId="1" applyFont="1" applyBorder="1" applyAlignment="1" applyProtection="1">
      <alignment horizontal="center" vertical="center"/>
    </xf>
    <xf numFmtId="0" fontId="14" fillId="0" borderId="51" xfId="1" applyFont="1" applyFill="1" applyBorder="1" applyAlignment="1" applyProtection="1">
      <alignment horizontal="center" vertical="center" wrapText="1"/>
    </xf>
    <xf numFmtId="0" fontId="14" fillId="0" borderId="42" xfId="1" applyFont="1" applyFill="1" applyBorder="1" applyAlignment="1" applyProtection="1">
      <alignment horizontal="center" vertical="center" wrapText="1"/>
    </xf>
    <xf numFmtId="0" fontId="14" fillId="0" borderId="44" xfId="1" applyFont="1" applyFill="1" applyBorder="1" applyAlignment="1" applyProtection="1">
      <alignment horizontal="center" vertical="center" wrapText="1"/>
    </xf>
    <xf numFmtId="0" fontId="14" fillId="0" borderId="31" xfId="1" applyFont="1" applyFill="1" applyBorder="1" applyAlignment="1" applyProtection="1">
      <alignment horizontal="center" vertical="center" wrapText="1"/>
    </xf>
    <xf numFmtId="0" fontId="14" fillId="0" borderId="44" xfId="1" applyFont="1" applyBorder="1" applyAlignment="1" applyProtection="1">
      <alignment horizontal="center" vertical="center" wrapText="1"/>
    </xf>
    <xf numFmtId="0" fontId="14" fillId="0" borderId="31" xfId="1" applyFont="1" applyBorder="1" applyAlignment="1" applyProtection="1">
      <alignment horizontal="center" vertical="center" wrapText="1"/>
    </xf>
    <xf numFmtId="0" fontId="19" fillId="0" borderId="72" xfId="1" applyFont="1" applyFill="1" applyBorder="1" applyAlignment="1" applyProtection="1">
      <alignment horizontal="center" vertical="center"/>
    </xf>
    <xf numFmtId="0" fontId="19" fillId="0" borderId="73" xfId="1" applyFont="1" applyFill="1" applyBorder="1" applyAlignment="1" applyProtection="1">
      <alignment horizontal="center" vertical="center"/>
    </xf>
    <xf numFmtId="0" fontId="19" fillId="0" borderId="51" xfId="1" applyFont="1" applyBorder="1" applyAlignment="1" applyProtection="1">
      <alignment horizontal="center"/>
    </xf>
    <xf numFmtId="0" fontId="19" fillId="0" borderId="44" xfId="1" applyFont="1" applyBorder="1" applyAlignment="1" applyProtection="1">
      <alignment horizontal="center"/>
    </xf>
    <xf numFmtId="0" fontId="19" fillId="0" borderId="0" xfId="1" applyFont="1" applyBorder="1" applyAlignment="1" applyProtection="1">
      <alignment horizontal="center"/>
    </xf>
    <xf numFmtId="0" fontId="19" fillId="0" borderId="31" xfId="1" applyFont="1" applyBorder="1" applyAlignment="1" applyProtection="1">
      <alignment horizontal="center"/>
    </xf>
    <xf numFmtId="0" fontId="19" fillId="0" borderId="72" xfId="1" applyFont="1" applyFill="1" applyBorder="1" applyAlignment="1" applyProtection="1">
      <alignment horizontal="center"/>
    </xf>
    <xf numFmtId="0" fontId="19" fillId="0" borderId="42" xfId="1" applyFont="1" applyFill="1" applyBorder="1" applyAlignment="1" applyProtection="1">
      <alignment horizontal="center"/>
    </xf>
    <xf numFmtId="0" fontId="14" fillId="0" borderId="34" xfId="1" applyFont="1" applyBorder="1" applyAlignment="1" applyProtection="1">
      <alignment horizontal="center"/>
    </xf>
    <xf numFmtId="0" fontId="14" fillId="0" borderId="35" xfId="1" applyFont="1" applyBorder="1" applyAlignment="1" applyProtection="1">
      <alignment horizontal="center"/>
    </xf>
    <xf numFmtId="0" fontId="14" fillId="0" borderId="29" xfId="1" applyFont="1" applyBorder="1" applyAlignment="1" applyProtection="1">
      <alignment horizontal="center" wrapText="1"/>
    </xf>
    <xf numFmtId="0" fontId="14" fillId="0" borderId="17" xfId="1" applyFont="1" applyBorder="1" applyAlignment="1" applyProtection="1">
      <alignment horizontal="center" wrapText="1"/>
    </xf>
    <xf numFmtId="0" fontId="25" fillId="0" borderId="0" xfId="1" applyFont="1" applyAlignment="1" applyProtection="1">
      <alignment horizontal="left"/>
    </xf>
    <xf numFmtId="0" fontId="14" fillId="0" borderId="51" xfId="1" applyFont="1" applyBorder="1" applyAlignment="1" applyProtection="1">
      <alignment horizontal="center"/>
    </xf>
    <xf numFmtId="0" fontId="14" fillId="0" borderId="45" xfId="1" applyFont="1" applyBorder="1" applyAlignment="1" applyProtection="1">
      <alignment horizontal="center"/>
    </xf>
    <xf numFmtId="0" fontId="14" fillId="0" borderId="42" xfId="1" applyFont="1" applyBorder="1" applyAlignment="1" applyProtection="1">
      <alignment horizontal="center"/>
    </xf>
    <xf numFmtId="0" fontId="14" fillId="0" borderId="44" xfId="1" applyFont="1" applyBorder="1" applyAlignment="1" applyProtection="1">
      <alignment horizontal="center"/>
    </xf>
    <xf numFmtId="0" fontId="14" fillId="0" borderId="31" xfId="1" applyFont="1" applyBorder="1" applyAlignment="1" applyProtection="1">
      <alignment horizontal="center"/>
    </xf>
    <xf numFmtId="0" fontId="14" fillId="0" borderId="42" xfId="1" applyBorder="1" applyAlignment="1" applyProtection="1">
      <alignment vertical="center" wrapText="1"/>
    </xf>
    <xf numFmtId="0" fontId="14" fillId="0" borderId="44" xfId="1" applyBorder="1" applyAlignment="1" applyProtection="1">
      <alignment vertical="center" wrapText="1"/>
    </xf>
    <xf numFmtId="0" fontId="14" fillId="0" borderId="31" xfId="1" applyBorder="1" applyAlignment="1" applyProtection="1">
      <alignment vertical="center" wrapText="1"/>
    </xf>
    <xf numFmtId="0" fontId="14" fillId="0" borderId="51" xfId="1" applyFont="1" applyBorder="1" applyAlignment="1" applyProtection="1">
      <alignment horizontal="center" wrapText="1"/>
    </xf>
    <xf numFmtId="0" fontId="14" fillId="0" borderId="42" xfId="1" applyFont="1" applyBorder="1" applyAlignment="1" applyProtection="1">
      <alignment horizontal="center" wrapText="1"/>
    </xf>
    <xf numFmtId="0" fontId="14" fillId="0" borderId="44" xfId="1" applyFont="1" applyBorder="1" applyAlignment="1" applyProtection="1">
      <alignment horizontal="center" wrapText="1"/>
    </xf>
    <xf numFmtId="0" fontId="14" fillId="0" borderId="31" xfId="1" applyFont="1" applyBorder="1" applyAlignment="1" applyProtection="1">
      <alignment horizontal="center" wrapText="1"/>
    </xf>
    <xf numFmtId="0" fontId="19" fillId="0" borderId="51" xfId="1" applyFont="1" applyFill="1" applyBorder="1" applyAlignment="1" applyProtection="1">
      <alignment horizontal="center" vertical="center"/>
    </xf>
    <xf numFmtId="0" fontId="19" fillId="0" borderId="45" xfId="1" applyFont="1" applyFill="1" applyBorder="1" applyAlignment="1" applyProtection="1">
      <alignment horizontal="center" vertical="center"/>
    </xf>
    <xf numFmtId="0" fontId="19" fillId="0" borderId="42" xfId="1" applyFont="1" applyFill="1" applyBorder="1" applyAlignment="1" applyProtection="1">
      <alignment horizontal="center" vertical="center"/>
    </xf>
    <xf numFmtId="0" fontId="7" fillId="0" borderId="0" xfId="1" applyFont="1" applyBorder="1" applyAlignment="1" applyProtection="1">
      <alignment horizontal="center"/>
    </xf>
    <xf numFmtId="0" fontId="14" fillId="0" borderId="25" xfId="1" applyFont="1" applyBorder="1" applyAlignment="1" applyProtection="1">
      <alignment horizontal="center"/>
    </xf>
    <xf numFmtId="0" fontId="14" fillId="0" borderId="23" xfId="1" applyFont="1" applyBorder="1" applyAlignment="1" applyProtection="1">
      <alignment horizontal="center"/>
    </xf>
    <xf numFmtId="0" fontId="14" fillId="8" borderId="25" xfId="1" applyFont="1" applyFill="1" applyBorder="1" applyAlignment="1" applyProtection="1">
      <alignment horizontal="center"/>
      <protection locked="0"/>
    </xf>
    <xf numFmtId="0" fontId="14" fillId="8" borderId="23" xfId="1" applyFont="1" applyFill="1" applyBorder="1" applyAlignment="1" applyProtection="1">
      <alignment horizontal="center"/>
      <protection locked="0"/>
    </xf>
    <xf numFmtId="0" fontId="37" fillId="0" borderId="0" xfId="1" applyFont="1" applyBorder="1" applyAlignment="1" applyProtection="1">
      <alignment horizontal="left" wrapText="1"/>
    </xf>
    <xf numFmtId="0" fontId="14" fillId="0" borderId="0" xfId="1" applyFont="1" applyAlignment="1" applyProtection="1">
      <alignment horizontal="right" wrapText="1"/>
    </xf>
    <xf numFmtId="0" fontId="14" fillId="0" borderId="7" xfId="1" applyFont="1" applyBorder="1" applyAlignment="1" applyProtection="1">
      <alignment horizontal="right" wrapText="1"/>
    </xf>
    <xf numFmtId="0" fontId="14" fillId="0" borderId="25" xfId="1" applyFont="1" applyBorder="1" applyAlignment="1">
      <alignment horizontal="left"/>
    </xf>
    <xf numFmtId="0" fontId="14" fillId="0" borderId="24" xfId="1" applyFont="1" applyBorder="1" applyAlignment="1">
      <alignment horizontal="left"/>
    </xf>
    <xf numFmtId="0" fontId="14" fillId="6" borderId="21" xfId="1" applyFill="1" applyBorder="1" applyAlignment="1" applyProtection="1">
      <alignment horizontal="left"/>
      <protection locked="0"/>
    </xf>
    <xf numFmtId="0" fontId="14" fillId="6" borderId="20" xfId="1" applyFill="1" applyBorder="1" applyAlignment="1" applyProtection="1">
      <alignment horizontal="left"/>
      <protection locked="0"/>
    </xf>
    <xf numFmtId="0" fontId="14" fillId="6" borderId="59" xfId="1" applyFill="1" applyBorder="1" applyAlignment="1" applyProtection="1">
      <alignment horizontal="left"/>
      <protection locked="0"/>
    </xf>
    <xf numFmtId="0" fontId="25" fillId="0" borderId="0" xfId="1" applyFont="1" applyBorder="1" applyAlignment="1">
      <alignment horizontal="center" vertical="top"/>
    </xf>
    <xf numFmtId="0" fontId="14" fillId="0" borderId="0" xfId="1" applyFont="1" applyBorder="1" applyAlignment="1">
      <alignment horizontal="center" vertical="center"/>
    </xf>
    <xf numFmtId="0" fontId="14" fillId="0" borderId="64" xfId="1" applyFont="1" applyBorder="1" applyAlignment="1">
      <alignment horizontal="center"/>
    </xf>
    <xf numFmtId="0" fontId="14" fillId="0" borderId="53" xfId="1" applyFont="1" applyBorder="1" applyAlignment="1">
      <alignment horizontal="center"/>
    </xf>
    <xf numFmtId="0" fontId="14" fillId="6" borderId="32" xfId="1" applyFill="1" applyBorder="1" applyAlignment="1" applyProtection="1">
      <alignment horizontal="left"/>
      <protection locked="0"/>
    </xf>
    <xf numFmtId="0" fontId="14" fillId="6" borderId="24" xfId="1" applyFill="1" applyBorder="1" applyAlignment="1" applyProtection="1">
      <alignment horizontal="left"/>
      <protection locked="0"/>
    </xf>
    <xf numFmtId="0" fontId="14" fillId="6" borderId="62" xfId="1" applyFill="1" applyBorder="1" applyAlignment="1" applyProtection="1">
      <alignment horizontal="left"/>
      <protection locked="0"/>
    </xf>
    <xf numFmtId="0" fontId="18" fillId="0" borderId="78" xfId="1" applyFont="1" applyBorder="1" applyAlignment="1">
      <alignment horizontal="right" indent="1"/>
    </xf>
    <xf numFmtId="0" fontId="18" fillId="0" borderId="20" xfId="1" applyFont="1" applyBorder="1" applyAlignment="1">
      <alignment horizontal="right" indent="1"/>
    </xf>
    <xf numFmtId="0" fontId="18" fillId="0" borderId="19" xfId="1" applyFont="1" applyBorder="1" applyAlignment="1">
      <alignment horizontal="right" indent="1"/>
    </xf>
    <xf numFmtId="0" fontId="18" fillId="0" borderId="54" xfId="1" applyFont="1" applyBorder="1" applyAlignment="1">
      <alignment horizontal="right" indent="1"/>
    </xf>
    <xf numFmtId="0" fontId="18" fillId="0" borderId="14" xfId="1" applyFont="1" applyBorder="1" applyAlignment="1">
      <alignment horizontal="right" indent="1"/>
    </xf>
    <xf numFmtId="0" fontId="18" fillId="0" borderId="13" xfId="1" applyFont="1" applyBorder="1" applyAlignment="1">
      <alignment horizontal="right" indent="1"/>
    </xf>
    <xf numFmtId="0" fontId="18" fillId="0" borderId="51" xfId="1" applyFont="1" applyBorder="1" applyAlignment="1">
      <alignment horizontal="center" vertical="center"/>
    </xf>
    <xf numFmtId="0" fontId="18" fillId="0" borderId="45" xfId="1" applyFont="1" applyBorder="1" applyAlignment="1">
      <alignment horizontal="center" vertical="center"/>
    </xf>
    <xf numFmtId="0" fontId="18" fillId="0" borderId="73" xfId="1" applyFont="1" applyBorder="1" applyAlignment="1">
      <alignment horizontal="center" vertical="center"/>
    </xf>
    <xf numFmtId="0" fontId="18" fillId="0" borderId="44" xfId="1" applyFont="1" applyBorder="1" applyAlignment="1">
      <alignment horizontal="center" vertical="center"/>
    </xf>
    <xf numFmtId="0" fontId="18" fillId="0" borderId="0" xfId="1" applyFont="1" applyBorder="1" applyAlignment="1">
      <alignment horizontal="center" vertical="center"/>
    </xf>
    <xf numFmtId="0" fontId="18" fillId="0" borderId="7" xfId="1" applyFont="1" applyBorder="1" applyAlignment="1">
      <alignment horizontal="center" vertical="center"/>
    </xf>
    <xf numFmtId="0" fontId="18" fillId="0" borderId="34" xfId="1" applyFont="1" applyBorder="1" applyAlignment="1">
      <alignment horizontal="center" vertical="center"/>
    </xf>
    <xf numFmtId="0" fontId="18" fillId="0" borderId="5" xfId="1" applyFont="1" applyBorder="1" applyAlignment="1">
      <alignment horizontal="center" vertical="center"/>
    </xf>
    <xf numFmtId="0" fontId="18" fillId="0" borderId="4" xfId="1" applyFont="1" applyBorder="1" applyAlignment="1">
      <alignment horizontal="center" vertical="center"/>
    </xf>
    <xf numFmtId="0" fontId="14" fillId="0" borderId="76" xfId="1" applyBorder="1" applyAlignment="1">
      <alignment horizontal="center" vertical="center"/>
    </xf>
    <xf numFmtId="0" fontId="14" fillId="0" borderId="2" xfId="1" applyBorder="1" applyAlignment="1">
      <alignment horizontal="center" vertical="center"/>
    </xf>
    <xf numFmtId="0" fontId="14" fillId="0" borderId="3" xfId="1" applyBorder="1" applyAlignment="1">
      <alignment horizontal="center" vertical="center"/>
    </xf>
    <xf numFmtId="0" fontId="14" fillId="0" borderId="76" xfId="1" applyBorder="1" applyAlignment="1">
      <alignment horizontal="center" vertical="center" wrapText="1"/>
    </xf>
    <xf numFmtId="0" fontId="14" fillId="0" borderId="2" xfId="1" applyBorder="1" applyAlignment="1">
      <alignment horizontal="center" vertical="center" wrapText="1"/>
    </xf>
    <xf numFmtId="0" fontId="14" fillId="0" borderId="3" xfId="1" applyBorder="1" applyAlignment="1">
      <alignment horizontal="center" vertical="center" wrapText="1"/>
    </xf>
    <xf numFmtId="0" fontId="14" fillId="0" borderId="76" xfId="1" applyFont="1" applyBorder="1" applyAlignment="1">
      <alignment horizontal="center" vertical="center" wrapText="1"/>
    </xf>
    <xf numFmtId="0" fontId="14" fillId="0" borderId="2" xfId="1" applyFont="1" applyBorder="1" applyAlignment="1">
      <alignment horizontal="center" vertical="center" wrapText="1"/>
    </xf>
    <xf numFmtId="0" fontId="14" fillId="0" borderId="3" xfId="1" applyFont="1" applyBorder="1" applyAlignment="1">
      <alignment horizontal="center" vertical="center" wrapText="1"/>
    </xf>
    <xf numFmtId="0" fontId="25" fillId="0" borderId="14" xfId="1" applyFont="1" applyBorder="1" applyAlignment="1">
      <alignment horizontal="center"/>
    </xf>
    <xf numFmtId="0" fontId="19" fillId="0" borderId="78" xfId="1" applyFont="1" applyBorder="1" applyAlignment="1">
      <alignment horizontal="right"/>
    </xf>
    <xf numFmtId="0" fontId="19" fillId="0" borderId="20" xfId="1" applyFont="1" applyBorder="1" applyAlignment="1">
      <alignment horizontal="right"/>
    </xf>
    <xf numFmtId="0" fontId="19" fillId="0" borderId="19" xfId="1" applyFont="1" applyBorder="1" applyAlignment="1">
      <alignment horizontal="right"/>
    </xf>
    <xf numFmtId="0" fontId="14" fillId="6" borderId="32" xfId="1" applyFill="1" applyBorder="1" applyAlignment="1" applyProtection="1">
      <alignment horizontal="center"/>
      <protection locked="0"/>
    </xf>
    <xf numFmtId="0" fontId="14" fillId="6" borderId="62" xfId="1" applyFill="1" applyBorder="1" applyAlignment="1" applyProtection="1">
      <alignment horizontal="center"/>
      <protection locked="0"/>
    </xf>
    <xf numFmtId="0" fontId="14" fillId="7" borderId="25" xfId="1" applyFont="1" applyFill="1" applyBorder="1" applyAlignment="1" applyProtection="1">
      <alignment horizontal="left"/>
    </xf>
    <xf numFmtId="0" fontId="14" fillId="7" borderId="23" xfId="1" applyFont="1" applyFill="1" applyBorder="1" applyAlignment="1" applyProtection="1">
      <alignment horizontal="left"/>
    </xf>
    <xf numFmtId="0" fontId="14" fillId="8" borderId="25" xfId="1" applyFont="1" applyFill="1" applyBorder="1" applyAlignment="1" applyProtection="1">
      <alignment horizontal="left"/>
      <protection locked="0"/>
    </xf>
    <xf numFmtId="0" fontId="14" fillId="8" borderId="23" xfId="1" applyFont="1" applyFill="1" applyBorder="1" applyAlignment="1" applyProtection="1">
      <alignment horizontal="left"/>
      <protection locked="0"/>
    </xf>
    <xf numFmtId="0" fontId="2" fillId="7" borderId="28" xfId="1" applyFont="1" applyFill="1" applyBorder="1" applyAlignment="1">
      <alignment horizontal="center"/>
    </xf>
    <xf numFmtId="0" fontId="2" fillId="7" borderId="26" xfId="1" applyFont="1" applyFill="1" applyBorder="1" applyAlignment="1">
      <alignment horizontal="center"/>
    </xf>
    <xf numFmtId="0" fontId="14" fillId="0" borderId="21" xfId="1" applyFont="1" applyBorder="1" applyAlignment="1">
      <alignment horizontal="center" vertical="top"/>
    </xf>
    <xf numFmtId="0" fontId="14" fillId="0" borderId="19" xfId="1" applyFont="1" applyBorder="1" applyAlignment="1">
      <alignment horizontal="center" vertical="top"/>
    </xf>
    <xf numFmtId="0" fontId="14" fillId="0" borderId="8" xfId="1" applyFont="1" applyBorder="1" applyAlignment="1">
      <alignment horizontal="center"/>
    </xf>
    <xf numFmtId="0" fontId="14" fillId="0" borderId="7" xfId="1" applyFont="1" applyBorder="1" applyAlignment="1">
      <alignment horizontal="center"/>
    </xf>
    <xf numFmtId="0" fontId="14" fillId="0" borderId="51" xfId="1" applyBorder="1" applyAlignment="1">
      <alignment horizontal="center"/>
    </xf>
    <xf numFmtId="0" fontId="14" fillId="0" borderId="45" xfId="1" applyBorder="1" applyAlignment="1">
      <alignment horizontal="center"/>
    </xf>
    <xf numFmtId="0" fontId="14" fillId="0" borderId="27" xfId="1" applyBorder="1"/>
    <xf numFmtId="0" fontId="14" fillId="0" borderId="26" xfId="1" applyBorder="1"/>
    <xf numFmtId="0" fontId="14" fillId="0" borderId="20" xfId="1" applyBorder="1"/>
    <xf numFmtId="0" fontId="14" fillId="0" borderId="19" xfId="1" applyBorder="1"/>
    <xf numFmtId="0" fontId="14" fillId="0" borderId="44" xfId="1" applyBorder="1" applyAlignment="1">
      <alignment horizontal="center"/>
    </xf>
    <xf numFmtId="0" fontId="14" fillId="0" borderId="7" xfId="1" applyBorder="1" applyAlignment="1">
      <alignment horizontal="center"/>
    </xf>
    <xf numFmtId="0" fontId="14" fillId="8" borderId="28" xfId="1" applyFont="1" applyFill="1" applyBorder="1" applyAlignment="1" applyProtection="1">
      <alignment horizontal="left"/>
      <protection locked="0"/>
    </xf>
    <xf numFmtId="0" fontId="14" fillId="7" borderId="21" xfId="1" applyFont="1" applyFill="1" applyBorder="1" applyAlignment="1" applyProtection="1">
      <alignment horizontal="left"/>
    </xf>
    <xf numFmtId="0" fontId="14" fillId="7" borderId="19" xfId="1" applyFont="1" applyFill="1" applyBorder="1" applyAlignment="1" applyProtection="1">
      <alignment horizontal="left"/>
    </xf>
    <xf numFmtId="0" fontId="14" fillId="0" borderId="42" xfId="1" applyBorder="1" applyAlignment="1">
      <alignment horizontal="center"/>
    </xf>
    <xf numFmtId="0" fontId="14" fillId="7" borderId="28" xfId="1" applyFont="1" applyFill="1" applyBorder="1" applyAlignment="1" applyProtection="1">
      <alignment horizontal="left"/>
    </xf>
    <xf numFmtId="0" fontId="14" fillId="7" borderId="26" xfId="1" applyFont="1" applyFill="1" applyBorder="1" applyAlignment="1" applyProtection="1">
      <alignment horizontal="left"/>
    </xf>
    <xf numFmtId="0" fontId="14" fillId="8" borderId="25" xfId="1" applyFill="1" applyBorder="1" applyAlignment="1" applyProtection="1">
      <alignment horizontal="left"/>
      <protection locked="0"/>
    </xf>
    <xf numFmtId="0" fontId="14" fillId="8" borderId="62" xfId="1" applyFill="1" applyBorder="1" applyAlignment="1" applyProtection="1">
      <alignment horizontal="left"/>
      <protection locked="0"/>
    </xf>
    <xf numFmtId="0" fontId="14" fillId="0" borderId="58" xfId="1" applyFont="1" applyFill="1" applyBorder="1" applyAlignment="1">
      <alignment horizontal="center" wrapText="1"/>
    </xf>
    <xf numFmtId="0" fontId="14" fillId="0" borderId="57" xfId="1" applyFont="1" applyFill="1" applyBorder="1" applyAlignment="1">
      <alignment horizontal="center" wrapText="1"/>
    </xf>
    <xf numFmtId="0" fontId="14" fillId="6" borderId="19" xfId="1" applyFill="1" applyBorder="1" applyAlignment="1" applyProtection="1">
      <alignment horizontal="left"/>
      <protection locked="0"/>
    </xf>
    <xf numFmtId="0" fontId="14" fillId="0" borderId="25" xfId="1" applyFill="1" applyBorder="1" applyAlignment="1" applyProtection="1">
      <alignment horizontal="left"/>
    </xf>
    <xf numFmtId="0" fontId="14" fillId="0" borderId="62" xfId="1" applyFill="1" applyBorder="1" applyAlignment="1" applyProtection="1">
      <alignment horizontal="left"/>
    </xf>
    <xf numFmtId="0" fontId="21" fillId="0" borderId="37" xfId="1" applyFont="1" applyBorder="1" applyAlignment="1">
      <alignment horizontal="center"/>
    </xf>
    <xf numFmtId="0" fontId="14" fillId="7" borderId="24" xfId="1" applyFill="1" applyBorder="1" applyAlignment="1" applyProtection="1">
      <alignment horizontal="left"/>
    </xf>
    <xf numFmtId="0" fontId="14" fillId="7" borderId="62" xfId="1" applyFill="1" applyBorder="1" applyAlignment="1" applyProtection="1">
      <alignment horizontal="left"/>
    </xf>
    <xf numFmtId="0" fontId="14" fillId="7" borderId="20" xfId="1" applyFill="1" applyBorder="1" applyAlignment="1" applyProtection="1">
      <alignment horizontal="left"/>
    </xf>
    <xf numFmtId="0" fontId="14" fillId="7" borderId="59" xfId="1" applyFill="1" applyBorder="1" applyAlignment="1" applyProtection="1">
      <alignment horizontal="left"/>
    </xf>
    <xf numFmtId="0" fontId="14" fillId="8" borderId="24" xfId="1" applyFill="1" applyBorder="1" applyAlignment="1" applyProtection="1">
      <alignment horizontal="left"/>
      <protection locked="0"/>
    </xf>
    <xf numFmtId="0" fontId="14" fillId="8" borderId="5" xfId="1" applyFill="1" applyBorder="1" applyAlignment="1" applyProtection="1">
      <alignment horizontal="left"/>
      <protection locked="0"/>
    </xf>
    <xf numFmtId="0" fontId="14" fillId="8" borderId="4" xfId="1" applyFill="1" applyBorder="1" applyAlignment="1" applyProtection="1">
      <alignment horizontal="left"/>
      <protection locked="0"/>
    </xf>
    <xf numFmtId="0" fontId="25" fillId="0" borderId="0" xfId="1" applyFont="1" applyAlignment="1">
      <alignment horizontal="center"/>
    </xf>
    <xf numFmtId="0" fontId="18" fillId="0" borderId="11" xfId="1" applyFont="1" applyBorder="1" applyAlignment="1">
      <alignment horizontal="left" vertical="center"/>
    </xf>
    <xf numFmtId="0" fontId="18" fillId="0" borderId="10" xfId="1" applyFont="1" applyBorder="1" applyAlignment="1">
      <alignment horizontal="left" vertical="center"/>
    </xf>
    <xf numFmtId="0" fontId="18" fillId="0" borderId="9" xfId="1" applyFont="1" applyBorder="1" applyAlignment="1">
      <alignment horizontal="left" vertical="center"/>
    </xf>
    <xf numFmtId="0" fontId="18" fillId="0" borderId="6" xfId="1" applyFont="1" applyBorder="1" applyAlignment="1">
      <alignment horizontal="left" vertical="center"/>
    </xf>
    <xf numFmtId="0" fontId="18" fillId="0" borderId="5" xfId="1" applyFont="1" applyBorder="1" applyAlignment="1">
      <alignment horizontal="left" vertical="center"/>
    </xf>
    <xf numFmtId="0" fontId="18" fillId="0" borderId="4" xfId="1" applyFont="1" applyBorder="1" applyAlignment="1">
      <alignment horizontal="left" vertical="center"/>
    </xf>
    <xf numFmtId="0" fontId="18" fillId="0" borderId="72" xfId="1" applyFont="1" applyBorder="1" applyAlignment="1">
      <alignment horizontal="left" vertical="center"/>
    </xf>
    <xf numFmtId="0" fontId="18" fillId="0" borderId="45" xfId="1" applyFont="1" applyBorder="1" applyAlignment="1">
      <alignment horizontal="left" vertical="center"/>
    </xf>
    <xf numFmtId="0" fontId="14" fillId="0" borderId="72" xfId="1" applyBorder="1" applyAlignment="1">
      <alignment horizontal="center"/>
    </xf>
    <xf numFmtId="0" fontId="14" fillId="0" borderId="73" xfId="1" applyBorder="1" applyAlignment="1">
      <alignment horizontal="center"/>
    </xf>
    <xf numFmtId="0" fontId="14" fillId="8" borderId="20" xfId="1" applyFill="1" applyBorder="1" applyAlignment="1" applyProtection="1">
      <alignment horizontal="left"/>
      <protection locked="0"/>
    </xf>
    <xf numFmtId="0" fontId="14" fillId="8" borderId="59" xfId="1" applyFill="1" applyBorder="1" applyAlignment="1" applyProtection="1">
      <alignment horizontal="left"/>
      <protection locked="0"/>
    </xf>
    <xf numFmtId="0" fontId="18" fillId="0" borderId="8" xfId="1" applyFont="1" applyBorder="1" applyAlignment="1">
      <alignment horizontal="left"/>
    </xf>
    <xf numFmtId="0" fontId="18" fillId="0" borderId="0" xfId="1" applyFont="1" applyBorder="1" applyAlignment="1">
      <alignment horizontal="left"/>
    </xf>
    <xf numFmtId="0" fontId="18" fillId="0" borderId="6" xfId="1" applyFont="1" applyBorder="1" applyAlignment="1">
      <alignment horizontal="left"/>
    </xf>
    <xf numFmtId="0" fontId="18" fillId="0" borderId="5" xfId="1" applyFont="1" applyBorder="1" applyAlignment="1">
      <alignment horizontal="left"/>
    </xf>
    <xf numFmtId="0" fontId="14" fillId="0" borderId="25" xfId="1" applyFont="1" applyBorder="1" applyAlignment="1">
      <alignment horizontal="left" vertical="center" wrapText="1"/>
    </xf>
    <xf numFmtId="0" fontId="14" fillId="0" borderId="24" xfId="1" applyFont="1" applyBorder="1" applyAlignment="1">
      <alignment horizontal="left" vertical="center" wrapText="1"/>
    </xf>
    <xf numFmtId="0" fontId="14" fillId="0" borderId="23" xfId="1" applyFont="1" applyBorder="1" applyAlignment="1">
      <alignment horizontal="left" vertical="center" wrapText="1"/>
    </xf>
    <xf numFmtId="0" fontId="14" fillId="0" borderId="25" xfId="1" quotePrefix="1" applyFont="1" applyBorder="1" applyAlignment="1">
      <alignment horizontal="left" vertical="center"/>
    </xf>
    <xf numFmtId="0" fontId="14" fillId="0" borderId="24" xfId="1" applyBorder="1" applyAlignment="1">
      <alignment horizontal="left" vertical="center"/>
    </xf>
    <xf numFmtId="0" fontId="14" fillId="0" borderId="25" xfId="1" quotePrefix="1" applyFont="1" applyBorder="1" applyAlignment="1">
      <alignment horizontal="left" vertical="center" wrapText="1"/>
    </xf>
    <xf numFmtId="0" fontId="14" fillId="0" borderId="24" xfId="1" quotePrefix="1" applyFont="1" applyBorder="1" applyAlignment="1">
      <alignment horizontal="left" vertical="center" wrapText="1"/>
    </xf>
    <xf numFmtId="0" fontId="14" fillId="0" borderId="23" xfId="1" quotePrefix="1" applyFont="1" applyBorder="1" applyAlignment="1">
      <alignment horizontal="left" vertical="center" wrapText="1"/>
    </xf>
    <xf numFmtId="0" fontId="14" fillId="0" borderId="29" xfId="1" applyFont="1" applyBorder="1" applyAlignment="1">
      <alignment horizontal="center" vertical="top" wrapText="1"/>
    </xf>
    <xf numFmtId="0" fontId="14" fillId="0" borderId="17" xfId="1" applyBorder="1" applyAlignment="1">
      <alignment horizontal="center" vertical="top" wrapText="1"/>
    </xf>
    <xf numFmtId="0" fontId="14" fillId="0" borderId="17" xfId="1" applyFont="1" applyBorder="1" applyAlignment="1">
      <alignment horizontal="center" vertical="top"/>
    </xf>
    <xf numFmtId="0" fontId="18" fillId="0" borderId="15" xfId="1" applyFont="1" applyBorder="1" applyAlignment="1" applyProtection="1">
      <alignment horizontal="left"/>
    </xf>
    <xf numFmtId="0" fontId="18" fillId="0" borderId="14" xfId="1" applyFont="1" applyBorder="1" applyAlignment="1" applyProtection="1">
      <alignment horizontal="left"/>
    </xf>
    <xf numFmtId="0" fontId="18" fillId="0" borderId="13" xfId="1" applyFont="1" applyBorder="1" applyAlignment="1" applyProtection="1">
      <alignment horizontal="left"/>
    </xf>
    <xf numFmtId="0" fontId="14" fillId="0" borderId="21" xfId="1" quotePrefix="1" applyFont="1" applyBorder="1" applyAlignment="1" applyProtection="1">
      <alignment horizontal="left"/>
    </xf>
    <xf numFmtId="0" fontId="14" fillId="0" borderId="20" xfId="1" applyFont="1" applyBorder="1" applyAlignment="1" applyProtection="1">
      <alignment horizontal="left"/>
    </xf>
    <xf numFmtId="0" fontId="14" fillId="0" borderId="19" xfId="1" applyFont="1" applyBorder="1" applyAlignment="1" applyProtection="1">
      <alignment horizontal="left"/>
    </xf>
    <xf numFmtId="0" fontId="25" fillId="0" borderId="0" xfId="1" applyFont="1" applyBorder="1" applyAlignment="1" applyProtection="1">
      <alignment horizontal="center"/>
    </xf>
    <xf numFmtId="0" fontId="42" fillId="0" borderId="0" xfId="1" applyFont="1" applyAlignment="1" applyProtection="1">
      <alignment horizontal="left" vertical="top" wrapText="1"/>
    </xf>
    <xf numFmtId="0" fontId="2" fillId="0" borderId="0" xfId="1" applyFont="1" applyFill="1" applyBorder="1" applyAlignment="1" applyProtection="1">
      <alignment horizontal="left"/>
    </xf>
    <xf numFmtId="0" fontId="14" fillId="0" borderId="0" xfId="1" applyFill="1" applyBorder="1" applyAlignment="1" applyProtection="1">
      <alignment horizontal="left" vertical="top"/>
    </xf>
    <xf numFmtId="0" fontId="25" fillId="0" borderId="0" xfId="1" applyFont="1" applyAlignment="1" applyProtection="1">
      <alignment horizontal="center"/>
    </xf>
    <xf numFmtId="0" fontId="22" fillId="0" borderId="54" xfId="1" applyFont="1" applyFill="1" applyBorder="1" applyAlignment="1">
      <alignment horizontal="left"/>
    </xf>
    <xf numFmtId="0" fontId="22" fillId="0" borderId="75" xfId="1" applyFont="1" applyFill="1" applyBorder="1" applyAlignment="1">
      <alignment horizontal="left"/>
    </xf>
    <xf numFmtId="0" fontId="14" fillId="0" borderId="71" xfId="1" applyFont="1" applyFill="1" applyBorder="1" applyAlignment="1">
      <alignment horizontal="center" vertical="center" wrapText="1"/>
    </xf>
    <xf numFmtId="0" fontId="14" fillId="0" borderId="69" xfId="1" applyFont="1" applyFill="1" applyBorder="1" applyAlignment="1">
      <alignment horizontal="center" vertical="center" wrapText="1"/>
    </xf>
    <xf numFmtId="0" fontId="14" fillId="0" borderId="32" xfId="1" applyFont="1" applyFill="1" applyBorder="1" applyAlignment="1">
      <alignment horizontal="left"/>
    </xf>
    <xf numFmtId="0" fontId="14" fillId="0" borderId="62" xfId="1" applyFont="1" applyFill="1" applyBorder="1" applyAlignment="1">
      <alignment horizontal="left"/>
    </xf>
    <xf numFmtId="0" fontId="14" fillId="0" borderId="11" xfId="1" applyFont="1" applyFill="1" applyBorder="1" applyAlignment="1">
      <alignment horizontal="left"/>
    </xf>
    <xf numFmtId="0" fontId="14" fillId="0" borderId="9" xfId="1" applyFont="1" applyFill="1" applyBorder="1" applyAlignment="1">
      <alignment horizontal="left"/>
    </xf>
    <xf numFmtId="0" fontId="19" fillId="0" borderId="15" xfId="1" applyFont="1" applyFill="1" applyBorder="1" applyAlignment="1">
      <alignment horizontal="center" wrapText="1"/>
    </xf>
    <xf numFmtId="0" fontId="19" fillId="0" borderId="13" xfId="1" applyFont="1" applyFill="1" applyBorder="1" applyAlignment="1">
      <alignment horizontal="center" wrapText="1"/>
    </xf>
    <xf numFmtId="0" fontId="14" fillId="0" borderId="54" xfId="1" applyFont="1" applyFill="1" applyBorder="1" applyAlignment="1">
      <alignment horizontal="center"/>
    </xf>
    <xf numFmtId="0" fontId="14" fillId="0" borderId="13" xfId="1" applyFont="1" applyFill="1" applyBorder="1" applyAlignment="1">
      <alignment horizontal="center"/>
    </xf>
    <xf numFmtId="0" fontId="2" fillId="0" borderId="51" xfId="1" applyFont="1" applyFill="1" applyBorder="1" applyAlignment="1">
      <alignment horizontal="left"/>
    </xf>
    <xf numFmtId="0" fontId="2" fillId="0" borderId="45" xfId="1" applyFont="1" applyFill="1" applyBorder="1" applyAlignment="1">
      <alignment horizontal="left"/>
    </xf>
    <xf numFmtId="0" fontId="2" fillId="0" borderId="42" xfId="1" applyFont="1" applyFill="1" applyBorder="1" applyAlignment="1">
      <alignment horizontal="left"/>
    </xf>
    <xf numFmtId="0" fontId="2" fillId="0" borderId="28" xfId="1" applyFont="1" applyFill="1" applyBorder="1" applyAlignment="1">
      <alignment horizontal="left"/>
    </xf>
    <xf numFmtId="0" fontId="2" fillId="0" borderId="27" xfId="1" applyFont="1" applyFill="1" applyBorder="1" applyAlignment="1">
      <alignment horizontal="left"/>
    </xf>
    <xf numFmtId="0" fontId="2" fillId="0" borderId="26" xfId="1" applyFont="1" applyFill="1" applyBorder="1" applyAlignment="1">
      <alignment horizontal="left"/>
    </xf>
    <xf numFmtId="0" fontId="14" fillId="0" borderId="21" xfId="1" applyFill="1" applyBorder="1" applyAlignment="1">
      <alignment horizontal="left" vertical="top"/>
    </xf>
    <xf numFmtId="0" fontId="14" fillId="0" borderId="20" xfId="1" applyFill="1" applyBorder="1" applyAlignment="1">
      <alignment horizontal="left" vertical="top"/>
    </xf>
    <xf numFmtId="0" fontId="14" fillId="0" borderId="19" xfId="1" applyFill="1" applyBorder="1" applyAlignment="1">
      <alignment horizontal="left" vertical="top"/>
    </xf>
    <xf numFmtId="0" fontId="25" fillId="0" borderId="45" xfId="1" applyFont="1" applyFill="1" applyBorder="1" applyAlignment="1">
      <alignment horizontal="right"/>
    </xf>
    <xf numFmtId="0" fontId="14" fillId="0" borderId="0" xfId="1" applyFont="1" applyFill="1" applyBorder="1" applyAlignment="1">
      <alignment horizontal="left"/>
    </xf>
    <xf numFmtId="0" fontId="14" fillId="0" borderId="45" xfId="1" applyFont="1" applyFill="1" applyBorder="1" applyAlignment="1">
      <alignment horizontal="left"/>
    </xf>
    <xf numFmtId="0" fontId="2" fillId="0" borderId="29" xfId="1" applyFont="1" applyFill="1" applyBorder="1" applyAlignment="1">
      <alignment horizontal="left"/>
    </xf>
    <xf numFmtId="0" fontId="2" fillId="0" borderId="29" xfId="1" applyFont="1" applyFill="1" applyBorder="1" applyAlignment="1">
      <alignment horizontal="center"/>
    </xf>
    <xf numFmtId="0" fontId="14" fillId="0" borderId="29" xfId="1" applyFont="1" applyFill="1" applyBorder="1" applyAlignment="1">
      <alignment horizontal="left"/>
    </xf>
    <xf numFmtId="0" fontId="14" fillId="0" borderId="18" xfId="1" applyFill="1" applyBorder="1" applyAlignment="1">
      <alignment horizontal="left" vertical="top"/>
    </xf>
    <xf numFmtId="0" fontId="14" fillId="0" borderId="18" xfId="1" applyFont="1" applyFill="1" applyBorder="1" applyAlignment="1">
      <alignment horizontal="center" vertical="top"/>
    </xf>
    <xf numFmtId="0" fontId="14" fillId="0" borderId="18" xfId="1" applyFont="1" applyFill="1" applyBorder="1" applyAlignment="1">
      <alignment horizontal="left" vertical="top"/>
    </xf>
    <xf numFmtId="0" fontId="25" fillId="0" borderId="14" xfId="1" applyFont="1" applyFill="1" applyBorder="1" applyAlignment="1">
      <alignment horizontal="center"/>
    </xf>
    <xf numFmtId="0" fontId="2" fillId="0" borderId="36" xfId="1" applyFont="1" applyFill="1" applyBorder="1" applyAlignment="1">
      <alignment horizontal="left"/>
    </xf>
    <xf numFmtId="3" fontId="2" fillId="0" borderId="24" xfId="1" applyNumberFormat="1" applyFont="1" applyFill="1" applyBorder="1" applyAlignment="1">
      <alignment horizontal="right"/>
    </xf>
    <xf numFmtId="3" fontId="2" fillId="0" borderId="23" xfId="1" applyNumberFormat="1" applyFont="1" applyFill="1" applyBorder="1" applyAlignment="1">
      <alignment horizontal="right"/>
    </xf>
    <xf numFmtId="0" fontId="14" fillId="0" borderId="72" xfId="1" applyFill="1" applyBorder="1" applyAlignment="1">
      <alignment horizontal="center"/>
    </xf>
    <xf numFmtId="0" fontId="14" fillId="0" borderId="73" xfId="1" applyFill="1" applyBorder="1" applyAlignment="1">
      <alignment horizontal="center"/>
    </xf>
    <xf numFmtId="0" fontId="14" fillId="0" borderId="76" xfId="1" applyFill="1" applyBorder="1" applyAlignment="1">
      <alignment horizontal="center" wrapText="1"/>
    </xf>
    <xf numFmtId="0" fontId="14" fillId="0" borderId="68" xfId="1" applyFill="1" applyBorder="1" applyAlignment="1">
      <alignment horizontal="center" wrapText="1"/>
    </xf>
    <xf numFmtId="0" fontId="14" fillId="0" borderId="50" xfId="1" applyFill="1" applyBorder="1" applyAlignment="1">
      <alignment horizontal="center" wrapText="1"/>
    </xf>
    <xf numFmtId="0" fontId="14" fillId="0" borderId="57" xfId="1" applyFill="1" applyBorder="1" applyAlignment="1">
      <alignment horizontal="center" wrapText="1"/>
    </xf>
    <xf numFmtId="0" fontId="14" fillId="0" borderId="27" xfId="1" applyFill="1" applyBorder="1" applyAlignment="1">
      <alignment horizontal="center" wrapText="1"/>
    </xf>
    <xf numFmtId="0" fontId="14" fillId="0" borderId="26" xfId="1" applyFill="1" applyBorder="1" applyAlignment="1">
      <alignment horizontal="center" wrapText="1"/>
    </xf>
    <xf numFmtId="3" fontId="27" fillId="0" borderId="14" xfId="1" applyNumberFormat="1" applyFont="1" applyFill="1" applyBorder="1" applyAlignment="1">
      <alignment horizontal="right"/>
    </xf>
    <xf numFmtId="3" fontId="27" fillId="0" borderId="13" xfId="1" applyNumberFormat="1" applyFont="1" applyFill="1" applyBorder="1" applyAlignment="1">
      <alignment horizontal="right"/>
    </xf>
    <xf numFmtId="0" fontId="26" fillId="0" borderId="0" xfId="1" applyFont="1" applyFill="1" applyBorder="1" applyAlignment="1">
      <alignment horizontal="left"/>
    </xf>
    <xf numFmtId="0" fontId="25" fillId="0" borderId="45" xfId="1" applyFont="1" applyFill="1" applyBorder="1" applyAlignment="1">
      <alignment horizontal="center"/>
    </xf>
    <xf numFmtId="0" fontId="25" fillId="0" borderId="0" xfId="1" applyFont="1" applyFill="1" applyAlignment="1" applyProtection="1">
      <alignment horizontal="left"/>
    </xf>
    <xf numFmtId="0" fontId="14" fillId="0" borderId="29" xfId="1" applyFont="1" applyFill="1" applyBorder="1" applyAlignment="1" applyProtection="1">
      <alignment horizontal="center" wrapText="1"/>
    </xf>
    <xf numFmtId="0" fontId="14" fillId="0" borderId="17" xfId="1" applyFont="1" applyFill="1" applyBorder="1" applyAlignment="1" applyProtection="1">
      <alignment horizontal="center" wrapText="1"/>
    </xf>
    <xf numFmtId="0" fontId="19" fillId="0" borderId="51" xfId="1" applyFont="1" applyFill="1" applyBorder="1" applyAlignment="1" applyProtection="1">
      <alignment horizontal="center"/>
    </xf>
    <xf numFmtId="0" fontId="19" fillId="0" borderId="73" xfId="1" applyFont="1" applyFill="1" applyBorder="1" applyAlignment="1" applyProtection="1">
      <alignment horizontal="center"/>
    </xf>
    <xf numFmtId="0" fontId="14" fillId="0" borderId="25" xfId="1" applyFont="1" applyFill="1" applyBorder="1" applyAlignment="1" applyProtection="1">
      <alignment horizontal="center"/>
      <protection locked="0"/>
    </xf>
    <xf numFmtId="0" fontId="14" fillId="0" borderId="23" xfId="1" applyFont="1" applyFill="1" applyBorder="1" applyAlignment="1" applyProtection="1">
      <alignment horizontal="center"/>
      <protection locked="0"/>
    </xf>
    <xf numFmtId="0" fontId="14" fillId="0" borderId="51" xfId="1" applyFont="1" applyFill="1" applyBorder="1" applyAlignment="1" applyProtection="1">
      <alignment horizontal="center" wrapText="1"/>
    </xf>
    <xf numFmtId="0" fontId="14" fillId="0" borderId="42" xfId="1" applyFont="1" applyFill="1" applyBorder="1" applyAlignment="1" applyProtection="1">
      <alignment horizontal="center" wrapText="1"/>
    </xf>
    <xf numFmtId="0" fontId="14" fillId="0" borderId="44" xfId="1" applyFont="1" applyFill="1" applyBorder="1" applyAlignment="1" applyProtection="1">
      <alignment horizontal="center" wrapText="1"/>
    </xf>
    <xf numFmtId="0" fontId="14" fillId="0" borderId="31" xfId="1" applyFont="1" applyFill="1" applyBorder="1" applyAlignment="1" applyProtection="1">
      <alignment horizontal="center" wrapText="1"/>
    </xf>
    <xf numFmtId="0" fontId="19" fillId="0" borderId="44" xfId="1" applyFont="1" applyFill="1" applyBorder="1" applyAlignment="1" applyProtection="1">
      <alignment horizontal="center"/>
    </xf>
    <xf numFmtId="0" fontId="19" fillId="0" borderId="0" xfId="1" applyFont="1" applyFill="1" applyBorder="1" applyAlignment="1" applyProtection="1">
      <alignment horizontal="center"/>
    </xf>
    <xf numFmtId="0" fontId="19" fillId="0" borderId="31" xfId="1" applyFont="1" applyFill="1" applyBorder="1" applyAlignment="1" applyProtection="1">
      <alignment horizontal="center"/>
    </xf>
    <xf numFmtId="0" fontId="14" fillId="0" borderId="51" xfId="1" applyFont="1" applyFill="1" applyBorder="1" applyAlignment="1" applyProtection="1">
      <alignment horizontal="center" vertical="center"/>
    </xf>
    <xf numFmtId="0" fontId="14" fillId="0" borderId="42" xfId="1" applyFont="1" applyFill="1" applyBorder="1" applyAlignment="1" applyProtection="1">
      <alignment horizontal="center" vertical="center"/>
    </xf>
    <xf numFmtId="0" fontId="14" fillId="0" borderId="34" xfId="1" applyFont="1" applyFill="1" applyBorder="1" applyAlignment="1" applyProtection="1">
      <alignment horizontal="center" vertical="center"/>
    </xf>
    <xf numFmtId="0" fontId="14" fillId="0" borderId="35" xfId="1" applyFont="1" applyFill="1" applyBorder="1" applyAlignment="1" applyProtection="1">
      <alignment horizontal="center" vertical="center"/>
    </xf>
    <xf numFmtId="0" fontId="14" fillId="0" borderId="34" xfId="1" applyFont="1" applyFill="1" applyBorder="1" applyAlignment="1" applyProtection="1">
      <alignment horizontal="center" vertical="center" wrapText="1"/>
    </xf>
    <xf numFmtId="0" fontId="14" fillId="0" borderId="35" xfId="1" applyFont="1" applyFill="1" applyBorder="1" applyAlignment="1" applyProtection="1">
      <alignment horizontal="center" vertical="center" wrapText="1"/>
    </xf>
    <xf numFmtId="0" fontId="14" fillId="0" borderId="51" xfId="1" applyFont="1" applyFill="1" applyBorder="1" applyAlignment="1" applyProtection="1">
      <alignment horizontal="center" vertical="center" wrapText="1"/>
      <protection locked="0"/>
    </xf>
    <xf numFmtId="0" fontId="14" fillId="0" borderId="42" xfId="1" applyFont="1" applyFill="1" applyBorder="1" applyAlignment="1" applyProtection="1">
      <alignment horizontal="center" vertical="center" wrapText="1"/>
      <protection locked="0"/>
    </xf>
    <xf numFmtId="0" fontId="14" fillId="0" borderId="34" xfId="1" applyFont="1" applyFill="1" applyBorder="1" applyAlignment="1" applyProtection="1">
      <alignment horizontal="center" vertical="center" wrapText="1"/>
      <protection locked="0"/>
    </xf>
    <xf numFmtId="0" fontId="14" fillId="0" borderId="35" xfId="1" applyFont="1" applyFill="1" applyBorder="1" applyAlignment="1" applyProtection="1">
      <alignment horizontal="center" vertical="center" wrapText="1"/>
      <protection locked="0"/>
    </xf>
    <xf numFmtId="0" fontId="14" fillId="0" borderId="21" xfId="1" applyFill="1" applyBorder="1" applyAlignment="1">
      <alignment horizontal="left"/>
    </xf>
    <xf numFmtId="0" fontId="14" fillId="0" borderId="20" xfId="1" applyFill="1" applyBorder="1" applyAlignment="1">
      <alignment horizontal="left"/>
    </xf>
    <xf numFmtId="0" fontId="14" fillId="0" borderId="59" xfId="1" applyFill="1" applyBorder="1" applyAlignment="1">
      <alignment horizontal="left"/>
    </xf>
    <xf numFmtId="0" fontId="21" fillId="0" borderId="37" xfId="1" applyFont="1" applyFill="1" applyBorder="1" applyAlignment="1">
      <alignment horizontal="center"/>
    </xf>
    <xf numFmtId="0" fontId="14" fillId="0" borderId="21" xfId="1" quotePrefix="1" applyFont="1" applyFill="1" applyBorder="1" applyAlignment="1">
      <alignment horizontal="left"/>
    </xf>
    <xf numFmtId="0" fontId="14" fillId="0" borderId="20" xfId="1" applyFont="1" applyFill="1" applyBorder="1" applyAlignment="1">
      <alignment horizontal="left"/>
    </xf>
    <xf numFmtId="0" fontId="14" fillId="0" borderId="19" xfId="1" applyFont="1" applyFill="1" applyBorder="1" applyAlignment="1">
      <alignment horizontal="left"/>
    </xf>
    <xf numFmtId="0" fontId="18" fillId="0" borderId="15" xfId="1" applyFont="1" applyFill="1" applyBorder="1" applyAlignment="1">
      <alignment horizontal="left"/>
    </xf>
    <xf numFmtId="0" fontId="18" fillId="0" borderId="14" xfId="1" applyFont="1" applyFill="1" applyBorder="1" applyAlignment="1">
      <alignment horizontal="left"/>
    </xf>
    <xf numFmtId="0" fontId="18" fillId="0" borderId="13" xfId="1" applyFont="1" applyFill="1" applyBorder="1" applyAlignment="1">
      <alignment horizontal="left"/>
    </xf>
    <xf numFmtId="0" fontId="22" fillId="0" borderId="0" xfId="7" applyFont="1" applyAlignment="1">
      <alignment horizontal="left" vertical="top" wrapText="1" indent="1"/>
    </xf>
    <xf numFmtId="0" fontId="35" fillId="0" borderId="0" xfId="7" applyFont="1" applyAlignment="1">
      <alignment horizontal="left" vertical="center" wrapText="1" indent="1"/>
    </xf>
    <xf numFmtId="0" fontId="35" fillId="0" borderId="0" xfId="7" applyFont="1" applyAlignment="1">
      <alignment horizontal="left" vertical="top" wrapText="1" indent="1"/>
    </xf>
    <xf numFmtId="0" fontId="27" fillId="0" borderId="0" xfId="7" applyFont="1" applyAlignment="1">
      <alignment horizontal="left" vertical="top" wrapText="1" indent="1"/>
    </xf>
    <xf numFmtId="0" fontId="66" fillId="0" borderId="21" xfId="18" applyFont="1" applyFill="1" applyBorder="1" applyAlignment="1" applyProtection="1">
      <alignment horizontal="left" vertical="center"/>
    </xf>
    <xf numFmtId="0" fontId="66" fillId="0" borderId="20" xfId="18" applyFont="1" applyFill="1" applyBorder="1" applyAlignment="1" applyProtection="1">
      <alignment horizontal="left" vertical="center"/>
    </xf>
    <xf numFmtId="0" fontId="66" fillId="0" borderId="59" xfId="18" applyFont="1" applyFill="1" applyBorder="1" applyAlignment="1" applyProtection="1">
      <alignment horizontal="left" vertical="center"/>
    </xf>
    <xf numFmtId="0" fontId="66" fillId="0" borderId="66" xfId="18" applyFont="1" applyFill="1" applyBorder="1" applyAlignment="1" applyProtection="1">
      <alignment horizontal="left" vertical="center"/>
    </xf>
    <xf numFmtId="0" fontId="66" fillId="0" borderId="68" xfId="18" applyFont="1" applyFill="1" applyBorder="1" applyAlignment="1" applyProtection="1">
      <alignment horizontal="left" vertical="center"/>
    </xf>
    <xf numFmtId="0" fontId="66" fillId="0" borderId="28" xfId="18" applyFont="1" applyFill="1" applyBorder="1" applyAlignment="1" applyProtection="1">
      <alignment horizontal="left" vertical="center"/>
    </xf>
    <xf numFmtId="0" fontId="66" fillId="0" borderId="27" xfId="18" applyFont="1" applyFill="1" applyBorder="1" applyAlignment="1" applyProtection="1">
      <alignment horizontal="left" vertical="center"/>
    </xf>
    <xf numFmtId="0" fontId="66" fillId="0" borderId="39" xfId="18" applyFont="1" applyFill="1" applyBorder="1" applyAlignment="1" applyProtection="1">
      <alignment horizontal="left" vertical="center"/>
    </xf>
    <xf numFmtId="0" fontId="66" fillId="0" borderId="41" xfId="18" applyFont="1" applyFill="1" applyBorder="1" applyAlignment="1" applyProtection="1">
      <alignment horizontal="left" vertical="center" wrapText="1"/>
    </xf>
    <xf numFmtId="0" fontId="66" fillId="0" borderId="43" xfId="18" applyFont="1" applyFill="1" applyBorder="1" applyAlignment="1" applyProtection="1">
      <alignment horizontal="left" vertical="center" wrapText="1"/>
    </xf>
    <xf numFmtId="0" fontId="66" fillId="0" borderId="48" xfId="18" applyFont="1" applyFill="1" applyBorder="1" applyAlignment="1" applyProtection="1">
      <alignment horizontal="left" vertical="center"/>
    </xf>
    <xf numFmtId="0" fontId="66" fillId="0" borderId="10" xfId="18" applyFont="1" applyFill="1" applyBorder="1" applyAlignment="1" applyProtection="1">
      <alignment horizontal="left" vertical="center"/>
    </xf>
    <xf numFmtId="0" fontId="66" fillId="0" borderId="9" xfId="18" applyFont="1" applyFill="1" applyBorder="1" applyAlignment="1" applyProtection="1">
      <alignment horizontal="left" vertical="center"/>
    </xf>
    <xf numFmtId="0" fontId="66" fillId="0" borderId="25" xfId="18" applyFont="1" applyFill="1" applyBorder="1" applyAlignment="1" applyProtection="1">
      <alignment horizontal="left" vertical="center"/>
    </xf>
    <xf numFmtId="0" fontId="66" fillId="0" borderId="24" xfId="18" applyFont="1" applyFill="1" applyBorder="1" applyAlignment="1" applyProtection="1">
      <alignment horizontal="left" vertical="center"/>
    </xf>
    <xf numFmtId="0" fontId="66" fillId="0" borderId="62" xfId="18" applyFont="1" applyFill="1" applyBorder="1" applyAlignment="1" applyProtection="1">
      <alignment horizontal="left" vertical="center"/>
    </xf>
    <xf numFmtId="0" fontId="74" fillId="0" borderId="25" xfId="18" applyFont="1" applyFill="1" applyBorder="1" applyAlignment="1" applyProtection="1">
      <alignment horizontal="left" vertical="center"/>
    </xf>
    <xf numFmtId="0" fontId="74" fillId="0" borderId="24" xfId="18" applyFont="1" applyFill="1" applyBorder="1" applyAlignment="1" applyProtection="1">
      <alignment horizontal="left" vertical="center"/>
    </xf>
    <xf numFmtId="0" fontId="74" fillId="0" borderId="62" xfId="18" applyFont="1" applyFill="1" applyBorder="1" applyAlignment="1" applyProtection="1">
      <alignment horizontal="left" vertical="center"/>
    </xf>
    <xf numFmtId="0" fontId="66" fillId="0" borderId="41" xfId="18" applyFont="1" applyFill="1" applyBorder="1" applyAlignment="1" applyProtection="1">
      <alignment horizontal="left" vertical="center"/>
    </xf>
    <xf numFmtId="0" fontId="66" fillId="0" borderId="43" xfId="18" applyFont="1" applyFill="1" applyBorder="1" applyAlignment="1" applyProtection="1">
      <alignment horizontal="left" vertical="center"/>
    </xf>
    <xf numFmtId="0" fontId="2" fillId="0" borderId="15" xfId="7" applyFont="1" applyFill="1" applyBorder="1" applyAlignment="1" applyProtection="1">
      <alignment horizontal="right" vertical="center"/>
    </xf>
    <xf numFmtId="0" fontId="2" fillId="0" borderId="14" xfId="7" applyFont="1" applyFill="1" applyBorder="1" applyAlignment="1" applyProtection="1">
      <alignment horizontal="right" vertical="center"/>
    </xf>
    <xf numFmtId="0" fontId="2" fillId="0" borderId="75" xfId="7" applyFont="1" applyFill="1" applyBorder="1" applyAlignment="1" applyProtection="1">
      <alignment horizontal="right" vertical="center"/>
    </xf>
    <xf numFmtId="3" fontId="2" fillId="6" borderId="100" xfId="13" applyFont="1" applyFill="1" applyBorder="1" applyAlignment="1" applyProtection="1">
      <alignment horizontal="left"/>
      <protection locked="0"/>
    </xf>
    <xf numFmtId="3" fontId="2" fillId="6" borderId="101" xfId="13" applyFont="1" applyFill="1" applyBorder="1" applyAlignment="1" applyProtection="1">
      <alignment horizontal="left"/>
      <protection locked="0"/>
    </xf>
    <xf numFmtId="3" fontId="2" fillId="6" borderId="102" xfId="13" applyFont="1" applyFill="1" applyBorder="1" applyAlignment="1" applyProtection="1">
      <alignment horizontal="left"/>
      <protection locked="0"/>
    </xf>
    <xf numFmtId="3" fontId="66" fillId="0" borderId="64" xfId="15" applyNumberFormat="1" applyFont="1" applyFill="1" applyBorder="1" applyAlignment="1" applyProtection="1">
      <alignment horizontal="left" vertical="center"/>
    </xf>
    <xf numFmtId="3" fontId="66" fillId="0" borderId="53" xfId="15" applyNumberFormat="1" applyFont="1" applyFill="1" applyBorder="1" applyAlignment="1" applyProtection="1">
      <alignment horizontal="left" vertical="center"/>
    </xf>
    <xf numFmtId="0" fontId="66" fillId="0" borderId="71" xfId="18" applyFont="1" applyFill="1" applyBorder="1" applyAlignment="1" applyProtection="1">
      <alignment horizontal="left" vertical="center"/>
    </xf>
    <xf numFmtId="0" fontId="66" fillId="0" borderId="1" xfId="18" applyFont="1" applyFill="1" applyBorder="1" applyAlignment="1" applyProtection="1">
      <alignment horizontal="left" vertical="center"/>
    </xf>
    <xf numFmtId="0" fontId="2" fillId="6" borderId="25" xfId="20" applyFont="1" applyFill="1" applyBorder="1" applyAlignment="1" applyProtection="1">
      <alignment horizontal="left" vertical="center"/>
      <protection locked="0"/>
    </xf>
    <xf numFmtId="0" fontId="2" fillId="6" borderId="24" xfId="20" applyFont="1" applyFill="1" applyBorder="1" applyAlignment="1" applyProtection="1">
      <alignment horizontal="left" vertical="center"/>
      <protection locked="0"/>
    </xf>
    <xf numFmtId="0" fontId="2" fillId="6" borderId="32" xfId="20" applyFont="1" applyFill="1" applyBorder="1" applyAlignment="1" applyProtection="1">
      <alignment horizontal="center" vertical="center"/>
      <protection locked="0"/>
    </xf>
    <xf numFmtId="0" fontId="2" fillId="6" borderId="62" xfId="20" applyFont="1" applyFill="1" applyBorder="1" applyAlignment="1" applyProtection="1">
      <alignment horizontal="center" vertical="center"/>
      <protection locked="0"/>
    </xf>
    <xf numFmtId="0" fontId="2" fillId="6" borderId="21" xfId="20" applyFont="1" applyFill="1" applyBorder="1" applyAlignment="1" applyProtection="1">
      <alignment horizontal="left" vertical="center"/>
      <protection locked="0"/>
    </xf>
    <xf numFmtId="0" fontId="2" fillId="6" borderId="20" xfId="20" applyFont="1" applyFill="1" applyBorder="1" applyAlignment="1" applyProtection="1">
      <alignment horizontal="left" vertical="center"/>
      <protection locked="0"/>
    </xf>
    <xf numFmtId="0" fontId="2" fillId="6" borderId="78" xfId="20" applyFont="1" applyFill="1" applyBorder="1" applyAlignment="1" applyProtection="1">
      <alignment horizontal="center" vertical="center"/>
      <protection locked="0"/>
    </xf>
    <xf numFmtId="0" fontId="2" fillId="6" borderId="59" xfId="20" applyFont="1" applyFill="1" applyBorder="1" applyAlignment="1" applyProtection="1">
      <alignment horizontal="center" vertical="center"/>
      <protection locked="0"/>
    </xf>
    <xf numFmtId="0" fontId="27" fillId="0" borderId="0" xfId="7" applyFont="1" applyFill="1" applyBorder="1" applyAlignment="1" applyProtection="1">
      <alignment horizontal="center"/>
    </xf>
    <xf numFmtId="0" fontId="7" fillId="0" borderId="65" xfId="7" applyFont="1" applyFill="1" applyBorder="1" applyAlignment="1" applyProtection="1">
      <alignment horizontal="center" wrapText="1"/>
    </xf>
    <xf numFmtId="0" fontId="7" fillId="0" borderId="40" xfId="7" applyFont="1" applyFill="1" applyBorder="1" applyAlignment="1" applyProtection="1">
      <alignment horizontal="center" wrapText="1"/>
    </xf>
    <xf numFmtId="0" fontId="2" fillId="6" borderId="28" xfId="20" applyFont="1" applyFill="1" applyBorder="1" applyAlignment="1" applyProtection="1">
      <alignment horizontal="left" vertical="center"/>
      <protection locked="0"/>
    </xf>
    <xf numFmtId="0" fontId="2" fillId="6" borderId="27" xfId="20" applyFont="1" applyFill="1" applyBorder="1" applyAlignment="1" applyProtection="1">
      <alignment horizontal="left" vertical="center"/>
      <protection locked="0"/>
    </xf>
    <xf numFmtId="0" fontId="2" fillId="6" borderId="74" xfId="20" applyFont="1" applyFill="1" applyBorder="1" applyAlignment="1" applyProtection="1">
      <alignment horizontal="center" vertical="center"/>
      <protection locked="0"/>
    </xf>
    <xf numFmtId="0" fontId="2" fillId="6" borderId="39" xfId="20" applyFont="1" applyFill="1" applyBorder="1" applyAlignment="1" applyProtection="1">
      <alignment horizontal="center" vertical="center"/>
      <protection locked="0"/>
    </xf>
    <xf numFmtId="0" fontId="2" fillId="21" borderId="64" xfId="7" applyFill="1" applyBorder="1" applyAlignment="1" applyProtection="1">
      <alignment horizontal="left"/>
    </xf>
    <xf numFmtId="0" fontId="2" fillId="21" borderId="53" xfId="7" applyFill="1" applyBorder="1" applyAlignment="1" applyProtection="1">
      <alignment horizontal="left"/>
    </xf>
    <xf numFmtId="0" fontId="2" fillId="21" borderId="53" xfId="7" applyFill="1" applyBorder="1" applyAlignment="1" applyProtection="1">
      <alignment horizontal="center"/>
    </xf>
    <xf numFmtId="0" fontId="2" fillId="21" borderId="53" xfId="7" applyFill="1" applyBorder="1" applyAlignment="1" applyProtection="1">
      <alignment horizontal="right"/>
    </xf>
    <xf numFmtId="0" fontId="2" fillId="21" borderId="63" xfId="7" applyFill="1" applyBorder="1" applyAlignment="1" applyProtection="1">
      <alignment horizontal="right"/>
    </xf>
    <xf numFmtId="0" fontId="7" fillId="0" borderId="56" xfId="7" applyFont="1" applyBorder="1" applyAlignment="1" applyProtection="1">
      <alignment horizontal="left"/>
    </xf>
    <xf numFmtId="0" fontId="7" fillId="0" borderId="49" xfId="7" applyFont="1" applyBorder="1" applyAlignment="1" applyProtection="1">
      <alignment horizontal="left"/>
    </xf>
    <xf numFmtId="0" fontId="7" fillId="0" borderId="49" xfId="7" applyFont="1" applyBorder="1" applyAlignment="1" applyProtection="1">
      <alignment horizontal="center"/>
    </xf>
    <xf numFmtId="0" fontId="7" fillId="0" borderId="49" xfId="7" applyFont="1" applyBorder="1" applyAlignment="1" applyProtection="1">
      <alignment horizontal="right"/>
    </xf>
    <xf numFmtId="0" fontId="7" fillId="0" borderId="55" xfId="7" applyFont="1" applyBorder="1" applyAlignment="1" applyProtection="1">
      <alignment horizontal="right"/>
    </xf>
    <xf numFmtId="0" fontId="2" fillId="6" borderId="11" xfId="7" applyFill="1" applyBorder="1" applyAlignment="1" applyProtection="1">
      <alignment horizontal="center"/>
      <protection locked="0"/>
    </xf>
    <xf numFmtId="0" fontId="2" fillId="6" borderId="10" xfId="7" applyFill="1" applyBorder="1" applyAlignment="1" applyProtection="1">
      <alignment horizontal="center"/>
      <protection locked="0"/>
    </xf>
    <xf numFmtId="0" fontId="2" fillId="6" borderId="9" xfId="7" applyFill="1" applyBorder="1" applyAlignment="1" applyProtection="1">
      <alignment horizontal="center"/>
      <protection locked="0"/>
    </xf>
    <xf numFmtId="0" fontId="2" fillId="0" borderId="24" xfId="7" applyFont="1" applyFill="1" applyBorder="1" applyAlignment="1" applyProtection="1">
      <alignment horizontal="left"/>
    </xf>
    <xf numFmtId="0" fontId="2" fillId="0" borderId="62" xfId="7" applyFont="1" applyFill="1" applyBorder="1" applyAlignment="1" applyProtection="1">
      <alignment horizontal="left"/>
    </xf>
    <xf numFmtId="0" fontId="2" fillId="6" borderId="24" xfId="7" applyFill="1" applyBorder="1" applyAlignment="1" applyProtection="1">
      <alignment horizontal="center"/>
      <protection locked="0"/>
    </xf>
    <xf numFmtId="0" fontId="2" fillId="6" borderId="62" xfId="7" applyFill="1" applyBorder="1" applyAlignment="1" applyProtection="1">
      <alignment horizontal="center"/>
      <protection locked="0"/>
    </xf>
    <xf numFmtId="0" fontId="2" fillId="6" borderId="20" xfId="7" applyFill="1" applyBorder="1" applyAlignment="1" applyProtection="1">
      <alignment horizontal="center"/>
      <protection locked="0"/>
    </xf>
    <xf numFmtId="0" fontId="2" fillId="6" borderId="59" xfId="7" applyFill="1" applyBorder="1" applyAlignment="1" applyProtection="1">
      <alignment horizontal="center"/>
      <protection locked="0"/>
    </xf>
    <xf numFmtId="0" fontId="2" fillId="0" borderId="0" xfId="7" applyFont="1" applyBorder="1" applyAlignment="1" applyProtection="1">
      <alignment horizontal="right"/>
    </xf>
    <xf numFmtId="0" fontId="2" fillId="0" borderId="24" xfId="7" applyFill="1" applyBorder="1" applyAlignment="1" applyProtection="1">
      <alignment horizontal="center"/>
    </xf>
    <xf numFmtId="0" fontId="2" fillId="6" borderId="24" xfId="7" applyFill="1" applyBorder="1" applyAlignment="1" applyProtection="1">
      <alignment horizontal="left"/>
      <protection locked="0"/>
    </xf>
    <xf numFmtId="0" fontId="2" fillId="6" borderId="62" xfId="7" applyFill="1" applyBorder="1" applyAlignment="1" applyProtection="1">
      <alignment horizontal="left"/>
      <protection locked="0"/>
    </xf>
    <xf numFmtId="0" fontId="2" fillId="6" borderId="20" xfId="7" applyFill="1" applyBorder="1" applyAlignment="1" applyProtection="1">
      <alignment horizontal="left"/>
      <protection locked="0"/>
    </xf>
    <xf numFmtId="0" fontId="2" fillId="6" borderId="59" xfId="7" applyFill="1" applyBorder="1" applyAlignment="1" applyProtection="1">
      <alignment horizontal="left"/>
      <protection locked="0"/>
    </xf>
    <xf numFmtId="0" fontId="18" fillId="0" borderId="15" xfId="7" applyFont="1" applyBorder="1" applyAlignment="1" applyProtection="1">
      <alignment horizontal="right"/>
    </xf>
    <xf numFmtId="0" fontId="18" fillId="0" borderId="14" xfId="7" applyFont="1" applyBorder="1" applyAlignment="1" applyProtection="1">
      <alignment horizontal="right"/>
    </xf>
    <xf numFmtId="0" fontId="18" fillId="0" borderId="13" xfId="7" applyFont="1" applyBorder="1" applyAlignment="1" applyProtection="1">
      <alignment horizontal="right"/>
    </xf>
    <xf numFmtId="0" fontId="2" fillId="8" borderId="24" xfId="7" applyFont="1" applyFill="1" applyBorder="1" applyAlignment="1" applyProtection="1">
      <alignment horizontal="left"/>
      <protection locked="0"/>
    </xf>
    <xf numFmtId="0" fontId="2" fillId="6" borderId="62" xfId="7" applyFont="1" applyFill="1" applyBorder="1" applyAlignment="1" applyProtection="1">
      <alignment horizontal="left"/>
      <protection locked="0"/>
    </xf>
    <xf numFmtId="0" fontId="2" fillId="8" borderId="20" xfId="7" applyFont="1" applyFill="1" applyBorder="1" applyAlignment="1" applyProtection="1">
      <alignment horizontal="left"/>
      <protection locked="0"/>
    </xf>
    <xf numFmtId="0" fontId="2" fillId="8" borderId="59" xfId="7" applyFont="1" applyFill="1" applyBorder="1" applyAlignment="1" applyProtection="1">
      <alignment horizontal="left"/>
      <protection locked="0"/>
    </xf>
    <xf numFmtId="0" fontId="27" fillId="8" borderId="0" xfId="7" applyFont="1" applyFill="1" applyBorder="1" applyAlignment="1" applyProtection="1">
      <alignment horizontal="center"/>
      <protection locked="0"/>
    </xf>
    <xf numFmtId="0" fontId="22" fillId="0" borderId="15" xfId="7" applyFont="1" applyBorder="1" applyAlignment="1" applyProtection="1">
      <alignment horizontal="left"/>
    </xf>
    <xf numFmtId="0" fontId="22" fillId="0" borderId="14" xfId="7" applyFont="1" applyBorder="1" applyAlignment="1" applyProtection="1">
      <alignment horizontal="left"/>
    </xf>
    <xf numFmtId="0" fontId="22" fillId="0" borderId="13" xfId="7" applyFont="1" applyBorder="1" applyAlignment="1" applyProtection="1">
      <alignment horizontal="left"/>
    </xf>
    <xf numFmtId="0" fontId="7" fillId="0" borderId="32" xfId="7" applyFont="1" applyBorder="1" applyAlignment="1" applyProtection="1">
      <alignment horizontal="center"/>
    </xf>
    <xf numFmtId="0" fontId="7" fillId="0" borderId="24" xfId="7" applyFont="1" applyBorder="1" applyAlignment="1" applyProtection="1">
      <alignment horizontal="center"/>
    </xf>
    <xf numFmtId="0" fontId="7" fillId="0" borderId="62" xfId="7" applyFont="1" applyBorder="1" applyAlignment="1" applyProtection="1">
      <alignment horizontal="center"/>
    </xf>
    <xf numFmtId="0" fontId="7" fillId="0" borderId="32" xfId="7" applyFont="1" applyFill="1" applyBorder="1" applyAlignment="1" applyProtection="1">
      <alignment horizontal="center"/>
    </xf>
    <xf numFmtId="0" fontId="7" fillId="0" borderId="24" xfId="7" applyFont="1" applyFill="1" applyBorder="1" applyAlignment="1" applyProtection="1">
      <alignment horizontal="center"/>
    </xf>
    <xf numFmtId="0" fontId="7" fillId="0" borderId="62" xfId="7" applyFont="1" applyFill="1" applyBorder="1" applyAlignment="1" applyProtection="1">
      <alignment horizontal="center"/>
    </xf>
    <xf numFmtId="0" fontId="2" fillId="0" borderId="10" xfId="7" applyFill="1" applyBorder="1" applyAlignment="1" applyProtection="1">
      <alignment horizontal="left"/>
    </xf>
    <xf numFmtId="0" fontId="7" fillId="0" borderId="1" xfId="7" applyFont="1" applyFill="1" applyBorder="1" applyAlignment="1" applyProtection="1">
      <alignment horizontal="center" wrapText="1"/>
    </xf>
    <xf numFmtId="0" fontId="7" fillId="0" borderId="3" xfId="7" applyFont="1" applyFill="1" applyBorder="1" applyAlignment="1" applyProtection="1">
      <alignment horizontal="center"/>
    </xf>
    <xf numFmtId="0" fontId="2" fillId="6" borderId="24" xfId="7" applyFont="1" applyFill="1" applyBorder="1" applyAlignment="1" applyProtection="1">
      <alignment horizontal="left"/>
      <protection locked="0"/>
    </xf>
    <xf numFmtId="0" fontId="2" fillId="6" borderId="8" xfId="7" applyFill="1" applyBorder="1" applyAlignment="1" applyProtection="1">
      <alignment horizontal="center"/>
      <protection locked="0"/>
    </xf>
    <xf numFmtId="0" fontId="2" fillId="6" borderId="0" xfId="7" applyFill="1" applyBorder="1" applyAlignment="1" applyProtection="1">
      <alignment horizontal="center"/>
      <protection locked="0"/>
    </xf>
    <xf numFmtId="0" fontId="2" fillId="6" borderId="7" xfId="7" applyFill="1" applyBorder="1" applyAlignment="1" applyProtection="1">
      <alignment horizontal="center"/>
      <protection locked="0"/>
    </xf>
    <xf numFmtId="0" fontId="27" fillId="11" borderId="0" xfId="7" applyFont="1" applyFill="1" applyBorder="1" applyAlignment="1" applyProtection="1">
      <alignment horizontal="center"/>
      <protection locked="0"/>
    </xf>
    <xf numFmtId="3" fontId="2" fillId="21" borderId="43" xfId="7" applyNumberFormat="1" applyFill="1" applyBorder="1" applyAlignment="1" applyProtection="1">
      <alignment horizontal="right"/>
    </xf>
    <xf numFmtId="3" fontId="2" fillId="21" borderId="32" xfId="7" applyNumberFormat="1" applyFill="1" applyBorder="1" applyAlignment="1" applyProtection="1">
      <alignment horizontal="right"/>
    </xf>
    <xf numFmtId="3" fontId="2" fillId="21" borderId="62" xfId="7" applyNumberFormat="1" applyFill="1" applyBorder="1" applyAlignment="1" applyProtection="1">
      <alignment horizontal="right"/>
    </xf>
    <xf numFmtId="0" fontId="2" fillId="6" borderId="32" xfId="7" applyFill="1" applyBorder="1" applyAlignment="1" applyProtection="1">
      <alignment horizontal="center"/>
      <protection locked="0"/>
    </xf>
    <xf numFmtId="0" fontId="2" fillId="6" borderId="78" xfId="7" applyFill="1" applyBorder="1" applyAlignment="1" applyProtection="1">
      <alignment horizontal="center"/>
      <protection locked="0"/>
    </xf>
    <xf numFmtId="0" fontId="7" fillId="0" borderId="8" xfId="7" applyFont="1" applyFill="1" applyBorder="1" applyAlignment="1" applyProtection="1">
      <alignment horizontal="center" wrapText="1"/>
    </xf>
    <xf numFmtId="0" fontId="7" fillId="0" borderId="0" xfId="7" applyFont="1" applyFill="1" applyBorder="1" applyAlignment="1" applyProtection="1">
      <alignment horizontal="center" wrapText="1"/>
    </xf>
    <xf numFmtId="0" fontId="7" fillId="0" borderId="7" xfId="7" applyFont="1" applyFill="1" applyBorder="1" applyAlignment="1" applyProtection="1">
      <alignment horizontal="center" wrapText="1"/>
    </xf>
    <xf numFmtId="0" fontId="7" fillId="0" borderId="1" xfId="7" applyFont="1" applyBorder="1" applyAlignment="1" applyProtection="1">
      <alignment horizontal="center" wrapText="1"/>
    </xf>
    <xf numFmtId="0" fontId="7" fillId="0" borderId="3" xfId="7" applyFont="1" applyBorder="1" applyAlignment="1" applyProtection="1">
      <alignment horizontal="center"/>
    </xf>
    <xf numFmtId="0" fontId="2" fillId="0" borderId="24" xfId="7" applyBorder="1" applyAlignment="1" applyProtection="1">
      <alignment horizontal="left"/>
    </xf>
    <xf numFmtId="0" fontId="22" fillId="0" borderId="30" xfId="7" applyFont="1" applyBorder="1" applyAlignment="1" applyProtection="1">
      <alignment horizontal="left"/>
    </xf>
    <xf numFmtId="0" fontId="22" fillId="0" borderId="15" xfId="7" applyFont="1" applyBorder="1" applyAlignment="1" applyProtection="1">
      <alignment horizontal="right"/>
    </xf>
    <xf numFmtId="0" fontId="22" fillId="0" borderId="14" xfId="7" applyFont="1" applyBorder="1" applyAlignment="1" applyProtection="1">
      <alignment horizontal="right"/>
    </xf>
    <xf numFmtId="0" fontId="22" fillId="0" borderId="13" xfId="7" applyFont="1" applyBorder="1" applyAlignment="1" applyProtection="1">
      <alignment horizontal="right"/>
    </xf>
    <xf numFmtId="0" fontId="22" fillId="0" borderId="15" xfId="27" applyFont="1" applyBorder="1" applyAlignment="1" applyProtection="1">
      <alignment horizontal="right"/>
    </xf>
    <xf numFmtId="0" fontId="22" fillId="0" borderId="14" xfId="27" applyFont="1" applyBorder="1" applyAlignment="1" applyProtection="1">
      <alignment horizontal="right"/>
    </xf>
    <xf numFmtId="0" fontId="22" fillId="0" borderId="13" xfId="27" applyFont="1" applyBorder="1" applyAlignment="1" applyProtection="1">
      <alignment horizontal="right"/>
    </xf>
    <xf numFmtId="3" fontId="2" fillId="0" borderId="43" xfId="7" applyNumberFormat="1" applyFill="1" applyBorder="1" applyAlignment="1" applyProtection="1">
      <alignment horizontal="right"/>
    </xf>
    <xf numFmtId="0" fontId="7" fillId="0" borderId="3" xfId="7" applyFont="1" applyFill="1" applyBorder="1" applyAlignment="1" applyProtection="1">
      <alignment horizontal="center" wrapText="1"/>
    </xf>
    <xf numFmtId="0" fontId="22" fillId="11" borderId="0" xfId="7" applyFont="1" applyFill="1" applyBorder="1" applyAlignment="1" applyProtection="1">
      <alignment horizontal="center"/>
      <protection locked="0"/>
    </xf>
    <xf numFmtId="0" fontId="2" fillId="0" borderId="43" xfId="27" applyFont="1" applyBorder="1" applyAlignment="1" applyProtection="1">
      <alignment horizontal="left"/>
    </xf>
    <xf numFmtId="0" fontId="2" fillId="0" borderId="32" xfId="27" applyFont="1" applyBorder="1" applyAlignment="1" applyProtection="1">
      <alignment horizontal="left"/>
    </xf>
    <xf numFmtId="0" fontId="2" fillId="0" borderId="1" xfId="27" applyFont="1" applyBorder="1" applyAlignment="1" applyProtection="1">
      <alignment horizontal="left"/>
    </xf>
    <xf numFmtId="0" fontId="2" fillId="0" borderId="11" xfId="27" applyFont="1" applyBorder="1" applyAlignment="1" applyProtection="1">
      <alignment horizontal="left"/>
    </xf>
    <xf numFmtId="0" fontId="22" fillId="6" borderId="0" xfId="7" applyFont="1" applyFill="1" applyBorder="1" applyAlignment="1" applyProtection="1">
      <alignment horizontal="center"/>
      <protection locked="0"/>
    </xf>
    <xf numFmtId="0" fontId="2" fillId="6" borderId="43" xfId="27" applyFont="1" applyFill="1" applyBorder="1" applyAlignment="1" applyProtection="1">
      <alignment horizontal="left"/>
      <protection locked="0"/>
    </xf>
    <xf numFmtId="0" fontId="2" fillId="6" borderId="32" xfId="27" applyFont="1" applyFill="1" applyBorder="1" applyAlignment="1" applyProtection="1">
      <alignment horizontal="left"/>
      <protection locked="0"/>
    </xf>
    <xf numFmtId="3" fontId="2" fillId="0" borderId="24" xfId="7" applyNumberFormat="1" applyFill="1" applyBorder="1" applyAlignment="1" applyProtection="1">
      <alignment horizontal="right"/>
    </xf>
    <xf numFmtId="3" fontId="2" fillId="0" borderId="62" xfId="7" applyNumberFormat="1" applyFill="1" applyBorder="1" applyAlignment="1" applyProtection="1">
      <alignment horizontal="right"/>
    </xf>
    <xf numFmtId="0" fontId="7" fillId="0" borderId="11" xfId="7" applyFont="1" applyFill="1" applyBorder="1" applyAlignment="1" applyProtection="1">
      <alignment horizontal="center" wrapText="1"/>
    </xf>
    <xf numFmtId="0" fontId="7" fillId="0" borderId="6" xfId="7" applyFont="1" applyFill="1" applyBorder="1" applyAlignment="1" applyProtection="1">
      <alignment horizontal="center" wrapText="1"/>
    </xf>
    <xf numFmtId="0" fontId="7" fillId="0" borderId="10" xfId="7" applyFont="1" applyFill="1" applyBorder="1" applyAlignment="1" applyProtection="1">
      <alignment horizontal="center" wrapText="1"/>
    </xf>
    <xf numFmtId="0" fontId="7" fillId="0" borderId="9" xfId="7" applyFont="1" applyFill="1" applyBorder="1" applyAlignment="1" applyProtection="1">
      <alignment horizontal="center" wrapText="1"/>
    </xf>
    <xf numFmtId="0" fontId="7" fillId="0" borderId="5" xfId="7" applyFont="1" applyFill="1" applyBorder="1" applyAlignment="1" applyProtection="1">
      <alignment horizontal="center" wrapText="1"/>
    </xf>
    <xf numFmtId="0" fontId="7" fillId="0" borderId="4" xfId="7" applyFont="1" applyFill="1" applyBorder="1" applyAlignment="1" applyProtection="1">
      <alignment horizontal="center" wrapText="1"/>
    </xf>
    <xf numFmtId="0" fontId="18" fillId="0" borderId="15" xfId="27" applyFont="1" applyBorder="1" applyAlignment="1" applyProtection="1">
      <alignment horizontal="right"/>
    </xf>
    <xf numFmtId="0" fontId="18" fillId="0" borderId="14" xfId="27" applyFont="1" applyBorder="1" applyAlignment="1" applyProtection="1">
      <alignment horizontal="right"/>
    </xf>
    <xf numFmtId="0" fontId="18" fillId="0" borderId="13" xfId="27" applyFont="1" applyBorder="1" applyAlignment="1" applyProtection="1">
      <alignment horizontal="right"/>
    </xf>
    <xf numFmtId="0" fontId="18" fillId="0" borderId="43" xfId="27" applyFont="1" applyBorder="1" applyAlignment="1" applyProtection="1">
      <alignment horizontal="left"/>
    </xf>
    <xf numFmtId="0" fontId="18" fillId="0" borderId="32" xfId="27" applyFont="1" applyBorder="1" applyAlignment="1" applyProtection="1">
      <alignment horizontal="left"/>
    </xf>
  </cellXfs>
  <cellStyles count="29">
    <cellStyle name="€ Berechnung" xfId="17"/>
    <cellStyle name="20% - Akzent3 2" xfId="18"/>
    <cellStyle name="20% - Akzent5 2" xfId="19"/>
    <cellStyle name="40% - Akzent3 2" xfId="15"/>
    <cellStyle name="Akzent3 2" xfId="12"/>
    <cellStyle name="Akzent3 2 2" xfId="25"/>
    <cellStyle name="Berechnung 2" xfId="11"/>
    <cellStyle name="Berechnung 2 2" xfId="13"/>
    <cellStyle name="Eingabe 2" xfId="16"/>
    <cellStyle name="Eingabe 3" xfId="20"/>
    <cellStyle name="Erklärender Text 2" xfId="10"/>
    <cellStyle name="EUR Eing" xfId="21"/>
    <cellStyle name="Euro" xfId="3"/>
    <cellStyle name="Euro 2" xfId="4"/>
    <cellStyle name="Fett 20% - Akzent5" xfId="22"/>
    <cellStyle name="Fett_€_Berechnung" xfId="23"/>
    <cellStyle name="ha Eingabe" xfId="24"/>
    <cellStyle name="Prozent 2" xfId="5"/>
    <cellStyle name="Prozent 3" xfId="6"/>
    <cellStyle name="Standard" xfId="0" builtinId="0"/>
    <cellStyle name="Standard 2" xfId="1"/>
    <cellStyle name="Standard 3" xfId="7"/>
    <cellStyle name="Standard 4" xfId="8"/>
    <cellStyle name="Standard_Code" xfId="2"/>
    <cellStyle name="Standard_RIAUFBSP" xfId="27"/>
    <cellStyle name="Standard_ZS-BSP" xfId="28"/>
    <cellStyle name="Überschrift  2" xfId="9"/>
    <cellStyle name="Überschrift 2 2" xfId="14"/>
    <cellStyle name="Währung 2" xfId="26"/>
  </cellStyles>
  <dxfs count="2">
    <dxf>
      <font>
        <condense val="0"/>
        <extend val="0"/>
        <color rgb="FF9C0006"/>
      </font>
      <fill>
        <patternFill>
          <bgColor rgb="FFFFC7CE"/>
        </patternFill>
      </fill>
    </dxf>
    <dxf>
      <font>
        <condense val="0"/>
        <extend val="0"/>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CCFFCC"/>
      <color rgb="FFFFFF99"/>
      <color rgb="FFFFFF66"/>
      <color rgb="FF0000FF"/>
    </mruColors>
  </colors>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worksheet" Target="worksheets/sheet68.xml"/><Relationship Id="rId76" Type="http://schemas.openxmlformats.org/officeDocument/2006/relationships/worksheet" Target="worksheets/sheet76.xml"/><Relationship Id="rId84" Type="http://schemas.openxmlformats.org/officeDocument/2006/relationships/calcChain" Target="calcChain.xml"/><Relationship Id="rId7" Type="http://schemas.openxmlformats.org/officeDocument/2006/relationships/worksheet" Target="worksheets/sheet7.xml"/><Relationship Id="rId71" Type="http://schemas.openxmlformats.org/officeDocument/2006/relationships/worksheet" Target="worksheets/sheet71.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worksheet" Target="worksheets/sheet74.xml"/><Relationship Id="rId79" Type="http://schemas.openxmlformats.org/officeDocument/2006/relationships/worksheet" Target="worksheets/sheet79.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styles" Target="styles.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externalLink" Target="externalLinks/externalLink1.xml"/><Relationship Id="rId85" Type="http://schemas.microsoft.com/office/2006/relationships/vbaProject" Target="vbaProject.bin"/><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5</xdr:col>
      <xdr:colOff>709120</xdr:colOff>
      <xdr:row>8</xdr:row>
      <xdr:rowOff>179915</xdr:rowOff>
    </xdr:from>
    <xdr:ext cx="3249084" cy="609013"/>
    <xdr:sp macro="" textlink="">
      <xdr:nvSpPr>
        <xdr:cNvPr id="2" name="Textfeld 1"/>
        <xdr:cNvSpPr txBox="1"/>
      </xdr:nvSpPr>
      <xdr:spPr>
        <a:xfrm>
          <a:off x="7164953" y="1841498"/>
          <a:ext cx="3249084" cy="609013"/>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de-DE" sz="1100"/>
            <a:t>Übernommene</a:t>
          </a:r>
          <a:r>
            <a:rPr lang="de-DE" sz="1100" baseline="0"/>
            <a:t> Datensätze im Inventarverzeichnis </a:t>
          </a:r>
          <a:br>
            <a:rPr lang="de-DE" sz="1100" baseline="0"/>
          </a:br>
          <a:r>
            <a:rPr lang="de-DE" sz="1100" baseline="0"/>
            <a:t>werden ausgeblendet. Mit dieser Schaltfläche werden</a:t>
          </a:r>
          <a:br>
            <a:rPr lang="de-DE" sz="1100" baseline="0"/>
          </a:br>
          <a:r>
            <a:rPr lang="de-DE" sz="1100" baseline="0"/>
            <a:t> sie in der Übernahmeliste wieder sichtbar.</a:t>
          </a:r>
          <a:endParaRPr lang="de-DE" sz="1100"/>
        </a:p>
      </xdr:txBody>
    </xdr:sp>
    <xdr:clientData/>
  </xdr:oneCellAnchor>
  <xdr:twoCellAnchor editAs="oneCell">
    <xdr:from>
      <xdr:col>9</xdr:col>
      <xdr:colOff>84623</xdr:colOff>
      <xdr:row>0</xdr:row>
      <xdr:rowOff>2</xdr:rowOff>
    </xdr:from>
    <xdr:to>
      <xdr:col>11</xdr:col>
      <xdr:colOff>389423</xdr:colOff>
      <xdr:row>5</xdr:row>
      <xdr:rowOff>148169</xdr:rowOff>
    </xdr:to>
    <xdr:pic>
      <xdr:nvPicPr>
        <xdr:cNvPr id="4" name="Picture 1" descr="Institut für Agrarökonomie"/>
        <xdr:cNvPicPr>
          <a:picLocks noChangeAspect="1" noChangeArrowheads="1"/>
        </xdr:cNvPicPr>
      </xdr:nvPicPr>
      <xdr:blipFill>
        <a:blip xmlns:r="http://schemas.openxmlformats.org/officeDocument/2006/relationships" r:embed="rId1" cstate="print"/>
        <a:srcRect/>
        <a:stretch>
          <a:fillRect/>
        </a:stretch>
      </xdr:blipFill>
      <xdr:spPr bwMode="auto">
        <a:xfrm>
          <a:off x="9588456" y="2"/>
          <a:ext cx="1828800" cy="1259417"/>
        </a:xfrm>
        <a:prstGeom prst="rect">
          <a:avLst/>
        </a:prstGeom>
        <a:noFill/>
        <a:ln w="9525">
          <a:noFill/>
          <a:miter lim="800000"/>
          <a:headEnd/>
          <a:tailEnd/>
        </a:ln>
      </xdr:spPr>
    </xdr:pic>
    <xdr:clientData/>
  </xdr:twoCellAnchor>
  <xdr:oneCellAnchor>
    <xdr:from>
      <xdr:col>10</xdr:col>
      <xdr:colOff>455083</xdr:colOff>
      <xdr:row>36</xdr:row>
      <xdr:rowOff>42333</xdr:rowOff>
    </xdr:from>
    <xdr:ext cx="2474716" cy="1227900"/>
    <xdr:sp macro="" textlink="">
      <xdr:nvSpPr>
        <xdr:cNvPr id="5" name="Textfeld 4"/>
        <xdr:cNvSpPr txBox="1"/>
      </xdr:nvSpPr>
      <xdr:spPr>
        <a:xfrm>
          <a:off x="10361083" y="5937250"/>
          <a:ext cx="2474716" cy="12279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r>
            <a:rPr lang="de-DE" sz="1100">
              <a:solidFill>
                <a:srgbClr val="0000FF"/>
              </a:solidFill>
              <a:latin typeface="Arial" pitchFamily="34" charset="0"/>
              <a:cs typeface="Arial" pitchFamily="34" charset="0"/>
            </a:rPr>
            <a:t>Hinweis:</a:t>
          </a:r>
        </a:p>
        <a:p>
          <a:r>
            <a:rPr lang="de-DE" sz="1100">
              <a:solidFill>
                <a:srgbClr val="0000FF"/>
              </a:solidFill>
              <a:latin typeface="Arial" pitchFamily="34" charset="0"/>
              <a:cs typeface="Arial" pitchFamily="34" charset="0"/>
            </a:rPr>
            <a:t>jedes Formblatt lässt sich einzeln</a:t>
          </a:r>
        </a:p>
        <a:p>
          <a:r>
            <a:rPr lang="de-DE" sz="1100">
              <a:solidFill>
                <a:srgbClr val="0000FF"/>
              </a:solidFill>
              <a:latin typeface="Arial" pitchFamily="34" charset="0"/>
              <a:cs typeface="Arial" pitchFamily="34" charset="0"/>
            </a:rPr>
            <a:t>über</a:t>
          </a:r>
          <a:r>
            <a:rPr lang="de-DE" sz="1100" baseline="0">
              <a:solidFill>
                <a:srgbClr val="0000FF"/>
              </a:solidFill>
              <a:latin typeface="Arial" pitchFamily="34" charset="0"/>
              <a:cs typeface="Arial" pitchFamily="34" charset="0"/>
            </a:rPr>
            <a:t> den Druck-Button drucken. </a:t>
          </a:r>
        </a:p>
        <a:p>
          <a:r>
            <a:rPr lang="de-DE" sz="1100" baseline="0">
              <a:solidFill>
                <a:srgbClr val="0000FF"/>
              </a:solidFill>
              <a:latin typeface="Arial" pitchFamily="34" charset="0"/>
              <a:cs typeface="Arial" pitchFamily="34" charset="0"/>
            </a:rPr>
            <a:t>Der Ausdruck über die Schaltflächen</a:t>
          </a:r>
        </a:p>
        <a:p>
          <a:r>
            <a:rPr lang="de-DE" sz="1100" baseline="0">
              <a:solidFill>
                <a:srgbClr val="0000FF"/>
              </a:solidFill>
              <a:latin typeface="Arial" pitchFamily="34" charset="0"/>
              <a:cs typeface="Arial" pitchFamily="34" charset="0"/>
            </a:rPr>
            <a:t>rechts  sollte nur gewählt werden,</a:t>
          </a:r>
        </a:p>
        <a:p>
          <a:r>
            <a:rPr lang="de-DE" sz="1100" baseline="0">
              <a:solidFill>
                <a:srgbClr val="0000FF"/>
              </a:solidFill>
              <a:latin typeface="Arial" pitchFamily="34" charset="0"/>
              <a:cs typeface="Arial" pitchFamily="34" charset="0"/>
            </a:rPr>
            <a:t>wenn man auf einmal alle nötigen </a:t>
          </a:r>
        </a:p>
        <a:p>
          <a:r>
            <a:rPr lang="de-DE" sz="1100" baseline="0">
              <a:solidFill>
                <a:srgbClr val="0000FF"/>
              </a:solidFill>
              <a:latin typeface="Arial" pitchFamily="34" charset="0"/>
              <a:cs typeface="Arial" pitchFamily="34" charset="0"/>
            </a:rPr>
            <a:t>Formblätter drucken möchte.</a:t>
          </a:r>
          <a:endParaRPr lang="de-DE" sz="1100">
            <a:solidFill>
              <a:srgbClr val="0000FF"/>
            </a:solidFill>
            <a:latin typeface="Arial" pitchFamily="34" charset="0"/>
            <a:cs typeface="Arial" pitchFamily="34" charset="0"/>
          </a:endParaRP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7</xdr:col>
      <xdr:colOff>114300</xdr:colOff>
      <xdr:row>36</xdr:row>
      <xdr:rowOff>114300</xdr:rowOff>
    </xdr:from>
    <xdr:to>
      <xdr:col>7</xdr:col>
      <xdr:colOff>304800</xdr:colOff>
      <xdr:row>36</xdr:row>
      <xdr:rowOff>114300</xdr:rowOff>
    </xdr:to>
    <xdr:sp macro="" textlink="">
      <xdr:nvSpPr>
        <xdr:cNvPr id="2" name="Line 1"/>
        <xdr:cNvSpPr>
          <a:spLocks noChangeShapeType="1"/>
        </xdr:cNvSpPr>
      </xdr:nvSpPr>
      <xdr:spPr bwMode="auto">
        <a:xfrm>
          <a:off x="5448300" y="4991100"/>
          <a:ext cx="190500" cy="0"/>
        </a:xfrm>
        <a:prstGeom prst="line">
          <a:avLst/>
        </a:prstGeom>
        <a:noFill/>
        <a:ln w="9525">
          <a:solidFill>
            <a:srgbClr val="000000"/>
          </a:solidFill>
          <a:round/>
          <a:headEnd/>
          <a:tailEnd/>
        </a:ln>
      </xdr:spPr>
    </xdr:sp>
    <xdr:clientData/>
  </xdr:twoCellAnchor>
  <xdr:twoCellAnchor>
    <xdr:from>
      <xdr:col>7</xdr:col>
      <xdr:colOff>114300</xdr:colOff>
      <xdr:row>37</xdr:row>
      <xdr:rowOff>114300</xdr:rowOff>
    </xdr:from>
    <xdr:to>
      <xdr:col>7</xdr:col>
      <xdr:colOff>304800</xdr:colOff>
      <xdr:row>37</xdr:row>
      <xdr:rowOff>114300</xdr:rowOff>
    </xdr:to>
    <xdr:sp macro="" textlink="">
      <xdr:nvSpPr>
        <xdr:cNvPr id="3" name="Line 10"/>
        <xdr:cNvSpPr>
          <a:spLocks noChangeShapeType="1"/>
        </xdr:cNvSpPr>
      </xdr:nvSpPr>
      <xdr:spPr bwMode="auto">
        <a:xfrm>
          <a:off x="5448300" y="5143500"/>
          <a:ext cx="190500" cy="0"/>
        </a:xfrm>
        <a:prstGeom prst="line">
          <a:avLst/>
        </a:prstGeom>
        <a:noFill/>
        <a:ln w="9525">
          <a:solidFill>
            <a:srgbClr val="000000"/>
          </a:solidFill>
          <a:round/>
          <a:headEnd/>
          <a:tailEnd/>
        </a:ln>
      </xdr:spPr>
    </xdr:sp>
    <xdr:clientData/>
  </xdr:twoCellAnchor>
  <xdr:twoCellAnchor>
    <xdr:from>
      <xdr:col>7</xdr:col>
      <xdr:colOff>114300</xdr:colOff>
      <xdr:row>38</xdr:row>
      <xdr:rowOff>114300</xdr:rowOff>
    </xdr:from>
    <xdr:to>
      <xdr:col>7</xdr:col>
      <xdr:colOff>304800</xdr:colOff>
      <xdr:row>38</xdr:row>
      <xdr:rowOff>114300</xdr:rowOff>
    </xdr:to>
    <xdr:sp macro="" textlink="">
      <xdr:nvSpPr>
        <xdr:cNvPr id="4" name="Line 11"/>
        <xdr:cNvSpPr>
          <a:spLocks noChangeShapeType="1"/>
        </xdr:cNvSpPr>
      </xdr:nvSpPr>
      <xdr:spPr bwMode="auto">
        <a:xfrm>
          <a:off x="5448300" y="5295900"/>
          <a:ext cx="190500" cy="0"/>
        </a:xfrm>
        <a:prstGeom prst="line">
          <a:avLst/>
        </a:prstGeom>
        <a:noFill/>
        <a:ln w="9525">
          <a:solidFill>
            <a:srgbClr val="000000"/>
          </a:solidFill>
          <a:round/>
          <a:headEnd/>
          <a:tailEnd/>
        </a:ln>
      </xdr:spPr>
    </xdr:sp>
    <xdr:clientData/>
  </xdr:twoCellAnchor>
  <xdr:twoCellAnchor>
    <xdr:from>
      <xdr:col>7</xdr:col>
      <xdr:colOff>114300</xdr:colOff>
      <xdr:row>39</xdr:row>
      <xdr:rowOff>114300</xdr:rowOff>
    </xdr:from>
    <xdr:to>
      <xdr:col>7</xdr:col>
      <xdr:colOff>304800</xdr:colOff>
      <xdr:row>39</xdr:row>
      <xdr:rowOff>114300</xdr:rowOff>
    </xdr:to>
    <xdr:sp macro="" textlink="">
      <xdr:nvSpPr>
        <xdr:cNvPr id="5" name="Line 12"/>
        <xdr:cNvSpPr>
          <a:spLocks noChangeShapeType="1"/>
        </xdr:cNvSpPr>
      </xdr:nvSpPr>
      <xdr:spPr bwMode="auto">
        <a:xfrm>
          <a:off x="5448300" y="5448300"/>
          <a:ext cx="190500" cy="0"/>
        </a:xfrm>
        <a:prstGeom prst="line">
          <a:avLst/>
        </a:prstGeom>
        <a:noFill/>
        <a:ln w="9525">
          <a:solidFill>
            <a:srgbClr val="000000"/>
          </a:solidFill>
          <a:round/>
          <a:headEnd/>
          <a:tailEnd/>
        </a:ln>
      </xdr:spPr>
    </xdr:sp>
    <xdr:clientData/>
  </xdr:twoCellAnchor>
  <xdr:twoCellAnchor>
    <xdr:from>
      <xdr:col>7</xdr:col>
      <xdr:colOff>114300</xdr:colOff>
      <xdr:row>40</xdr:row>
      <xdr:rowOff>114300</xdr:rowOff>
    </xdr:from>
    <xdr:to>
      <xdr:col>7</xdr:col>
      <xdr:colOff>304800</xdr:colOff>
      <xdr:row>40</xdr:row>
      <xdr:rowOff>114300</xdr:rowOff>
    </xdr:to>
    <xdr:sp macro="" textlink="">
      <xdr:nvSpPr>
        <xdr:cNvPr id="6" name="Line 13"/>
        <xdr:cNvSpPr>
          <a:spLocks noChangeShapeType="1"/>
        </xdr:cNvSpPr>
      </xdr:nvSpPr>
      <xdr:spPr bwMode="auto">
        <a:xfrm>
          <a:off x="5448300" y="5600700"/>
          <a:ext cx="190500" cy="0"/>
        </a:xfrm>
        <a:prstGeom prst="line">
          <a:avLst/>
        </a:prstGeom>
        <a:noFill/>
        <a:ln w="9525">
          <a:solidFill>
            <a:srgbClr val="000000"/>
          </a:solidFill>
          <a:round/>
          <a:headEnd/>
          <a:tailEnd/>
        </a:ln>
      </xdr:spPr>
    </xdr:sp>
    <xdr:clientData/>
  </xdr:twoCellAnchor>
  <xdr:twoCellAnchor>
    <xdr:from>
      <xdr:col>7</xdr:col>
      <xdr:colOff>114300</xdr:colOff>
      <xdr:row>41</xdr:row>
      <xdr:rowOff>114300</xdr:rowOff>
    </xdr:from>
    <xdr:to>
      <xdr:col>7</xdr:col>
      <xdr:colOff>304800</xdr:colOff>
      <xdr:row>41</xdr:row>
      <xdr:rowOff>114300</xdr:rowOff>
    </xdr:to>
    <xdr:sp macro="" textlink="">
      <xdr:nvSpPr>
        <xdr:cNvPr id="7" name="Line 14"/>
        <xdr:cNvSpPr>
          <a:spLocks noChangeShapeType="1"/>
        </xdr:cNvSpPr>
      </xdr:nvSpPr>
      <xdr:spPr bwMode="auto">
        <a:xfrm>
          <a:off x="5448300" y="5753100"/>
          <a:ext cx="190500" cy="0"/>
        </a:xfrm>
        <a:prstGeom prst="line">
          <a:avLst/>
        </a:prstGeom>
        <a:noFill/>
        <a:ln w="9525">
          <a:solidFill>
            <a:srgbClr val="000000"/>
          </a:solidFill>
          <a:round/>
          <a:headEnd/>
          <a:tailEnd/>
        </a:ln>
      </xdr:spPr>
    </xdr:sp>
    <xdr:clientData/>
  </xdr:twoCellAnchor>
  <xdr:twoCellAnchor>
    <xdr:from>
      <xdr:col>7</xdr:col>
      <xdr:colOff>114300</xdr:colOff>
      <xdr:row>42</xdr:row>
      <xdr:rowOff>114300</xdr:rowOff>
    </xdr:from>
    <xdr:to>
      <xdr:col>7</xdr:col>
      <xdr:colOff>304800</xdr:colOff>
      <xdr:row>42</xdr:row>
      <xdr:rowOff>114300</xdr:rowOff>
    </xdr:to>
    <xdr:sp macro="" textlink="">
      <xdr:nvSpPr>
        <xdr:cNvPr id="8" name="Line 15"/>
        <xdr:cNvSpPr>
          <a:spLocks noChangeShapeType="1"/>
        </xdr:cNvSpPr>
      </xdr:nvSpPr>
      <xdr:spPr bwMode="auto">
        <a:xfrm>
          <a:off x="5448300" y="5905500"/>
          <a:ext cx="190500" cy="0"/>
        </a:xfrm>
        <a:prstGeom prst="line">
          <a:avLst/>
        </a:prstGeom>
        <a:noFill/>
        <a:ln w="9525">
          <a:solidFill>
            <a:srgbClr val="000000"/>
          </a:solidFill>
          <a:round/>
          <a:headEnd/>
          <a:tailEnd/>
        </a:ln>
      </xdr:spPr>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161925</xdr:colOff>
      <xdr:row>23</xdr:row>
      <xdr:rowOff>104775</xdr:rowOff>
    </xdr:from>
    <xdr:to>
      <xdr:col>4</xdr:col>
      <xdr:colOff>581025</xdr:colOff>
      <xdr:row>23</xdr:row>
      <xdr:rowOff>104775</xdr:rowOff>
    </xdr:to>
    <xdr:sp macro="" textlink="">
      <xdr:nvSpPr>
        <xdr:cNvPr id="2" name="Line 1"/>
        <xdr:cNvSpPr>
          <a:spLocks noChangeShapeType="1"/>
        </xdr:cNvSpPr>
      </xdr:nvSpPr>
      <xdr:spPr bwMode="auto">
        <a:xfrm>
          <a:off x="3209925" y="3609975"/>
          <a:ext cx="419100" cy="0"/>
        </a:xfrm>
        <a:prstGeom prst="line">
          <a:avLst/>
        </a:prstGeom>
        <a:noFill/>
        <a:ln w="9525">
          <a:solidFill>
            <a:srgbClr val="000000"/>
          </a:solidFill>
          <a:round/>
          <a:headEnd/>
          <a:tailEnd/>
        </a:ln>
      </xdr:spPr>
    </xdr:sp>
    <xdr:clientData/>
  </xdr:twoCellAnchor>
  <xdr:twoCellAnchor>
    <xdr:from>
      <xdr:col>5</xdr:col>
      <xdr:colOff>161925</xdr:colOff>
      <xdr:row>23</xdr:row>
      <xdr:rowOff>104775</xdr:rowOff>
    </xdr:from>
    <xdr:to>
      <xdr:col>5</xdr:col>
      <xdr:colOff>581025</xdr:colOff>
      <xdr:row>23</xdr:row>
      <xdr:rowOff>104775</xdr:rowOff>
    </xdr:to>
    <xdr:sp macro="" textlink="">
      <xdr:nvSpPr>
        <xdr:cNvPr id="3" name="Line 2"/>
        <xdr:cNvSpPr>
          <a:spLocks noChangeShapeType="1"/>
        </xdr:cNvSpPr>
      </xdr:nvSpPr>
      <xdr:spPr bwMode="auto">
        <a:xfrm>
          <a:off x="3971925" y="3609975"/>
          <a:ext cx="419100" cy="0"/>
        </a:xfrm>
        <a:prstGeom prst="line">
          <a:avLst/>
        </a:prstGeom>
        <a:noFill/>
        <a:ln w="9525">
          <a:solidFill>
            <a:srgbClr val="000000"/>
          </a:solidFill>
          <a:round/>
          <a:headEnd/>
          <a:tailEnd/>
        </a:ln>
      </xdr:spPr>
    </xdr:sp>
    <xdr:clientData/>
  </xdr:twoCellAnchor>
  <xdr:twoCellAnchor>
    <xdr:from>
      <xdr:col>6</xdr:col>
      <xdr:colOff>161925</xdr:colOff>
      <xdr:row>23</xdr:row>
      <xdr:rowOff>104775</xdr:rowOff>
    </xdr:from>
    <xdr:to>
      <xdr:col>6</xdr:col>
      <xdr:colOff>581025</xdr:colOff>
      <xdr:row>23</xdr:row>
      <xdr:rowOff>104775</xdr:rowOff>
    </xdr:to>
    <xdr:sp macro="" textlink="">
      <xdr:nvSpPr>
        <xdr:cNvPr id="4" name="Line 3"/>
        <xdr:cNvSpPr>
          <a:spLocks noChangeShapeType="1"/>
        </xdr:cNvSpPr>
      </xdr:nvSpPr>
      <xdr:spPr bwMode="auto">
        <a:xfrm>
          <a:off x="4733925" y="3609975"/>
          <a:ext cx="419100" cy="0"/>
        </a:xfrm>
        <a:prstGeom prst="line">
          <a:avLst/>
        </a:prstGeom>
        <a:noFill/>
        <a:ln w="9525">
          <a:solidFill>
            <a:srgbClr val="000000"/>
          </a:solidFill>
          <a:round/>
          <a:headEnd/>
          <a:tailEnd/>
        </a:ln>
      </xdr:spPr>
    </xdr:sp>
    <xdr:clientData/>
  </xdr:twoCellAnchor>
  <xdr:twoCellAnchor>
    <xdr:from>
      <xdr:col>4</xdr:col>
      <xdr:colOff>161925</xdr:colOff>
      <xdr:row>29</xdr:row>
      <xdr:rowOff>104775</xdr:rowOff>
    </xdr:from>
    <xdr:to>
      <xdr:col>4</xdr:col>
      <xdr:colOff>581025</xdr:colOff>
      <xdr:row>29</xdr:row>
      <xdr:rowOff>104775</xdr:rowOff>
    </xdr:to>
    <xdr:sp macro="" textlink="">
      <xdr:nvSpPr>
        <xdr:cNvPr id="5" name="Line 4"/>
        <xdr:cNvSpPr>
          <a:spLocks noChangeShapeType="1"/>
        </xdr:cNvSpPr>
      </xdr:nvSpPr>
      <xdr:spPr bwMode="auto">
        <a:xfrm>
          <a:off x="3209925" y="4524375"/>
          <a:ext cx="419100" cy="0"/>
        </a:xfrm>
        <a:prstGeom prst="line">
          <a:avLst/>
        </a:prstGeom>
        <a:noFill/>
        <a:ln w="9525">
          <a:solidFill>
            <a:srgbClr val="000000"/>
          </a:solidFill>
          <a:round/>
          <a:headEnd/>
          <a:tailEnd/>
        </a:ln>
      </xdr:spPr>
    </xdr:sp>
    <xdr:clientData/>
  </xdr:twoCellAnchor>
  <xdr:twoCellAnchor>
    <xdr:from>
      <xdr:col>5</xdr:col>
      <xdr:colOff>161925</xdr:colOff>
      <xdr:row>29</xdr:row>
      <xdr:rowOff>104775</xdr:rowOff>
    </xdr:from>
    <xdr:to>
      <xdr:col>5</xdr:col>
      <xdr:colOff>581025</xdr:colOff>
      <xdr:row>29</xdr:row>
      <xdr:rowOff>104775</xdr:rowOff>
    </xdr:to>
    <xdr:sp macro="" textlink="">
      <xdr:nvSpPr>
        <xdr:cNvPr id="6" name="Line 5"/>
        <xdr:cNvSpPr>
          <a:spLocks noChangeShapeType="1"/>
        </xdr:cNvSpPr>
      </xdr:nvSpPr>
      <xdr:spPr bwMode="auto">
        <a:xfrm>
          <a:off x="3971925" y="4524375"/>
          <a:ext cx="419100" cy="0"/>
        </a:xfrm>
        <a:prstGeom prst="line">
          <a:avLst/>
        </a:prstGeom>
        <a:noFill/>
        <a:ln w="9525">
          <a:solidFill>
            <a:srgbClr val="000000"/>
          </a:solidFill>
          <a:round/>
          <a:headEnd/>
          <a:tailEnd/>
        </a:ln>
      </xdr:spPr>
    </xdr:sp>
    <xdr:clientData/>
  </xdr:twoCellAnchor>
  <xdr:twoCellAnchor>
    <xdr:from>
      <xdr:col>6</xdr:col>
      <xdr:colOff>161925</xdr:colOff>
      <xdr:row>29</xdr:row>
      <xdr:rowOff>104775</xdr:rowOff>
    </xdr:from>
    <xdr:to>
      <xdr:col>6</xdr:col>
      <xdr:colOff>581025</xdr:colOff>
      <xdr:row>29</xdr:row>
      <xdr:rowOff>104775</xdr:rowOff>
    </xdr:to>
    <xdr:sp macro="" textlink="">
      <xdr:nvSpPr>
        <xdr:cNvPr id="7" name="Line 6"/>
        <xdr:cNvSpPr>
          <a:spLocks noChangeShapeType="1"/>
        </xdr:cNvSpPr>
      </xdr:nvSpPr>
      <xdr:spPr bwMode="auto">
        <a:xfrm>
          <a:off x="4733925" y="4524375"/>
          <a:ext cx="419100" cy="0"/>
        </a:xfrm>
        <a:prstGeom prst="line">
          <a:avLst/>
        </a:prstGeom>
        <a:noFill/>
        <a:ln w="9525">
          <a:solidFill>
            <a:srgbClr val="000000"/>
          </a:solidFill>
          <a:round/>
          <a:headEnd/>
          <a:tailEnd/>
        </a:ln>
      </xdr:spPr>
    </xdr:sp>
    <xdr:clientData/>
  </xdr:twoCellAnchor>
  <xdr:twoCellAnchor>
    <xdr:from>
      <xdr:col>4</xdr:col>
      <xdr:colOff>161925</xdr:colOff>
      <xdr:row>36</xdr:row>
      <xdr:rowOff>104775</xdr:rowOff>
    </xdr:from>
    <xdr:to>
      <xdr:col>4</xdr:col>
      <xdr:colOff>581025</xdr:colOff>
      <xdr:row>36</xdr:row>
      <xdr:rowOff>104775</xdr:rowOff>
    </xdr:to>
    <xdr:sp macro="" textlink="">
      <xdr:nvSpPr>
        <xdr:cNvPr id="8" name="Line 7"/>
        <xdr:cNvSpPr>
          <a:spLocks noChangeShapeType="1"/>
        </xdr:cNvSpPr>
      </xdr:nvSpPr>
      <xdr:spPr bwMode="auto">
        <a:xfrm>
          <a:off x="3209925" y="5591175"/>
          <a:ext cx="419100" cy="0"/>
        </a:xfrm>
        <a:prstGeom prst="line">
          <a:avLst/>
        </a:prstGeom>
        <a:noFill/>
        <a:ln w="9525">
          <a:solidFill>
            <a:srgbClr val="000000"/>
          </a:solidFill>
          <a:round/>
          <a:headEnd/>
          <a:tailEnd/>
        </a:ln>
      </xdr:spPr>
    </xdr:sp>
    <xdr:clientData/>
  </xdr:twoCellAnchor>
  <xdr:twoCellAnchor>
    <xdr:from>
      <xdr:col>4</xdr:col>
      <xdr:colOff>161925</xdr:colOff>
      <xdr:row>42</xdr:row>
      <xdr:rowOff>104775</xdr:rowOff>
    </xdr:from>
    <xdr:to>
      <xdr:col>4</xdr:col>
      <xdr:colOff>581025</xdr:colOff>
      <xdr:row>42</xdr:row>
      <xdr:rowOff>104775</xdr:rowOff>
    </xdr:to>
    <xdr:sp macro="" textlink="">
      <xdr:nvSpPr>
        <xdr:cNvPr id="9" name="Line 8"/>
        <xdr:cNvSpPr>
          <a:spLocks noChangeShapeType="1"/>
        </xdr:cNvSpPr>
      </xdr:nvSpPr>
      <xdr:spPr bwMode="auto">
        <a:xfrm>
          <a:off x="3209925" y="6505575"/>
          <a:ext cx="419100" cy="0"/>
        </a:xfrm>
        <a:prstGeom prst="line">
          <a:avLst/>
        </a:prstGeom>
        <a:noFill/>
        <a:ln w="9525">
          <a:solidFill>
            <a:srgbClr val="000000"/>
          </a:solidFill>
          <a:round/>
          <a:headEnd/>
          <a:tailEnd/>
        </a:ln>
      </xdr:spPr>
    </xdr:sp>
    <xdr:clientData/>
  </xdr:twoCellAnchor>
  <xdr:twoCellAnchor>
    <xdr:from>
      <xdr:col>5</xdr:col>
      <xdr:colOff>161925</xdr:colOff>
      <xdr:row>36</xdr:row>
      <xdr:rowOff>104775</xdr:rowOff>
    </xdr:from>
    <xdr:to>
      <xdr:col>5</xdr:col>
      <xdr:colOff>581025</xdr:colOff>
      <xdr:row>36</xdr:row>
      <xdr:rowOff>104775</xdr:rowOff>
    </xdr:to>
    <xdr:sp macro="" textlink="">
      <xdr:nvSpPr>
        <xdr:cNvPr id="10" name="Line 9"/>
        <xdr:cNvSpPr>
          <a:spLocks noChangeShapeType="1"/>
        </xdr:cNvSpPr>
      </xdr:nvSpPr>
      <xdr:spPr bwMode="auto">
        <a:xfrm>
          <a:off x="3971925" y="5591175"/>
          <a:ext cx="419100" cy="0"/>
        </a:xfrm>
        <a:prstGeom prst="line">
          <a:avLst/>
        </a:prstGeom>
        <a:noFill/>
        <a:ln w="9525">
          <a:solidFill>
            <a:srgbClr val="000000"/>
          </a:solidFill>
          <a:round/>
          <a:headEnd/>
          <a:tailEnd/>
        </a:ln>
      </xdr:spPr>
    </xdr:sp>
    <xdr:clientData/>
  </xdr:twoCellAnchor>
  <xdr:twoCellAnchor>
    <xdr:from>
      <xdr:col>5</xdr:col>
      <xdr:colOff>161925</xdr:colOff>
      <xdr:row>42</xdr:row>
      <xdr:rowOff>104775</xdr:rowOff>
    </xdr:from>
    <xdr:to>
      <xdr:col>5</xdr:col>
      <xdr:colOff>581025</xdr:colOff>
      <xdr:row>42</xdr:row>
      <xdr:rowOff>104775</xdr:rowOff>
    </xdr:to>
    <xdr:sp macro="" textlink="">
      <xdr:nvSpPr>
        <xdr:cNvPr id="11" name="Line 10"/>
        <xdr:cNvSpPr>
          <a:spLocks noChangeShapeType="1"/>
        </xdr:cNvSpPr>
      </xdr:nvSpPr>
      <xdr:spPr bwMode="auto">
        <a:xfrm>
          <a:off x="3971925" y="6505575"/>
          <a:ext cx="419100" cy="0"/>
        </a:xfrm>
        <a:prstGeom prst="line">
          <a:avLst/>
        </a:prstGeom>
        <a:noFill/>
        <a:ln w="9525">
          <a:solidFill>
            <a:srgbClr val="000000"/>
          </a:solidFill>
          <a:round/>
          <a:headEnd/>
          <a:tailEnd/>
        </a:ln>
      </xdr:spPr>
    </xdr:sp>
    <xdr:clientData/>
  </xdr:twoCellAnchor>
  <xdr:twoCellAnchor>
    <xdr:from>
      <xdr:col>6</xdr:col>
      <xdr:colOff>161925</xdr:colOff>
      <xdr:row>36</xdr:row>
      <xdr:rowOff>104775</xdr:rowOff>
    </xdr:from>
    <xdr:to>
      <xdr:col>6</xdr:col>
      <xdr:colOff>581025</xdr:colOff>
      <xdr:row>36</xdr:row>
      <xdr:rowOff>104775</xdr:rowOff>
    </xdr:to>
    <xdr:sp macro="" textlink="">
      <xdr:nvSpPr>
        <xdr:cNvPr id="12" name="Line 11"/>
        <xdr:cNvSpPr>
          <a:spLocks noChangeShapeType="1"/>
        </xdr:cNvSpPr>
      </xdr:nvSpPr>
      <xdr:spPr bwMode="auto">
        <a:xfrm>
          <a:off x="4733925" y="5591175"/>
          <a:ext cx="419100" cy="0"/>
        </a:xfrm>
        <a:prstGeom prst="line">
          <a:avLst/>
        </a:prstGeom>
        <a:noFill/>
        <a:ln w="9525">
          <a:solidFill>
            <a:srgbClr val="000000"/>
          </a:solidFill>
          <a:round/>
          <a:headEnd/>
          <a:tailEnd/>
        </a:ln>
      </xdr:spPr>
    </xdr:sp>
    <xdr:clientData/>
  </xdr:twoCellAnchor>
  <xdr:twoCellAnchor>
    <xdr:from>
      <xdr:col>6</xdr:col>
      <xdr:colOff>161925</xdr:colOff>
      <xdr:row>42</xdr:row>
      <xdr:rowOff>104775</xdr:rowOff>
    </xdr:from>
    <xdr:to>
      <xdr:col>6</xdr:col>
      <xdr:colOff>581025</xdr:colOff>
      <xdr:row>42</xdr:row>
      <xdr:rowOff>104775</xdr:rowOff>
    </xdr:to>
    <xdr:sp macro="" textlink="">
      <xdr:nvSpPr>
        <xdr:cNvPr id="13" name="Line 12"/>
        <xdr:cNvSpPr>
          <a:spLocks noChangeShapeType="1"/>
        </xdr:cNvSpPr>
      </xdr:nvSpPr>
      <xdr:spPr bwMode="auto">
        <a:xfrm>
          <a:off x="4733925" y="6505575"/>
          <a:ext cx="419100" cy="0"/>
        </a:xfrm>
        <a:prstGeom prst="line">
          <a:avLst/>
        </a:prstGeom>
        <a:noFill/>
        <a:ln w="9525">
          <a:solidFill>
            <a:srgbClr val="000000"/>
          </a:solidFill>
          <a:round/>
          <a:headEnd/>
          <a:tailEnd/>
        </a:ln>
      </xdr:spPr>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133350</xdr:colOff>
      <xdr:row>26</xdr:row>
      <xdr:rowOff>104775</xdr:rowOff>
    </xdr:from>
    <xdr:to>
      <xdr:col>2</xdr:col>
      <xdr:colOff>476250</xdr:colOff>
      <xdr:row>26</xdr:row>
      <xdr:rowOff>104775</xdr:rowOff>
    </xdr:to>
    <xdr:sp macro="" textlink="">
      <xdr:nvSpPr>
        <xdr:cNvPr id="2" name="Line 4"/>
        <xdr:cNvSpPr>
          <a:spLocks noChangeShapeType="1"/>
        </xdr:cNvSpPr>
      </xdr:nvSpPr>
      <xdr:spPr bwMode="auto">
        <a:xfrm>
          <a:off x="1657350" y="3457575"/>
          <a:ext cx="342900" cy="0"/>
        </a:xfrm>
        <a:prstGeom prst="line">
          <a:avLst/>
        </a:prstGeom>
        <a:noFill/>
        <a:ln w="9525">
          <a:solidFill>
            <a:srgbClr val="000000"/>
          </a:solidFill>
          <a:round/>
          <a:headEnd/>
          <a:tailEnd/>
        </a:ln>
      </xdr:spPr>
    </xdr:sp>
    <xdr:clientData/>
  </xdr:twoCellAnchor>
  <xdr:twoCellAnchor>
    <xdr:from>
      <xdr:col>3</xdr:col>
      <xdr:colOff>133350</xdr:colOff>
      <xdr:row>26</xdr:row>
      <xdr:rowOff>104775</xdr:rowOff>
    </xdr:from>
    <xdr:to>
      <xdr:col>3</xdr:col>
      <xdr:colOff>476250</xdr:colOff>
      <xdr:row>26</xdr:row>
      <xdr:rowOff>104775</xdr:rowOff>
    </xdr:to>
    <xdr:sp macro="" textlink="">
      <xdr:nvSpPr>
        <xdr:cNvPr id="3" name="Line 5"/>
        <xdr:cNvSpPr>
          <a:spLocks noChangeShapeType="1"/>
        </xdr:cNvSpPr>
      </xdr:nvSpPr>
      <xdr:spPr bwMode="auto">
        <a:xfrm>
          <a:off x="2419350" y="3457575"/>
          <a:ext cx="342900" cy="0"/>
        </a:xfrm>
        <a:prstGeom prst="line">
          <a:avLst/>
        </a:prstGeom>
        <a:noFill/>
        <a:ln w="9525">
          <a:solidFill>
            <a:srgbClr val="000000"/>
          </a:solidFill>
          <a:round/>
          <a:headEnd/>
          <a:tailEnd/>
        </a:ln>
      </xdr:spPr>
    </xdr:sp>
    <xdr:clientData/>
  </xdr:twoCellAnchor>
  <xdr:twoCellAnchor>
    <xdr:from>
      <xdr:col>4</xdr:col>
      <xdr:colOff>133350</xdr:colOff>
      <xdr:row>26</xdr:row>
      <xdr:rowOff>104775</xdr:rowOff>
    </xdr:from>
    <xdr:to>
      <xdr:col>4</xdr:col>
      <xdr:colOff>476250</xdr:colOff>
      <xdr:row>26</xdr:row>
      <xdr:rowOff>104775</xdr:rowOff>
    </xdr:to>
    <xdr:sp macro="" textlink="">
      <xdr:nvSpPr>
        <xdr:cNvPr id="4" name="Line 6"/>
        <xdr:cNvSpPr>
          <a:spLocks noChangeShapeType="1"/>
        </xdr:cNvSpPr>
      </xdr:nvSpPr>
      <xdr:spPr bwMode="auto">
        <a:xfrm>
          <a:off x="3181350" y="3457575"/>
          <a:ext cx="342900" cy="0"/>
        </a:xfrm>
        <a:prstGeom prst="line">
          <a:avLst/>
        </a:prstGeom>
        <a:noFill/>
        <a:ln w="9525">
          <a:solidFill>
            <a:srgbClr val="000000"/>
          </a:solidFill>
          <a:round/>
          <a:headEnd/>
          <a:tailEnd/>
        </a:ln>
      </xdr:spPr>
    </xdr:sp>
    <xdr:clientData/>
  </xdr:twoCellAnchor>
  <xdr:twoCellAnchor>
    <xdr:from>
      <xdr:col>6</xdr:col>
      <xdr:colOff>133350</xdr:colOff>
      <xdr:row>26</xdr:row>
      <xdr:rowOff>104775</xdr:rowOff>
    </xdr:from>
    <xdr:to>
      <xdr:col>6</xdr:col>
      <xdr:colOff>476250</xdr:colOff>
      <xdr:row>26</xdr:row>
      <xdr:rowOff>104775</xdr:rowOff>
    </xdr:to>
    <xdr:sp macro="" textlink="">
      <xdr:nvSpPr>
        <xdr:cNvPr id="5" name="Line 7"/>
        <xdr:cNvSpPr>
          <a:spLocks noChangeShapeType="1"/>
        </xdr:cNvSpPr>
      </xdr:nvSpPr>
      <xdr:spPr bwMode="auto">
        <a:xfrm>
          <a:off x="4705350" y="3457575"/>
          <a:ext cx="342900" cy="0"/>
        </a:xfrm>
        <a:prstGeom prst="line">
          <a:avLst/>
        </a:prstGeom>
        <a:noFill/>
        <a:ln w="9525">
          <a:solidFill>
            <a:srgbClr val="000000"/>
          </a:solidFill>
          <a:round/>
          <a:headEnd/>
          <a:tailEnd/>
        </a:ln>
      </xdr:spPr>
    </xdr:sp>
    <xdr:clientData/>
  </xdr:twoCellAnchor>
  <xdr:twoCellAnchor>
    <xdr:from>
      <xdr:col>7</xdr:col>
      <xdr:colOff>133350</xdr:colOff>
      <xdr:row>26</xdr:row>
      <xdr:rowOff>104775</xdr:rowOff>
    </xdr:from>
    <xdr:to>
      <xdr:col>7</xdr:col>
      <xdr:colOff>476250</xdr:colOff>
      <xdr:row>26</xdr:row>
      <xdr:rowOff>104775</xdr:rowOff>
    </xdr:to>
    <xdr:sp macro="" textlink="">
      <xdr:nvSpPr>
        <xdr:cNvPr id="6" name="Line 8"/>
        <xdr:cNvSpPr>
          <a:spLocks noChangeShapeType="1"/>
        </xdr:cNvSpPr>
      </xdr:nvSpPr>
      <xdr:spPr bwMode="auto">
        <a:xfrm>
          <a:off x="5467350" y="3457575"/>
          <a:ext cx="342900" cy="0"/>
        </a:xfrm>
        <a:prstGeom prst="line">
          <a:avLst/>
        </a:prstGeom>
        <a:noFill/>
        <a:ln w="9525">
          <a:solidFill>
            <a:srgbClr val="000000"/>
          </a:solidFill>
          <a:round/>
          <a:headEnd/>
          <a:tailEnd/>
        </a:ln>
      </xdr:spPr>
    </xdr:sp>
    <xdr:clientData/>
  </xdr:twoCellAnchor>
  <xdr:twoCellAnchor>
    <xdr:from>
      <xdr:col>10</xdr:col>
      <xdr:colOff>133350</xdr:colOff>
      <xdr:row>26</xdr:row>
      <xdr:rowOff>104775</xdr:rowOff>
    </xdr:from>
    <xdr:to>
      <xdr:col>10</xdr:col>
      <xdr:colOff>476250</xdr:colOff>
      <xdr:row>26</xdr:row>
      <xdr:rowOff>104775</xdr:rowOff>
    </xdr:to>
    <xdr:sp macro="" textlink="">
      <xdr:nvSpPr>
        <xdr:cNvPr id="7" name="Line 9"/>
        <xdr:cNvSpPr>
          <a:spLocks noChangeShapeType="1"/>
        </xdr:cNvSpPr>
      </xdr:nvSpPr>
      <xdr:spPr bwMode="auto">
        <a:xfrm>
          <a:off x="7753350" y="3457575"/>
          <a:ext cx="342900" cy="0"/>
        </a:xfrm>
        <a:prstGeom prst="line">
          <a:avLst/>
        </a:prstGeom>
        <a:noFill/>
        <a:ln w="9525">
          <a:solidFill>
            <a:srgbClr val="000000"/>
          </a:solidFill>
          <a:round/>
          <a:headEnd/>
          <a:tailEnd/>
        </a:ln>
      </xdr:spPr>
    </xdr:sp>
    <xdr:clientData/>
  </xdr:twoCellAnchor>
  <xdr:twoCellAnchor>
    <xdr:from>
      <xdr:col>11</xdr:col>
      <xdr:colOff>133350</xdr:colOff>
      <xdr:row>26</xdr:row>
      <xdr:rowOff>104775</xdr:rowOff>
    </xdr:from>
    <xdr:to>
      <xdr:col>11</xdr:col>
      <xdr:colOff>476250</xdr:colOff>
      <xdr:row>26</xdr:row>
      <xdr:rowOff>104775</xdr:rowOff>
    </xdr:to>
    <xdr:sp macro="" textlink="">
      <xdr:nvSpPr>
        <xdr:cNvPr id="8" name="Line 10"/>
        <xdr:cNvSpPr>
          <a:spLocks noChangeShapeType="1"/>
        </xdr:cNvSpPr>
      </xdr:nvSpPr>
      <xdr:spPr bwMode="auto">
        <a:xfrm>
          <a:off x="8515350" y="3457575"/>
          <a:ext cx="342900" cy="0"/>
        </a:xfrm>
        <a:prstGeom prst="line">
          <a:avLst/>
        </a:prstGeom>
        <a:noFill/>
        <a:ln w="9525">
          <a:solidFill>
            <a:srgbClr val="000000"/>
          </a:solidFill>
          <a:round/>
          <a:headEnd/>
          <a:tailEnd/>
        </a:ln>
      </xdr:spPr>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152400</xdr:colOff>
      <xdr:row>66</xdr:row>
      <xdr:rowOff>104775</xdr:rowOff>
    </xdr:from>
    <xdr:to>
      <xdr:col>2</xdr:col>
      <xdr:colOff>533400</xdr:colOff>
      <xdr:row>66</xdr:row>
      <xdr:rowOff>104775</xdr:rowOff>
    </xdr:to>
    <xdr:sp macro="" textlink="">
      <xdr:nvSpPr>
        <xdr:cNvPr id="2" name="Line 83"/>
        <xdr:cNvSpPr>
          <a:spLocks noChangeShapeType="1"/>
        </xdr:cNvSpPr>
      </xdr:nvSpPr>
      <xdr:spPr bwMode="auto">
        <a:xfrm>
          <a:off x="1676400" y="10163175"/>
          <a:ext cx="381000" cy="0"/>
        </a:xfrm>
        <a:prstGeom prst="line">
          <a:avLst/>
        </a:prstGeom>
        <a:noFill/>
        <a:ln w="9525">
          <a:solidFill>
            <a:srgbClr val="000000"/>
          </a:solidFill>
          <a:round/>
          <a:headEnd/>
          <a:tailEnd/>
        </a:ln>
      </xdr:spPr>
    </xdr:sp>
    <xdr:clientData/>
  </xdr:twoCellAnchor>
  <xdr:twoCellAnchor>
    <xdr:from>
      <xdr:col>3</xdr:col>
      <xdr:colOff>219075</xdr:colOff>
      <xdr:row>66</xdr:row>
      <xdr:rowOff>114300</xdr:rowOff>
    </xdr:from>
    <xdr:to>
      <xdr:col>3</xdr:col>
      <xdr:colOff>504825</xdr:colOff>
      <xdr:row>66</xdr:row>
      <xdr:rowOff>114300</xdr:rowOff>
    </xdr:to>
    <xdr:sp macro="" textlink="">
      <xdr:nvSpPr>
        <xdr:cNvPr id="3" name="Line 84"/>
        <xdr:cNvSpPr>
          <a:spLocks noChangeShapeType="1"/>
        </xdr:cNvSpPr>
      </xdr:nvSpPr>
      <xdr:spPr bwMode="auto">
        <a:xfrm>
          <a:off x="2505075" y="10172700"/>
          <a:ext cx="285750" cy="0"/>
        </a:xfrm>
        <a:prstGeom prst="line">
          <a:avLst/>
        </a:prstGeom>
        <a:noFill/>
        <a:ln w="9525">
          <a:solidFill>
            <a:srgbClr val="000000"/>
          </a:solidFill>
          <a:round/>
          <a:headEnd/>
          <a:tailEnd/>
        </a:ln>
      </xdr:spPr>
    </xdr:sp>
    <xdr:clientData/>
  </xdr:twoCellAnchor>
  <xdr:twoCellAnchor>
    <xdr:from>
      <xdr:col>4</xdr:col>
      <xdr:colOff>314325</xdr:colOff>
      <xdr:row>66</xdr:row>
      <xdr:rowOff>114300</xdr:rowOff>
    </xdr:from>
    <xdr:to>
      <xdr:col>4</xdr:col>
      <xdr:colOff>581025</xdr:colOff>
      <xdr:row>66</xdr:row>
      <xdr:rowOff>114300</xdr:rowOff>
    </xdr:to>
    <xdr:sp macro="" textlink="">
      <xdr:nvSpPr>
        <xdr:cNvPr id="4" name="Line 85"/>
        <xdr:cNvSpPr>
          <a:spLocks noChangeShapeType="1"/>
        </xdr:cNvSpPr>
      </xdr:nvSpPr>
      <xdr:spPr bwMode="auto">
        <a:xfrm>
          <a:off x="3362325" y="10172700"/>
          <a:ext cx="266700" cy="0"/>
        </a:xfrm>
        <a:prstGeom prst="line">
          <a:avLst/>
        </a:prstGeom>
        <a:noFill/>
        <a:ln w="9525">
          <a:solidFill>
            <a:srgbClr val="000000"/>
          </a:solidFill>
          <a:round/>
          <a:headEnd/>
          <a:tailEnd/>
        </a:ln>
      </xdr:spPr>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123825</xdr:colOff>
      <xdr:row>33</xdr:row>
      <xdr:rowOff>0</xdr:rowOff>
    </xdr:from>
    <xdr:to>
      <xdr:col>2</xdr:col>
      <xdr:colOff>0</xdr:colOff>
      <xdr:row>33</xdr:row>
      <xdr:rowOff>200025</xdr:rowOff>
    </xdr:to>
    <xdr:sp macro="" textlink="">
      <xdr:nvSpPr>
        <xdr:cNvPr id="2" name="Line 48"/>
        <xdr:cNvSpPr>
          <a:spLocks noChangeShapeType="1"/>
        </xdr:cNvSpPr>
      </xdr:nvSpPr>
      <xdr:spPr bwMode="auto">
        <a:xfrm flipH="1" flipV="1">
          <a:off x="828675" y="4876800"/>
          <a:ext cx="581025" cy="152400"/>
        </a:xfrm>
        <a:prstGeom prst="line">
          <a:avLst/>
        </a:prstGeom>
        <a:noFill/>
        <a:ln w="9525">
          <a:solidFill>
            <a:srgbClr val="000000"/>
          </a:solidFill>
          <a:round/>
          <a:headEnd/>
          <a:tailEnd type="triangle" w="med" len="med"/>
        </a:ln>
      </xdr:spPr>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57150</xdr:colOff>
      <xdr:row>11</xdr:row>
      <xdr:rowOff>0</xdr:rowOff>
    </xdr:from>
    <xdr:to>
      <xdr:col>0</xdr:col>
      <xdr:colOff>371475</xdr:colOff>
      <xdr:row>16</xdr:row>
      <xdr:rowOff>0</xdr:rowOff>
    </xdr:to>
    <xdr:sp macro="" textlink="">
      <xdr:nvSpPr>
        <xdr:cNvPr id="2" name="Text 3"/>
        <xdr:cNvSpPr txBox="1">
          <a:spLocks noChangeArrowheads="1"/>
        </xdr:cNvSpPr>
      </xdr:nvSpPr>
      <xdr:spPr bwMode="auto">
        <a:xfrm>
          <a:off x="57150" y="1676400"/>
          <a:ext cx="314325" cy="762000"/>
        </a:xfrm>
        <a:prstGeom prst="rect">
          <a:avLst/>
        </a:prstGeom>
        <a:solidFill>
          <a:srgbClr val="FFFFFF"/>
        </a:solidFill>
        <a:ln w="1">
          <a:noFill/>
          <a:miter lim="800000"/>
          <a:headEnd/>
          <a:tailEnd/>
        </a:ln>
      </xdr:spPr>
      <xdr:txBody>
        <a:bodyPr vertOverflow="clip" vert="vert270" wrap="square" lIns="27432" tIns="22860" rIns="27432" bIns="22860" anchor="ctr" upright="1"/>
        <a:lstStyle/>
        <a:p>
          <a:pPr algn="ctr" rtl="0">
            <a:defRPr sz="1000"/>
          </a:pPr>
          <a:r>
            <a:rPr lang="de-DE" sz="1000" b="1" i="0" strike="noStrike">
              <a:solidFill>
                <a:srgbClr val="000000"/>
              </a:solidFill>
              <a:latin typeface="Arial"/>
              <a:cs typeface="Arial"/>
            </a:rPr>
            <a:t>Bodennutzung</a:t>
          </a:r>
        </a:p>
      </xdr:txBody>
    </xdr:sp>
    <xdr:clientData/>
  </xdr:twoCellAnchor>
  <xdr:twoCellAnchor>
    <xdr:from>
      <xdr:col>0</xdr:col>
      <xdr:colOff>38100</xdr:colOff>
      <xdr:row>17</xdr:row>
      <xdr:rowOff>180975</xdr:rowOff>
    </xdr:from>
    <xdr:to>
      <xdr:col>0</xdr:col>
      <xdr:colOff>371475</xdr:colOff>
      <xdr:row>22</xdr:row>
      <xdr:rowOff>28575</xdr:rowOff>
    </xdr:to>
    <xdr:sp macro="" textlink="">
      <xdr:nvSpPr>
        <xdr:cNvPr id="3" name="Text 4"/>
        <xdr:cNvSpPr txBox="1">
          <a:spLocks noChangeArrowheads="1"/>
        </xdr:cNvSpPr>
      </xdr:nvSpPr>
      <xdr:spPr bwMode="auto">
        <a:xfrm>
          <a:off x="38100" y="2743200"/>
          <a:ext cx="333375" cy="638175"/>
        </a:xfrm>
        <a:prstGeom prst="rect">
          <a:avLst/>
        </a:prstGeom>
        <a:solidFill>
          <a:srgbClr val="FFFFFF"/>
        </a:solidFill>
        <a:ln w="1">
          <a:noFill/>
          <a:miter lim="800000"/>
          <a:headEnd/>
          <a:tailEnd/>
        </a:ln>
      </xdr:spPr>
      <xdr:txBody>
        <a:bodyPr vertOverflow="clip" vert="vert270" wrap="square" lIns="27432" tIns="22860" rIns="27432" bIns="22860" anchor="ctr" upright="1"/>
        <a:lstStyle/>
        <a:p>
          <a:pPr algn="ctr" rtl="0">
            <a:defRPr sz="1000"/>
          </a:pPr>
          <a:r>
            <a:rPr lang="de-DE" sz="1000" b="1" i="0" strike="noStrike">
              <a:solidFill>
                <a:srgbClr val="000000"/>
              </a:solidFill>
              <a:latin typeface="Arial"/>
              <a:cs typeface="Arial"/>
            </a:rPr>
            <a:t>Viehhaltung</a:t>
          </a:r>
        </a:p>
      </xdr:txBody>
    </xdr:sp>
    <xdr:clientData/>
  </xdr:twoCellAnchor>
  <xdr:twoCellAnchor>
    <xdr:from>
      <xdr:col>0</xdr:col>
      <xdr:colOff>66675</xdr:colOff>
      <xdr:row>24</xdr:row>
      <xdr:rowOff>123825</xdr:rowOff>
    </xdr:from>
    <xdr:to>
      <xdr:col>0</xdr:col>
      <xdr:colOff>314325</xdr:colOff>
      <xdr:row>27</xdr:row>
      <xdr:rowOff>106363</xdr:rowOff>
    </xdr:to>
    <xdr:sp macro="" textlink="">
      <xdr:nvSpPr>
        <xdr:cNvPr id="4" name="Text 5"/>
        <xdr:cNvSpPr txBox="1">
          <a:spLocks noChangeArrowheads="1"/>
        </xdr:cNvSpPr>
      </xdr:nvSpPr>
      <xdr:spPr bwMode="auto">
        <a:xfrm>
          <a:off x="66675" y="3781425"/>
          <a:ext cx="247650" cy="439738"/>
        </a:xfrm>
        <a:prstGeom prst="rect">
          <a:avLst/>
        </a:prstGeom>
        <a:solidFill>
          <a:srgbClr val="FFFFFF"/>
        </a:solidFill>
        <a:ln w="1">
          <a:noFill/>
          <a:miter lim="800000"/>
          <a:headEnd/>
          <a:tailEnd/>
        </a:ln>
      </xdr:spPr>
      <xdr:txBody>
        <a:bodyPr vertOverflow="clip" vert="vert270" wrap="square" lIns="27432" tIns="22860" rIns="27432" bIns="22860" anchor="ctr" upright="1"/>
        <a:lstStyle/>
        <a:p>
          <a:pPr algn="ctr" rtl="0">
            <a:defRPr sz="1000"/>
          </a:pPr>
          <a:r>
            <a:rPr lang="de-DE" sz="1000" b="1" i="0" strike="noStrike">
              <a:solidFill>
                <a:srgbClr val="000000"/>
              </a:solidFill>
              <a:latin typeface="Arial"/>
              <a:cs typeface="Arial"/>
            </a:rPr>
            <a:t>Arbeit</a:t>
          </a:r>
        </a:p>
      </xdr:txBody>
    </xdr:sp>
    <xdr:clientData/>
  </xdr:twoCellAnchor>
  <xdr:twoCellAnchor>
    <xdr:from>
      <xdr:col>0</xdr:col>
      <xdr:colOff>38100</xdr:colOff>
      <xdr:row>30</xdr:row>
      <xdr:rowOff>0</xdr:rowOff>
    </xdr:from>
    <xdr:to>
      <xdr:col>0</xdr:col>
      <xdr:colOff>323850</xdr:colOff>
      <xdr:row>38</xdr:row>
      <xdr:rowOff>23812</xdr:rowOff>
    </xdr:to>
    <xdr:sp macro="" textlink="">
      <xdr:nvSpPr>
        <xdr:cNvPr id="5" name="Text 6"/>
        <xdr:cNvSpPr txBox="1">
          <a:spLocks noChangeArrowheads="1"/>
        </xdr:cNvSpPr>
      </xdr:nvSpPr>
      <xdr:spPr bwMode="auto">
        <a:xfrm>
          <a:off x="38100" y="4572000"/>
          <a:ext cx="285750" cy="1243012"/>
        </a:xfrm>
        <a:prstGeom prst="rect">
          <a:avLst/>
        </a:prstGeom>
        <a:solidFill>
          <a:srgbClr val="FFFFFF"/>
        </a:solidFill>
        <a:ln w="1">
          <a:noFill/>
          <a:miter lim="800000"/>
          <a:headEnd/>
          <a:tailEnd/>
        </a:ln>
      </xdr:spPr>
      <xdr:txBody>
        <a:bodyPr vertOverflow="clip" vert="vert270" wrap="square" lIns="27432" tIns="22860" rIns="27432" bIns="22860" anchor="ctr" upright="1"/>
        <a:lstStyle/>
        <a:p>
          <a:pPr algn="ctr" rtl="0">
            <a:defRPr sz="1000"/>
          </a:pPr>
          <a:r>
            <a:rPr lang="de-DE" sz="1000" b="1" i="0" strike="noStrike">
              <a:solidFill>
                <a:srgbClr val="000000"/>
              </a:solidFill>
              <a:latin typeface="Arial"/>
              <a:cs typeface="Arial"/>
            </a:rPr>
            <a:t>Erfolgsdaten</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8</xdr:col>
      <xdr:colOff>114300</xdr:colOff>
      <xdr:row>35</xdr:row>
      <xdr:rowOff>114300</xdr:rowOff>
    </xdr:from>
    <xdr:to>
      <xdr:col>8</xdr:col>
      <xdr:colOff>304800</xdr:colOff>
      <xdr:row>35</xdr:row>
      <xdr:rowOff>114300</xdr:rowOff>
    </xdr:to>
    <xdr:sp macro="" textlink="">
      <xdr:nvSpPr>
        <xdr:cNvPr id="2" name="Line 1"/>
        <xdr:cNvSpPr>
          <a:spLocks noChangeShapeType="1"/>
        </xdr:cNvSpPr>
      </xdr:nvSpPr>
      <xdr:spPr bwMode="auto">
        <a:xfrm>
          <a:off x="6210300" y="4991100"/>
          <a:ext cx="190500" cy="0"/>
        </a:xfrm>
        <a:prstGeom prst="line">
          <a:avLst/>
        </a:prstGeom>
        <a:noFill/>
        <a:ln w="9525">
          <a:solidFill>
            <a:srgbClr val="000000"/>
          </a:solidFill>
          <a:round/>
          <a:headEnd/>
          <a:tailEnd/>
        </a:ln>
      </xdr:spPr>
    </xdr:sp>
    <xdr:clientData/>
  </xdr:twoCellAnchor>
  <xdr:twoCellAnchor>
    <xdr:from>
      <xdr:col>8</xdr:col>
      <xdr:colOff>114300</xdr:colOff>
      <xdr:row>36</xdr:row>
      <xdr:rowOff>114300</xdr:rowOff>
    </xdr:from>
    <xdr:to>
      <xdr:col>8</xdr:col>
      <xdr:colOff>304800</xdr:colOff>
      <xdr:row>36</xdr:row>
      <xdr:rowOff>114300</xdr:rowOff>
    </xdr:to>
    <xdr:sp macro="" textlink="">
      <xdr:nvSpPr>
        <xdr:cNvPr id="3" name="Line 10"/>
        <xdr:cNvSpPr>
          <a:spLocks noChangeShapeType="1"/>
        </xdr:cNvSpPr>
      </xdr:nvSpPr>
      <xdr:spPr bwMode="auto">
        <a:xfrm>
          <a:off x="6210300" y="5143500"/>
          <a:ext cx="190500" cy="0"/>
        </a:xfrm>
        <a:prstGeom prst="line">
          <a:avLst/>
        </a:prstGeom>
        <a:noFill/>
        <a:ln w="9525">
          <a:solidFill>
            <a:srgbClr val="000000"/>
          </a:solidFill>
          <a:round/>
          <a:headEnd/>
          <a:tailEnd/>
        </a:ln>
      </xdr:spPr>
    </xdr:sp>
    <xdr:clientData/>
  </xdr:twoCellAnchor>
  <xdr:twoCellAnchor>
    <xdr:from>
      <xdr:col>8</xdr:col>
      <xdr:colOff>114300</xdr:colOff>
      <xdr:row>37</xdr:row>
      <xdr:rowOff>114300</xdr:rowOff>
    </xdr:from>
    <xdr:to>
      <xdr:col>8</xdr:col>
      <xdr:colOff>304800</xdr:colOff>
      <xdr:row>37</xdr:row>
      <xdr:rowOff>114300</xdr:rowOff>
    </xdr:to>
    <xdr:sp macro="" textlink="">
      <xdr:nvSpPr>
        <xdr:cNvPr id="4" name="Line 11"/>
        <xdr:cNvSpPr>
          <a:spLocks noChangeShapeType="1"/>
        </xdr:cNvSpPr>
      </xdr:nvSpPr>
      <xdr:spPr bwMode="auto">
        <a:xfrm>
          <a:off x="6210300" y="5295900"/>
          <a:ext cx="190500" cy="0"/>
        </a:xfrm>
        <a:prstGeom prst="line">
          <a:avLst/>
        </a:prstGeom>
        <a:noFill/>
        <a:ln w="9525">
          <a:solidFill>
            <a:srgbClr val="000000"/>
          </a:solidFill>
          <a:round/>
          <a:headEnd/>
          <a:tailEnd/>
        </a:ln>
      </xdr:spPr>
    </xdr:sp>
    <xdr:clientData/>
  </xdr:twoCellAnchor>
  <xdr:twoCellAnchor>
    <xdr:from>
      <xdr:col>8</xdr:col>
      <xdr:colOff>114300</xdr:colOff>
      <xdr:row>38</xdr:row>
      <xdr:rowOff>114300</xdr:rowOff>
    </xdr:from>
    <xdr:to>
      <xdr:col>8</xdr:col>
      <xdr:colOff>304800</xdr:colOff>
      <xdr:row>38</xdr:row>
      <xdr:rowOff>114300</xdr:rowOff>
    </xdr:to>
    <xdr:sp macro="" textlink="">
      <xdr:nvSpPr>
        <xdr:cNvPr id="5" name="Line 12"/>
        <xdr:cNvSpPr>
          <a:spLocks noChangeShapeType="1"/>
        </xdr:cNvSpPr>
      </xdr:nvSpPr>
      <xdr:spPr bwMode="auto">
        <a:xfrm>
          <a:off x="6210300" y="5448300"/>
          <a:ext cx="190500" cy="0"/>
        </a:xfrm>
        <a:prstGeom prst="line">
          <a:avLst/>
        </a:prstGeom>
        <a:noFill/>
        <a:ln w="9525">
          <a:solidFill>
            <a:srgbClr val="000000"/>
          </a:solidFill>
          <a:round/>
          <a:headEnd/>
          <a:tailEnd/>
        </a:ln>
      </xdr:spPr>
    </xdr:sp>
    <xdr:clientData/>
  </xdr:twoCellAnchor>
  <xdr:twoCellAnchor>
    <xdr:from>
      <xdr:col>8</xdr:col>
      <xdr:colOff>114300</xdr:colOff>
      <xdr:row>39</xdr:row>
      <xdr:rowOff>114300</xdr:rowOff>
    </xdr:from>
    <xdr:to>
      <xdr:col>8</xdr:col>
      <xdr:colOff>304800</xdr:colOff>
      <xdr:row>39</xdr:row>
      <xdr:rowOff>114300</xdr:rowOff>
    </xdr:to>
    <xdr:sp macro="" textlink="">
      <xdr:nvSpPr>
        <xdr:cNvPr id="6" name="Line 13"/>
        <xdr:cNvSpPr>
          <a:spLocks noChangeShapeType="1"/>
        </xdr:cNvSpPr>
      </xdr:nvSpPr>
      <xdr:spPr bwMode="auto">
        <a:xfrm>
          <a:off x="6210300" y="5600700"/>
          <a:ext cx="190500" cy="0"/>
        </a:xfrm>
        <a:prstGeom prst="line">
          <a:avLst/>
        </a:prstGeom>
        <a:noFill/>
        <a:ln w="9525">
          <a:solidFill>
            <a:srgbClr val="000000"/>
          </a:solidFill>
          <a:round/>
          <a:headEnd/>
          <a:tailEnd/>
        </a:ln>
      </xdr:spPr>
    </xdr:sp>
    <xdr:clientData/>
  </xdr:twoCellAnchor>
  <xdr:twoCellAnchor>
    <xdr:from>
      <xdr:col>8</xdr:col>
      <xdr:colOff>114300</xdr:colOff>
      <xdr:row>40</xdr:row>
      <xdr:rowOff>114300</xdr:rowOff>
    </xdr:from>
    <xdr:to>
      <xdr:col>8</xdr:col>
      <xdr:colOff>304800</xdr:colOff>
      <xdr:row>40</xdr:row>
      <xdr:rowOff>114300</xdr:rowOff>
    </xdr:to>
    <xdr:sp macro="" textlink="">
      <xdr:nvSpPr>
        <xdr:cNvPr id="7" name="Line 14"/>
        <xdr:cNvSpPr>
          <a:spLocks noChangeShapeType="1"/>
        </xdr:cNvSpPr>
      </xdr:nvSpPr>
      <xdr:spPr bwMode="auto">
        <a:xfrm>
          <a:off x="6210300" y="5753100"/>
          <a:ext cx="190500" cy="0"/>
        </a:xfrm>
        <a:prstGeom prst="line">
          <a:avLst/>
        </a:prstGeom>
        <a:noFill/>
        <a:ln w="9525">
          <a:solidFill>
            <a:srgbClr val="000000"/>
          </a:solidFill>
          <a:round/>
          <a:headEnd/>
          <a:tailEnd/>
        </a:ln>
      </xdr:spPr>
    </xdr:sp>
    <xdr:clientData/>
  </xdr:twoCellAnchor>
  <xdr:twoCellAnchor>
    <xdr:from>
      <xdr:col>8</xdr:col>
      <xdr:colOff>114300</xdr:colOff>
      <xdr:row>41</xdr:row>
      <xdr:rowOff>114300</xdr:rowOff>
    </xdr:from>
    <xdr:to>
      <xdr:col>8</xdr:col>
      <xdr:colOff>304800</xdr:colOff>
      <xdr:row>41</xdr:row>
      <xdr:rowOff>114300</xdr:rowOff>
    </xdr:to>
    <xdr:sp macro="" textlink="">
      <xdr:nvSpPr>
        <xdr:cNvPr id="8" name="Line 15"/>
        <xdr:cNvSpPr>
          <a:spLocks noChangeShapeType="1"/>
        </xdr:cNvSpPr>
      </xdr:nvSpPr>
      <xdr:spPr bwMode="auto">
        <a:xfrm>
          <a:off x="6210300" y="5905500"/>
          <a:ext cx="190500" cy="0"/>
        </a:xfrm>
        <a:prstGeom prst="line">
          <a:avLst/>
        </a:prstGeom>
        <a:noFill/>
        <a:ln w="9525">
          <a:solidFill>
            <a:srgbClr val="000000"/>
          </a:solidFill>
          <a:round/>
          <a:headEnd/>
          <a:tailEnd/>
        </a:ln>
      </xdr:spPr>
    </xdr:sp>
    <xdr:clientData/>
  </xdr:twoCellAnchor>
</xdr:wsDr>
</file>

<file path=xl/drawings/drawing9.xml><?xml version="1.0" encoding="utf-8"?>
<xdr:wsDr xmlns:xdr="http://schemas.openxmlformats.org/drawingml/2006/spreadsheetDrawing" xmlns:a="http://schemas.openxmlformats.org/drawingml/2006/main">
  <xdr:twoCellAnchor>
    <xdr:from>
      <xdr:col>2</xdr:col>
      <xdr:colOff>209550</xdr:colOff>
      <xdr:row>14</xdr:row>
      <xdr:rowOff>123825</xdr:rowOff>
    </xdr:from>
    <xdr:to>
      <xdr:col>2</xdr:col>
      <xdr:colOff>447675</xdr:colOff>
      <xdr:row>14</xdr:row>
      <xdr:rowOff>123825</xdr:rowOff>
    </xdr:to>
    <xdr:sp macro="" textlink="">
      <xdr:nvSpPr>
        <xdr:cNvPr id="2" name="Line 1"/>
        <xdr:cNvSpPr>
          <a:spLocks noChangeShapeType="1"/>
        </xdr:cNvSpPr>
      </xdr:nvSpPr>
      <xdr:spPr bwMode="auto">
        <a:xfrm>
          <a:off x="1733550" y="2105025"/>
          <a:ext cx="238125" cy="0"/>
        </a:xfrm>
        <a:prstGeom prst="line">
          <a:avLst/>
        </a:prstGeom>
        <a:noFill/>
        <a:ln w="9525">
          <a:solidFill>
            <a:srgbClr val="000000"/>
          </a:solidFill>
          <a:round/>
          <a:headEnd/>
          <a:tailEnd/>
        </a:ln>
      </xdr:spPr>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161925</xdr:colOff>
      <xdr:row>23</xdr:row>
      <xdr:rowOff>104775</xdr:rowOff>
    </xdr:from>
    <xdr:to>
      <xdr:col>4</xdr:col>
      <xdr:colOff>581025</xdr:colOff>
      <xdr:row>23</xdr:row>
      <xdr:rowOff>104775</xdr:rowOff>
    </xdr:to>
    <xdr:sp macro="" textlink="">
      <xdr:nvSpPr>
        <xdr:cNvPr id="2" name="Line 1"/>
        <xdr:cNvSpPr>
          <a:spLocks noChangeShapeType="1"/>
        </xdr:cNvSpPr>
      </xdr:nvSpPr>
      <xdr:spPr bwMode="auto">
        <a:xfrm>
          <a:off x="3209925" y="3457575"/>
          <a:ext cx="419100" cy="0"/>
        </a:xfrm>
        <a:prstGeom prst="line">
          <a:avLst/>
        </a:prstGeom>
        <a:noFill/>
        <a:ln w="9525">
          <a:solidFill>
            <a:srgbClr val="000000"/>
          </a:solidFill>
          <a:round/>
          <a:headEnd/>
          <a:tailEnd/>
        </a:ln>
      </xdr:spPr>
    </xdr:sp>
    <xdr:clientData/>
  </xdr:twoCellAnchor>
  <xdr:twoCellAnchor>
    <xdr:from>
      <xdr:col>5</xdr:col>
      <xdr:colOff>161925</xdr:colOff>
      <xdr:row>23</xdr:row>
      <xdr:rowOff>104775</xdr:rowOff>
    </xdr:from>
    <xdr:to>
      <xdr:col>5</xdr:col>
      <xdr:colOff>581025</xdr:colOff>
      <xdr:row>23</xdr:row>
      <xdr:rowOff>104775</xdr:rowOff>
    </xdr:to>
    <xdr:sp macro="" textlink="">
      <xdr:nvSpPr>
        <xdr:cNvPr id="3" name="Line 2"/>
        <xdr:cNvSpPr>
          <a:spLocks noChangeShapeType="1"/>
        </xdr:cNvSpPr>
      </xdr:nvSpPr>
      <xdr:spPr bwMode="auto">
        <a:xfrm>
          <a:off x="3971925" y="3457575"/>
          <a:ext cx="419100" cy="0"/>
        </a:xfrm>
        <a:prstGeom prst="line">
          <a:avLst/>
        </a:prstGeom>
        <a:noFill/>
        <a:ln w="9525">
          <a:solidFill>
            <a:srgbClr val="000000"/>
          </a:solidFill>
          <a:round/>
          <a:headEnd/>
          <a:tailEnd/>
        </a:ln>
      </xdr:spPr>
    </xdr:sp>
    <xdr:clientData/>
  </xdr:twoCellAnchor>
  <xdr:twoCellAnchor>
    <xdr:from>
      <xdr:col>6</xdr:col>
      <xdr:colOff>161925</xdr:colOff>
      <xdr:row>23</xdr:row>
      <xdr:rowOff>104775</xdr:rowOff>
    </xdr:from>
    <xdr:to>
      <xdr:col>6</xdr:col>
      <xdr:colOff>581025</xdr:colOff>
      <xdr:row>23</xdr:row>
      <xdr:rowOff>104775</xdr:rowOff>
    </xdr:to>
    <xdr:sp macro="" textlink="">
      <xdr:nvSpPr>
        <xdr:cNvPr id="4" name="Line 3"/>
        <xdr:cNvSpPr>
          <a:spLocks noChangeShapeType="1"/>
        </xdr:cNvSpPr>
      </xdr:nvSpPr>
      <xdr:spPr bwMode="auto">
        <a:xfrm>
          <a:off x="4733925" y="3457575"/>
          <a:ext cx="419100" cy="0"/>
        </a:xfrm>
        <a:prstGeom prst="line">
          <a:avLst/>
        </a:prstGeom>
        <a:noFill/>
        <a:ln w="9525">
          <a:solidFill>
            <a:srgbClr val="000000"/>
          </a:solidFill>
          <a:round/>
          <a:headEnd/>
          <a:tailEnd/>
        </a:ln>
      </xdr:spPr>
    </xdr:sp>
    <xdr:clientData/>
  </xdr:twoCellAnchor>
  <xdr:twoCellAnchor>
    <xdr:from>
      <xdr:col>4</xdr:col>
      <xdr:colOff>161925</xdr:colOff>
      <xdr:row>29</xdr:row>
      <xdr:rowOff>104775</xdr:rowOff>
    </xdr:from>
    <xdr:to>
      <xdr:col>4</xdr:col>
      <xdr:colOff>581025</xdr:colOff>
      <xdr:row>29</xdr:row>
      <xdr:rowOff>104775</xdr:rowOff>
    </xdr:to>
    <xdr:sp macro="" textlink="">
      <xdr:nvSpPr>
        <xdr:cNvPr id="5" name="Line 4"/>
        <xdr:cNvSpPr>
          <a:spLocks noChangeShapeType="1"/>
        </xdr:cNvSpPr>
      </xdr:nvSpPr>
      <xdr:spPr bwMode="auto">
        <a:xfrm>
          <a:off x="3209925" y="4371975"/>
          <a:ext cx="419100" cy="0"/>
        </a:xfrm>
        <a:prstGeom prst="line">
          <a:avLst/>
        </a:prstGeom>
        <a:noFill/>
        <a:ln w="9525">
          <a:solidFill>
            <a:srgbClr val="000000"/>
          </a:solidFill>
          <a:round/>
          <a:headEnd/>
          <a:tailEnd/>
        </a:ln>
      </xdr:spPr>
    </xdr:sp>
    <xdr:clientData/>
  </xdr:twoCellAnchor>
  <xdr:twoCellAnchor>
    <xdr:from>
      <xdr:col>5</xdr:col>
      <xdr:colOff>161925</xdr:colOff>
      <xdr:row>29</xdr:row>
      <xdr:rowOff>104775</xdr:rowOff>
    </xdr:from>
    <xdr:to>
      <xdr:col>5</xdr:col>
      <xdr:colOff>581025</xdr:colOff>
      <xdr:row>29</xdr:row>
      <xdr:rowOff>104775</xdr:rowOff>
    </xdr:to>
    <xdr:sp macro="" textlink="">
      <xdr:nvSpPr>
        <xdr:cNvPr id="6" name="Line 5"/>
        <xdr:cNvSpPr>
          <a:spLocks noChangeShapeType="1"/>
        </xdr:cNvSpPr>
      </xdr:nvSpPr>
      <xdr:spPr bwMode="auto">
        <a:xfrm>
          <a:off x="3971925" y="4371975"/>
          <a:ext cx="419100" cy="0"/>
        </a:xfrm>
        <a:prstGeom prst="line">
          <a:avLst/>
        </a:prstGeom>
        <a:noFill/>
        <a:ln w="9525">
          <a:solidFill>
            <a:srgbClr val="000000"/>
          </a:solidFill>
          <a:round/>
          <a:headEnd/>
          <a:tailEnd/>
        </a:ln>
      </xdr:spPr>
    </xdr:sp>
    <xdr:clientData/>
  </xdr:twoCellAnchor>
  <xdr:twoCellAnchor>
    <xdr:from>
      <xdr:col>6</xdr:col>
      <xdr:colOff>161925</xdr:colOff>
      <xdr:row>29</xdr:row>
      <xdr:rowOff>104775</xdr:rowOff>
    </xdr:from>
    <xdr:to>
      <xdr:col>6</xdr:col>
      <xdr:colOff>581025</xdr:colOff>
      <xdr:row>29</xdr:row>
      <xdr:rowOff>104775</xdr:rowOff>
    </xdr:to>
    <xdr:sp macro="" textlink="">
      <xdr:nvSpPr>
        <xdr:cNvPr id="7" name="Line 6"/>
        <xdr:cNvSpPr>
          <a:spLocks noChangeShapeType="1"/>
        </xdr:cNvSpPr>
      </xdr:nvSpPr>
      <xdr:spPr bwMode="auto">
        <a:xfrm>
          <a:off x="4733925" y="4371975"/>
          <a:ext cx="419100" cy="0"/>
        </a:xfrm>
        <a:prstGeom prst="line">
          <a:avLst/>
        </a:prstGeom>
        <a:noFill/>
        <a:ln w="9525">
          <a:solidFill>
            <a:srgbClr val="000000"/>
          </a:solidFill>
          <a:round/>
          <a:headEnd/>
          <a:tailEnd/>
        </a:ln>
      </xdr:spPr>
    </xdr:sp>
    <xdr:clientData/>
  </xdr:twoCellAnchor>
  <xdr:twoCellAnchor>
    <xdr:from>
      <xdr:col>4</xdr:col>
      <xdr:colOff>161925</xdr:colOff>
      <xdr:row>36</xdr:row>
      <xdr:rowOff>104775</xdr:rowOff>
    </xdr:from>
    <xdr:to>
      <xdr:col>4</xdr:col>
      <xdr:colOff>581025</xdr:colOff>
      <xdr:row>36</xdr:row>
      <xdr:rowOff>104775</xdr:rowOff>
    </xdr:to>
    <xdr:sp macro="" textlink="">
      <xdr:nvSpPr>
        <xdr:cNvPr id="8" name="Line 7"/>
        <xdr:cNvSpPr>
          <a:spLocks noChangeShapeType="1"/>
        </xdr:cNvSpPr>
      </xdr:nvSpPr>
      <xdr:spPr bwMode="auto">
        <a:xfrm>
          <a:off x="3209925" y="5438775"/>
          <a:ext cx="419100" cy="0"/>
        </a:xfrm>
        <a:prstGeom prst="line">
          <a:avLst/>
        </a:prstGeom>
        <a:noFill/>
        <a:ln w="9525">
          <a:solidFill>
            <a:srgbClr val="000000"/>
          </a:solidFill>
          <a:round/>
          <a:headEnd/>
          <a:tailEnd/>
        </a:ln>
      </xdr:spPr>
    </xdr:sp>
    <xdr:clientData/>
  </xdr:twoCellAnchor>
  <xdr:twoCellAnchor>
    <xdr:from>
      <xdr:col>4</xdr:col>
      <xdr:colOff>161925</xdr:colOff>
      <xdr:row>41</xdr:row>
      <xdr:rowOff>104775</xdr:rowOff>
    </xdr:from>
    <xdr:to>
      <xdr:col>4</xdr:col>
      <xdr:colOff>581025</xdr:colOff>
      <xdr:row>41</xdr:row>
      <xdr:rowOff>104775</xdr:rowOff>
    </xdr:to>
    <xdr:sp macro="" textlink="">
      <xdr:nvSpPr>
        <xdr:cNvPr id="9" name="Line 8"/>
        <xdr:cNvSpPr>
          <a:spLocks noChangeShapeType="1"/>
        </xdr:cNvSpPr>
      </xdr:nvSpPr>
      <xdr:spPr bwMode="auto">
        <a:xfrm>
          <a:off x="3209925" y="6200775"/>
          <a:ext cx="419100" cy="0"/>
        </a:xfrm>
        <a:prstGeom prst="line">
          <a:avLst/>
        </a:prstGeom>
        <a:noFill/>
        <a:ln w="9525">
          <a:solidFill>
            <a:srgbClr val="000000"/>
          </a:solidFill>
          <a:round/>
          <a:headEnd/>
          <a:tailEnd/>
        </a:ln>
      </xdr:spPr>
    </xdr:sp>
    <xdr:clientData/>
  </xdr:twoCellAnchor>
  <xdr:twoCellAnchor>
    <xdr:from>
      <xdr:col>5</xdr:col>
      <xdr:colOff>161925</xdr:colOff>
      <xdr:row>36</xdr:row>
      <xdr:rowOff>104775</xdr:rowOff>
    </xdr:from>
    <xdr:to>
      <xdr:col>5</xdr:col>
      <xdr:colOff>581025</xdr:colOff>
      <xdr:row>36</xdr:row>
      <xdr:rowOff>104775</xdr:rowOff>
    </xdr:to>
    <xdr:sp macro="" textlink="">
      <xdr:nvSpPr>
        <xdr:cNvPr id="10" name="Line 9"/>
        <xdr:cNvSpPr>
          <a:spLocks noChangeShapeType="1"/>
        </xdr:cNvSpPr>
      </xdr:nvSpPr>
      <xdr:spPr bwMode="auto">
        <a:xfrm>
          <a:off x="3971925" y="5438775"/>
          <a:ext cx="419100" cy="0"/>
        </a:xfrm>
        <a:prstGeom prst="line">
          <a:avLst/>
        </a:prstGeom>
        <a:noFill/>
        <a:ln w="9525">
          <a:solidFill>
            <a:srgbClr val="000000"/>
          </a:solidFill>
          <a:round/>
          <a:headEnd/>
          <a:tailEnd/>
        </a:ln>
      </xdr:spPr>
    </xdr:sp>
    <xdr:clientData/>
  </xdr:twoCellAnchor>
  <xdr:twoCellAnchor>
    <xdr:from>
      <xdr:col>5</xdr:col>
      <xdr:colOff>161925</xdr:colOff>
      <xdr:row>41</xdr:row>
      <xdr:rowOff>104775</xdr:rowOff>
    </xdr:from>
    <xdr:to>
      <xdr:col>5</xdr:col>
      <xdr:colOff>581025</xdr:colOff>
      <xdr:row>41</xdr:row>
      <xdr:rowOff>104775</xdr:rowOff>
    </xdr:to>
    <xdr:sp macro="" textlink="">
      <xdr:nvSpPr>
        <xdr:cNvPr id="11" name="Line 10"/>
        <xdr:cNvSpPr>
          <a:spLocks noChangeShapeType="1"/>
        </xdr:cNvSpPr>
      </xdr:nvSpPr>
      <xdr:spPr bwMode="auto">
        <a:xfrm>
          <a:off x="3971925" y="6200775"/>
          <a:ext cx="419100" cy="0"/>
        </a:xfrm>
        <a:prstGeom prst="line">
          <a:avLst/>
        </a:prstGeom>
        <a:noFill/>
        <a:ln w="9525">
          <a:solidFill>
            <a:srgbClr val="000000"/>
          </a:solidFill>
          <a:round/>
          <a:headEnd/>
          <a:tailEnd/>
        </a:ln>
      </xdr:spPr>
    </xdr:sp>
    <xdr:clientData/>
  </xdr:twoCellAnchor>
  <xdr:twoCellAnchor>
    <xdr:from>
      <xdr:col>6</xdr:col>
      <xdr:colOff>161925</xdr:colOff>
      <xdr:row>36</xdr:row>
      <xdr:rowOff>104775</xdr:rowOff>
    </xdr:from>
    <xdr:to>
      <xdr:col>6</xdr:col>
      <xdr:colOff>581025</xdr:colOff>
      <xdr:row>36</xdr:row>
      <xdr:rowOff>104775</xdr:rowOff>
    </xdr:to>
    <xdr:sp macro="" textlink="">
      <xdr:nvSpPr>
        <xdr:cNvPr id="12" name="Line 11"/>
        <xdr:cNvSpPr>
          <a:spLocks noChangeShapeType="1"/>
        </xdr:cNvSpPr>
      </xdr:nvSpPr>
      <xdr:spPr bwMode="auto">
        <a:xfrm>
          <a:off x="4733925" y="5438775"/>
          <a:ext cx="419100" cy="0"/>
        </a:xfrm>
        <a:prstGeom prst="line">
          <a:avLst/>
        </a:prstGeom>
        <a:noFill/>
        <a:ln w="9525">
          <a:solidFill>
            <a:srgbClr val="000000"/>
          </a:solidFill>
          <a:round/>
          <a:headEnd/>
          <a:tailEnd/>
        </a:ln>
      </xdr:spPr>
    </xdr:sp>
    <xdr:clientData/>
  </xdr:twoCellAnchor>
  <xdr:twoCellAnchor>
    <xdr:from>
      <xdr:col>6</xdr:col>
      <xdr:colOff>161925</xdr:colOff>
      <xdr:row>41</xdr:row>
      <xdr:rowOff>104775</xdr:rowOff>
    </xdr:from>
    <xdr:to>
      <xdr:col>6</xdr:col>
      <xdr:colOff>581025</xdr:colOff>
      <xdr:row>41</xdr:row>
      <xdr:rowOff>104775</xdr:rowOff>
    </xdr:to>
    <xdr:sp macro="" textlink="">
      <xdr:nvSpPr>
        <xdr:cNvPr id="13" name="Line 12"/>
        <xdr:cNvSpPr>
          <a:spLocks noChangeShapeType="1"/>
        </xdr:cNvSpPr>
      </xdr:nvSpPr>
      <xdr:spPr bwMode="auto">
        <a:xfrm>
          <a:off x="4733925" y="6200775"/>
          <a:ext cx="419100" cy="0"/>
        </a:xfrm>
        <a:prstGeom prst="line">
          <a:avLst/>
        </a:prstGeom>
        <a:noFill/>
        <a:ln w="9525">
          <a:solidFill>
            <a:srgbClr val="000000"/>
          </a:solidFill>
          <a:round/>
          <a:headEnd/>
          <a:tailEnd/>
        </a:ln>
      </xdr:spPr>
    </xdr:sp>
    <xdr:clientData/>
  </xdr:twoCellAnchor>
  <xdr:twoCellAnchor>
    <xdr:from>
      <xdr:col>4</xdr:col>
      <xdr:colOff>161925</xdr:colOff>
      <xdr:row>23</xdr:row>
      <xdr:rowOff>104775</xdr:rowOff>
    </xdr:from>
    <xdr:to>
      <xdr:col>4</xdr:col>
      <xdr:colOff>581025</xdr:colOff>
      <xdr:row>23</xdr:row>
      <xdr:rowOff>104775</xdr:rowOff>
    </xdr:to>
    <xdr:sp macro="" textlink="">
      <xdr:nvSpPr>
        <xdr:cNvPr id="14" name="Line 1"/>
        <xdr:cNvSpPr>
          <a:spLocks noChangeShapeType="1"/>
        </xdr:cNvSpPr>
      </xdr:nvSpPr>
      <xdr:spPr bwMode="auto">
        <a:xfrm>
          <a:off x="3209925" y="3457575"/>
          <a:ext cx="419100" cy="0"/>
        </a:xfrm>
        <a:prstGeom prst="line">
          <a:avLst/>
        </a:prstGeom>
        <a:noFill/>
        <a:ln w="9525">
          <a:solidFill>
            <a:srgbClr val="000000"/>
          </a:solidFill>
          <a:round/>
          <a:headEnd/>
          <a:tailEnd/>
        </a:ln>
      </xdr:spPr>
    </xdr:sp>
    <xdr:clientData/>
  </xdr:twoCellAnchor>
  <xdr:twoCellAnchor>
    <xdr:from>
      <xdr:col>5</xdr:col>
      <xdr:colOff>161925</xdr:colOff>
      <xdr:row>23</xdr:row>
      <xdr:rowOff>104775</xdr:rowOff>
    </xdr:from>
    <xdr:to>
      <xdr:col>5</xdr:col>
      <xdr:colOff>581025</xdr:colOff>
      <xdr:row>23</xdr:row>
      <xdr:rowOff>104775</xdr:rowOff>
    </xdr:to>
    <xdr:sp macro="" textlink="">
      <xdr:nvSpPr>
        <xdr:cNvPr id="15" name="Line 2"/>
        <xdr:cNvSpPr>
          <a:spLocks noChangeShapeType="1"/>
        </xdr:cNvSpPr>
      </xdr:nvSpPr>
      <xdr:spPr bwMode="auto">
        <a:xfrm>
          <a:off x="3971925" y="3457575"/>
          <a:ext cx="419100" cy="0"/>
        </a:xfrm>
        <a:prstGeom prst="line">
          <a:avLst/>
        </a:prstGeom>
        <a:noFill/>
        <a:ln w="9525">
          <a:solidFill>
            <a:srgbClr val="000000"/>
          </a:solidFill>
          <a:round/>
          <a:headEnd/>
          <a:tailEnd/>
        </a:ln>
      </xdr:spPr>
    </xdr:sp>
    <xdr:clientData/>
  </xdr:twoCellAnchor>
  <xdr:twoCellAnchor>
    <xdr:from>
      <xdr:col>6</xdr:col>
      <xdr:colOff>161925</xdr:colOff>
      <xdr:row>23</xdr:row>
      <xdr:rowOff>104775</xdr:rowOff>
    </xdr:from>
    <xdr:to>
      <xdr:col>6</xdr:col>
      <xdr:colOff>581025</xdr:colOff>
      <xdr:row>23</xdr:row>
      <xdr:rowOff>104775</xdr:rowOff>
    </xdr:to>
    <xdr:sp macro="" textlink="">
      <xdr:nvSpPr>
        <xdr:cNvPr id="16" name="Line 3"/>
        <xdr:cNvSpPr>
          <a:spLocks noChangeShapeType="1"/>
        </xdr:cNvSpPr>
      </xdr:nvSpPr>
      <xdr:spPr bwMode="auto">
        <a:xfrm>
          <a:off x="4733925" y="3457575"/>
          <a:ext cx="419100" cy="0"/>
        </a:xfrm>
        <a:prstGeom prst="line">
          <a:avLst/>
        </a:prstGeom>
        <a:noFill/>
        <a:ln w="9525">
          <a:solidFill>
            <a:srgbClr val="000000"/>
          </a:solidFill>
          <a:round/>
          <a:headEnd/>
          <a:tailEnd/>
        </a:ln>
      </xdr:spPr>
    </xdr:sp>
    <xdr:clientData/>
  </xdr:twoCellAnchor>
  <xdr:twoCellAnchor>
    <xdr:from>
      <xdr:col>4</xdr:col>
      <xdr:colOff>161925</xdr:colOff>
      <xdr:row>29</xdr:row>
      <xdr:rowOff>104775</xdr:rowOff>
    </xdr:from>
    <xdr:to>
      <xdr:col>4</xdr:col>
      <xdr:colOff>581025</xdr:colOff>
      <xdr:row>29</xdr:row>
      <xdr:rowOff>104775</xdr:rowOff>
    </xdr:to>
    <xdr:sp macro="" textlink="">
      <xdr:nvSpPr>
        <xdr:cNvPr id="17" name="Line 4"/>
        <xdr:cNvSpPr>
          <a:spLocks noChangeShapeType="1"/>
        </xdr:cNvSpPr>
      </xdr:nvSpPr>
      <xdr:spPr bwMode="auto">
        <a:xfrm>
          <a:off x="3209925" y="4371975"/>
          <a:ext cx="419100" cy="0"/>
        </a:xfrm>
        <a:prstGeom prst="line">
          <a:avLst/>
        </a:prstGeom>
        <a:noFill/>
        <a:ln w="9525">
          <a:solidFill>
            <a:srgbClr val="000000"/>
          </a:solidFill>
          <a:round/>
          <a:headEnd/>
          <a:tailEnd/>
        </a:ln>
      </xdr:spPr>
    </xdr:sp>
    <xdr:clientData/>
  </xdr:twoCellAnchor>
  <xdr:twoCellAnchor>
    <xdr:from>
      <xdr:col>5</xdr:col>
      <xdr:colOff>161925</xdr:colOff>
      <xdr:row>29</xdr:row>
      <xdr:rowOff>104775</xdr:rowOff>
    </xdr:from>
    <xdr:to>
      <xdr:col>5</xdr:col>
      <xdr:colOff>581025</xdr:colOff>
      <xdr:row>29</xdr:row>
      <xdr:rowOff>104775</xdr:rowOff>
    </xdr:to>
    <xdr:sp macro="" textlink="">
      <xdr:nvSpPr>
        <xdr:cNvPr id="18" name="Line 5"/>
        <xdr:cNvSpPr>
          <a:spLocks noChangeShapeType="1"/>
        </xdr:cNvSpPr>
      </xdr:nvSpPr>
      <xdr:spPr bwMode="auto">
        <a:xfrm>
          <a:off x="3971925" y="4371975"/>
          <a:ext cx="419100" cy="0"/>
        </a:xfrm>
        <a:prstGeom prst="line">
          <a:avLst/>
        </a:prstGeom>
        <a:noFill/>
        <a:ln w="9525">
          <a:solidFill>
            <a:srgbClr val="000000"/>
          </a:solidFill>
          <a:round/>
          <a:headEnd/>
          <a:tailEnd/>
        </a:ln>
      </xdr:spPr>
    </xdr:sp>
    <xdr:clientData/>
  </xdr:twoCellAnchor>
  <xdr:twoCellAnchor>
    <xdr:from>
      <xdr:col>6</xdr:col>
      <xdr:colOff>161925</xdr:colOff>
      <xdr:row>29</xdr:row>
      <xdr:rowOff>104775</xdr:rowOff>
    </xdr:from>
    <xdr:to>
      <xdr:col>6</xdr:col>
      <xdr:colOff>581025</xdr:colOff>
      <xdr:row>29</xdr:row>
      <xdr:rowOff>104775</xdr:rowOff>
    </xdr:to>
    <xdr:sp macro="" textlink="">
      <xdr:nvSpPr>
        <xdr:cNvPr id="19" name="Line 6"/>
        <xdr:cNvSpPr>
          <a:spLocks noChangeShapeType="1"/>
        </xdr:cNvSpPr>
      </xdr:nvSpPr>
      <xdr:spPr bwMode="auto">
        <a:xfrm>
          <a:off x="4733925" y="4371975"/>
          <a:ext cx="419100" cy="0"/>
        </a:xfrm>
        <a:prstGeom prst="line">
          <a:avLst/>
        </a:prstGeom>
        <a:noFill/>
        <a:ln w="9525">
          <a:solidFill>
            <a:srgbClr val="000000"/>
          </a:solidFill>
          <a:round/>
          <a:headEnd/>
          <a:tailEnd/>
        </a:ln>
      </xdr:spPr>
    </xdr:sp>
    <xdr:clientData/>
  </xdr:twoCellAnchor>
  <xdr:twoCellAnchor>
    <xdr:from>
      <xdr:col>4</xdr:col>
      <xdr:colOff>161925</xdr:colOff>
      <xdr:row>36</xdr:row>
      <xdr:rowOff>104775</xdr:rowOff>
    </xdr:from>
    <xdr:to>
      <xdr:col>4</xdr:col>
      <xdr:colOff>581025</xdr:colOff>
      <xdr:row>36</xdr:row>
      <xdr:rowOff>104775</xdr:rowOff>
    </xdr:to>
    <xdr:sp macro="" textlink="">
      <xdr:nvSpPr>
        <xdr:cNvPr id="20" name="Line 7"/>
        <xdr:cNvSpPr>
          <a:spLocks noChangeShapeType="1"/>
        </xdr:cNvSpPr>
      </xdr:nvSpPr>
      <xdr:spPr bwMode="auto">
        <a:xfrm>
          <a:off x="3209925" y="5438775"/>
          <a:ext cx="419100" cy="0"/>
        </a:xfrm>
        <a:prstGeom prst="line">
          <a:avLst/>
        </a:prstGeom>
        <a:noFill/>
        <a:ln w="9525">
          <a:solidFill>
            <a:srgbClr val="000000"/>
          </a:solidFill>
          <a:round/>
          <a:headEnd/>
          <a:tailEnd/>
        </a:ln>
      </xdr:spPr>
    </xdr:sp>
    <xdr:clientData/>
  </xdr:twoCellAnchor>
  <xdr:twoCellAnchor>
    <xdr:from>
      <xdr:col>4</xdr:col>
      <xdr:colOff>161925</xdr:colOff>
      <xdr:row>42</xdr:row>
      <xdr:rowOff>104775</xdr:rowOff>
    </xdr:from>
    <xdr:to>
      <xdr:col>4</xdr:col>
      <xdr:colOff>581025</xdr:colOff>
      <xdr:row>42</xdr:row>
      <xdr:rowOff>104775</xdr:rowOff>
    </xdr:to>
    <xdr:sp macro="" textlink="">
      <xdr:nvSpPr>
        <xdr:cNvPr id="21" name="Line 8"/>
        <xdr:cNvSpPr>
          <a:spLocks noChangeShapeType="1"/>
        </xdr:cNvSpPr>
      </xdr:nvSpPr>
      <xdr:spPr bwMode="auto">
        <a:xfrm>
          <a:off x="3209925" y="6353175"/>
          <a:ext cx="419100" cy="0"/>
        </a:xfrm>
        <a:prstGeom prst="line">
          <a:avLst/>
        </a:prstGeom>
        <a:noFill/>
        <a:ln w="9525">
          <a:solidFill>
            <a:srgbClr val="000000"/>
          </a:solidFill>
          <a:round/>
          <a:headEnd/>
          <a:tailEnd/>
        </a:ln>
      </xdr:spPr>
    </xdr:sp>
    <xdr:clientData/>
  </xdr:twoCellAnchor>
  <xdr:twoCellAnchor>
    <xdr:from>
      <xdr:col>5</xdr:col>
      <xdr:colOff>161925</xdr:colOff>
      <xdr:row>36</xdr:row>
      <xdr:rowOff>104775</xdr:rowOff>
    </xdr:from>
    <xdr:to>
      <xdr:col>5</xdr:col>
      <xdr:colOff>581025</xdr:colOff>
      <xdr:row>36</xdr:row>
      <xdr:rowOff>104775</xdr:rowOff>
    </xdr:to>
    <xdr:sp macro="" textlink="">
      <xdr:nvSpPr>
        <xdr:cNvPr id="22" name="Line 9"/>
        <xdr:cNvSpPr>
          <a:spLocks noChangeShapeType="1"/>
        </xdr:cNvSpPr>
      </xdr:nvSpPr>
      <xdr:spPr bwMode="auto">
        <a:xfrm>
          <a:off x="3971925" y="5438775"/>
          <a:ext cx="419100" cy="0"/>
        </a:xfrm>
        <a:prstGeom prst="line">
          <a:avLst/>
        </a:prstGeom>
        <a:noFill/>
        <a:ln w="9525">
          <a:solidFill>
            <a:srgbClr val="000000"/>
          </a:solidFill>
          <a:round/>
          <a:headEnd/>
          <a:tailEnd/>
        </a:ln>
      </xdr:spPr>
    </xdr:sp>
    <xdr:clientData/>
  </xdr:twoCellAnchor>
  <xdr:twoCellAnchor>
    <xdr:from>
      <xdr:col>5</xdr:col>
      <xdr:colOff>161925</xdr:colOff>
      <xdr:row>42</xdr:row>
      <xdr:rowOff>104775</xdr:rowOff>
    </xdr:from>
    <xdr:to>
      <xdr:col>5</xdr:col>
      <xdr:colOff>581025</xdr:colOff>
      <xdr:row>42</xdr:row>
      <xdr:rowOff>104775</xdr:rowOff>
    </xdr:to>
    <xdr:sp macro="" textlink="">
      <xdr:nvSpPr>
        <xdr:cNvPr id="23" name="Line 10"/>
        <xdr:cNvSpPr>
          <a:spLocks noChangeShapeType="1"/>
        </xdr:cNvSpPr>
      </xdr:nvSpPr>
      <xdr:spPr bwMode="auto">
        <a:xfrm>
          <a:off x="3971925" y="6353175"/>
          <a:ext cx="419100" cy="0"/>
        </a:xfrm>
        <a:prstGeom prst="line">
          <a:avLst/>
        </a:prstGeom>
        <a:noFill/>
        <a:ln w="9525">
          <a:solidFill>
            <a:srgbClr val="000000"/>
          </a:solidFill>
          <a:round/>
          <a:headEnd/>
          <a:tailEnd/>
        </a:ln>
      </xdr:spPr>
    </xdr:sp>
    <xdr:clientData/>
  </xdr:twoCellAnchor>
  <xdr:twoCellAnchor>
    <xdr:from>
      <xdr:col>6</xdr:col>
      <xdr:colOff>161925</xdr:colOff>
      <xdr:row>36</xdr:row>
      <xdr:rowOff>104775</xdr:rowOff>
    </xdr:from>
    <xdr:to>
      <xdr:col>6</xdr:col>
      <xdr:colOff>581025</xdr:colOff>
      <xdr:row>36</xdr:row>
      <xdr:rowOff>104775</xdr:rowOff>
    </xdr:to>
    <xdr:sp macro="" textlink="">
      <xdr:nvSpPr>
        <xdr:cNvPr id="24" name="Line 11"/>
        <xdr:cNvSpPr>
          <a:spLocks noChangeShapeType="1"/>
        </xdr:cNvSpPr>
      </xdr:nvSpPr>
      <xdr:spPr bwMode="auto">
        <a:xfrm>
          <a:off x="4733925" y="5438775"/>
          <a:ext cx="419100" cy="0"/>
        </a:xfrm>
        <a:prstGeom prst="line">
          <a:avLst/>
        </a:prstGeom>
        <a:noFill/>
        <a:ln w="9525">
          <a:solidFill>
            <a:srgbClr val="000000"/>
          </a:solidFill>
          <a:round/>
          <a:headEnd/>
          <a:tailEnd/>
        </a:ln>
      </xdr:spPr>
    </xdr:sp>
    <xdr:clientData/>
  </xdr:twoCellAnchor>
  <xdr:twoCellAnchor>
    <xdr:from>
      <xdr:col>6</xdr:col>
      <xdr:colOff>161925</xdr:colOff>
      <xdr:row>42</xdr:row>
      <xdr:rowOff>104775</xdr:rowOff>
    </xdr:from>
    <xdr:to>
      <xdr:col>6</xdr:col>
      <xdr:colOff>581025</xdr:colOff>
      <xdr:row>42</xdr:row>
      <xdr:rowOff>104775</xdr:rowOff>
    </xdr:to>
    <xdr:sp macro="" textlink="">
      <xdr:nvSpPr>
        <xdr:cNvPr id="25" name="Line 12"/>
        <xdr:cNvSpPr>
          <a:spLocks noChangeShapeType="1"/>
        </xdr:cNvSpPr>
      </xdr:nvSpPr>
      <xdr:spPr bwMode="auto">
        <a:xfrm>
          <a:off x="4733925" y="6353175"/>
          <a:ext cx="419100" cy="0"/>
        </a:xfrm>
        <a:prstGeom prst="line">
          <a:avLst/>
        </a:prstGeom>
        <a:noFill/>
        <a:ln w="9525">
          <a:solidFill>
            <a:srgbClr val="000000"/>
          </a:solidFill>
          <a:round/>
          <a:headEnd/>
          <a:tailEnd/>
        </a:ln>
      </xdr:spPr>
    </xdr:sp>
    <xdr:clientData/>
  </xdr:twoCellAnchor>
</xdr:wsDr>
</file>

<file path=xl/drawings/drawing11.xml><?xml version="1.0" encoding="utf-8"?>
<xdr:wsDr xmlns:xdr="http://schemas.openxmlformats.org/drawingml/2006/spreadsheetDrawing" xmlns:a="http://schemas.openxmlformats.org/drawingml/2006/main">
  <xdr:twoCellAnchor>
    <xdr:from>
      <xdr:col>4</xdr:col>
      <xdr:colOff>133350</xdr:colOff>
      <xdr:row>25</xdr:row>
      <xdr:rowOff>104775</xdr:rowOff>
    </xdr:from>
    <xdr:to>
      <xdr:col>4</xdr:col>
      <xdr:colOff>476250</xdr:colOff>
      <xdr:row>25</xdr:row>
      <xdr:rowOff>104775</xdr:rowOff>
    </xdr:to>
    <xdr:sp macro="" textlink="">
      <xdr:nvSpPr>
        <xdr:cNvPr id="2" name="Line 4"/>
        <xdr:cNvSpPr>
          <a:spLocks noChangeShapeType="1"/>
        </xdr:cNvSpPr>
      </xdr:nvSpPr>
      <xdr:spPr bwMode="auto">
        <a:xfrm>
          <a:off x="3181350" y="3762375"/>
          <a:ext cx="342900" cy="0"/>
        </a:xfrm>
        <a:prstGeom prst="line">
          <a:avLst/>
        </a:prstGeom>
        <a:noFill/>
        <a:ln w="9525">
          <a:solidFill>
            <a:srgbClr val="000000"/>
          </a:solidFill>
          <a:round/>
          <a:headEnd/>
          <a:tailEnd/>
        </a:ln>
      </xdr:spPr>
    </xdr:sp>
    <xdr:clientData/>
  </xdr:twoCellAnchor>
  <xdr:twoCellAnchor>
    <xdr:from>
      <xdr:col>5</xdr:col>
      <xdr:colOff>133350</xdr:colOff>
      <xdr:row>25</xdr:row>
      <xdr:rowOff>104775</xdr:rowOff>
    </xdr:from>
    <xdr:to>
      <xdr:col>5</xdr:col>
      <xdr:colOff>476250</xdr:colOff>
      <xdr:row>25</xdr:row>
      <xdr:rowOff>104775</xdr:rowOff>
    </xdr:to>
    <xdr:sp macro="" textlink="">
      <xdr:nvSpPr>
        <xdr:cNvPr id="3" name="Line 5"/>
        <xdr:cNvSpPr>
          <a:spLocks noChangeShapeType="1"/>
        </xdr:cNvSpPr>
      </xdr:nvSpPr>
      <xdr:spPr bwMode="auto">
        <a:xfrm>
          <a:off x="3943350" y="3762375"/>
          <a:ext cx="342900" cy="0"/>
        </a:xfrm>
        <a:prstGeom prst="line">
          <a:avLst/>
        </a:prstGeom>
        <a:noFill/>
        <a:ln w="9525">
          <a:solidFill>
            <a:srgbClr val="000000"/>
          </a:solidFill>
          <a:round/>
          <a:headEnd/>
          <a:tailEnd/>
        </a:ln>
      </xdr:spPr>
    </xdr:sp>
    <xdr:clientData/>
  </xdr:twoCellAnchor>
  <xdr:twoCellAnchor>
    <xdr:from>
      <xdr:col>6</xdr:col>
      <xdr:colOff>133350</xdr:colOff>
      <xdr:row>25</xdr:row>
      <xdr:rowOff>104775</xdr:rowOff>
    </xdr:from>
    <xdr:to>
      <xdr:col>6</xdr:col>
      <xdr:colOff>476250</xdr:colOff>
      <xdr:row>25</xdr:row>
      <xdr:rowOff>104775</xdr:rowOff>
    </xdr:to>
    <xdr:sp macro="" textlink="">
      <xdr:nvSpPr>
        <xdr:cNvPr id="4" name="Line 6"/>
        <xdr:cNvSpPr>
          <a:spLocks noChangeShapeType="1"/>
        </xdr:cNvSpPr>
      </xdr:nvSpPr>
      <xdr:spPr bwMode="auto">
        <a:xfrm>
          <a:off x="4705350" y="3762375"/>
          <a:ext cx="342900" cy="0"/>
        </a:xfrm>
        <a:prstGeom prst="line">
          <a:avLst/>
        </a:prstGeom>
        <a:noFill/>
        <a:ln w="9525">
          <a:solidFill>
            <a:srgbClr val="000000"/>
          </a:solidFill>
          <a:round/>
          <a:headEnd/>
          <a:tailEnd/>
        </a:ln>
      </xdr:spPr>
    </xdr:sp>
    <xdr:clientData/>
  </xdr:twoCellAnchor>
  <xdr:twoCellAnchor>
    <xdr:from>
      <xdr:col>8</xdr:col>
      <xdr:colOff>133350</xdr:colOff>
      <xdr:row>25</xdr:row>
      <xdr:rowOff>104775</xdr:rowOff>
    </xdr:from>
    <xdr:to>
      <xdr:col>8</xdr:col>
      <xdr:colOff>476250</xdr:colOff>
      <xdr:row>25</xdr:row>
      <xdr:rowOff>104775</xdr:rowOff>
    </xdr:to>
    <xdr:sp macro="" textlink="">
      <xdr:nvSpPr>
        <xdr:cNvPr id="5" name="Line 7"/>
        <xdr:cNvSpPr>
          <a:spLocks noChangeShapeType="1"/>
        </xdr:cNvSpPr>
      </xdr:nvSpPr>
      <xdr:spPr bwMode="auto">
        <a:xfrm>
          <a:off x="6229350" y="3762375"/>
          <a:ext cx="342900" cy="0"/>
        </a:xfrm>
        <a:prstGeom prst="line">
          <a:avLst/>
        </a:prstGeom>
        <a:noFill/>
        <a:ln w="9525">
          <a:solidFill>
            <a:srgbClr val="000000"/>
          </a:solidFill>
          <a:round/>
          <a:headEnd/>
          <a:tailEnd/>
        </a:ln>
      </xdr:spPr>
    </xdr:sp>
    <xdr:clientData/>
  </xdr:twoCellAnchor>
  <xdr:twoCellAnchor>
    <xdr:from>
      <xdr:col>9</xdr:col>
      <xdr:colOff>133350</xdr:colOff>
      <xdr:row>25</xdr:row>
      <xdr:rowOff>104775</xdr:rowOff>
    </xdr:from>
    <xdr:to>
      <xdr:col>9</xdr:col>
      <xdr:colOff>476250</xdr:colOff>
      <xdr:row>25</xdr:row>
      <xdr:rowOff>104775</xdr:rowOff>
    </xdr:to>
    <xdr:sp macro="" textlink="">
      <xdr:nvSpPr>
        <xdr:cNvPr id="6" name="Line 8"/>
        <xdr:cNvSpPr>
          <a:spLocks noChangeShapeType="1"/>
        </xdr:cNvSpPr>
      </xdr:nvSpPr>
      <xdr:spPr bwMode="auto">
        <a:xfrm>
          <a:off x="6991350" y="3762375"/>
          <a:ext cx="342900" cy="0"/>
        </a:xfrm>
        <a:prstGeom prst="line">
          <a:avLst/>
        </a:prstGeom>
        <a:noFill/>
        <a:ln w="9525">
          <a:solidFill>
            <a:srgbClr val="000000"/>
          </a:solidFill>
          <a:round/>
          <a:headEnd/>
          <a:tailEnd/>
        </a:ln>
      </xdr:spPr>
    </xdr:sp>
    <xdr:clientData/>
  </xdr:twoCellAnchor>
  <xdr:twoCellAnchor>
    <xdr:from>
      <xdr:col>12</xdr:col>
      <xdr:colOff>133350</xdr:colOff>
      <xdr:row>25</xdr:row>
      <xdr:rowOff>104775</xdr:rowOff>
    </xdr:from>
    <xdr:to>
      <xdr:col>12</xdr:col>
      <xdr:colOff>476250</xdr:colOff>
      <xdr:row>25</xdr:row>
      <xdr:rowOff>104775</xdr:rowOff>
    </xdr:to>
    <xdr:sp macro="" textlink="">
      <xdr:nvSpPr>
        <xdr:cNvPr id="7" name="Line 9"/>
        <xdr:cNvSpPr>
          <a:spLocks noChangeShapeType="1"/>
        </xdr:cNvSpPr>
      </xdr:nvSpPr>
      <xdr:spPr bwMode="auto">
        <a:xfrm>
          <a:off x="9277350" y="3762375"/>
          <a:ext cx="342900" cy="0"/>
        </a:xfrm>
        <a:prstGeom prst="line">
          <a:avLst/>
        </a:prstGeom>
        <a:noFill/>
        <a:ln w="9525">
          <a:solidFill>
            <a:srgbClr val="000000"/>
          </a:solidFill>
          <a:round/>
          <a:headEnd/>
          <a:tailEnd/>
        </a:ln>
      </xdr:spPr>
    </xdr:sp>
    <xdr:clientData/>
  </xdr:twoCellAnchor>
  <xdr:twoCellAnchor>
    <xdr:from>
      <xdr:col>2</xdr:col>
      <xdr:colOff>133350</xdr:colOff>
      <xdr:row>23</xdr:row>
      <xdr:rowOff>104775</xdr:rowOff>
    </xdr:from>
    <xdr:to>
      <xdr:col>2</xdr:col>
      <xdr:colOff>476250</xdr:colOff>
      <xdr:row>23</xdr:row>
      <xdr:rowOff>104775</xdr:rowOff>
    </xdr:to>
    <xdr:sp macro="" textlink="">
      <xdr:nvSpPr>
        <xdr:cNvPr id="8" name="Line 4"/>
        <xdr:cNvSpPr>
          <a:spLocks noChangeShapeType="1"/>
        </xdr:cNvSpPr>
      </xdr:nvSpPr>
      <xdr:spPr bwMode="auto">
        <a:xfrm>
          <a:off x="1657350" y="3457575"/>
          <a:ext cx="342900" cy="0"/>
        </a:xfrm>
        <a:prstGeom prst="line">
          <a:avLst/>
        </a:prstGeom>
        <a:noFill/>
        <a:ln w="9525">
          <a:solidFill>
            <a:srgbClr val="000000"/>
          </a:solidFill>
          <a:round/>
          <a:headEnd/>
          <a:tailEnd/>
        </a:ln>
      </xdr:spPr>
    </xdr:sp>
    <xdr:clientData/>
  </xdr:twoCellAnchor>
  <xdr:twoCellAnchor>
    <xdr:from>
      <xdr:col>3</xdr:col>
      <xdr:colOff>133350</xdr:colOff>
      <xdr:row>23</xdr:row>
      <xdr:rowOff>104775</xdr:rowOff>
    </xdr:from>
    <xdr:to>
      <xdr:col>3</xdr:col>
      <xdr:colOff>476250</xdr:colOff>
      <xdr:row>23</xdr:row>
      <xdr:rowOff>104775</xdr:rowOff>
    </xdr:to>
    <xdr:sp macro="" textlink="">
      <xdr:nvSpPr>
        <xdr:cNvPr id="9" name="Line 5"/>
        <xdr:cNvSpPr>
          <a:spLocks noChangeShapeType="1"/>
        </xdr:cNvSpPr>
      </xdr:nvSpPr>
      <xdr:spPr bwMode="auto">
        <a:xfrm>
          <a:off x="2419350" y="3457575"/>
          <a:ext cx="342900" cy="0"/>
        </a:xfrm>
        <a:prstGeom prst="line">
          <a:avLst/>
        </a:prstGeom>
        <a:noFill/>
        <a:ln w="9525">
          <a:solidFill>
            <a:srgbClr val="000000"/>
          </a:solidFill>
          <a:round/>
          <a:headEnd/>
          <a:tailEnd/>
        </a:ln>
      </xdr:spPr>
    </xdr:sp>
    <xdr:clientData/>
  </xdr:twoCellAnchor>
  <xdr:twoCellAnchor>
    <xdr:from>
      <xdr:col>4</xdr:col>
      <xdr:colOff>133350</xdr:colOff>
      <xdr:row>23</xdr:row>
      <xdr:rowOff>104775</xdr:rowOff>
    </xdr:from>
    <xdr:to>
      <xdr:col>4</xdr:col>
      <xdr:colOff>476250</xdr:colOff>
      <xdr:row>23</xdr:row>
      <xdr:rowOff>104775</xdr:rowOff>
    </xdr:to>
    <xdr:sp macro="" textlink="">
      <xdr:nvSpPr>
        <xdr:cNvPr id="10" name="Line 6"/>
        <xdr:cNvSpPr>
          <a:spLocks noChangeShapeType="1"/>
        </xdr:cNvSpPr>
      </xdr:nvSpPr>
      <xdr:spPr bwMode="auto">
        <a:xfrm>
          <a:off x="3181350" y="3457575"/>
          <a:ext cx="342900" cy="0"/>
        </a:xfrm>
        <a:prstGeom prst="line">
          <a:avLst/>
        </a:prstGeom>
        <a:noFill/>
        <a:ln w="9525">
          <a:solidFill>
            <a:srgbClr val="000000"/>
          </a:solidFill>
          <a:round/>
          <a:headEnd/>
          <a:tailEnd/>
        </a:ln>
      </xdr:spPr>
    </xdr:sp>
    <xdr:clientData/>
  </xdr:twoCellAnchor>
  <xdr:twoCellAnchor>
    <xdr:from>
      <xdr:col>6</xdr:col>
      <xdr:colOff>133350</xdr:colOff>
      <xdr:row>23</xdr:row>
      <xdr:rowOff>104775</xdr:rowOff>
    </xdr:from>
    <xdr:to>
      <xdr:col>6</xdr:col>
      <xdr:colOff>476250</xdr:colOff>
      <xdr:row>23</xdr:row>
      <xdr:rowOff>104775</xdr:rowOff>
    </xdr:to>
    <xdr:sp macro="" textlink="">
      <xdr:nvSpPr>
        <xdr:cNvPr id="11" name="Line 7"/>
        <xdr:cNvSpPr>
          <a:spLocks noChangeShapeType="1"/>
        </xdr:cNvSpPr>
      </xdr:nvSpPr>
      <xdr:spPr bwMode="auto">
        <a:xfrm>
          <a:off x="4705350" y="3457575"/>
          <a:ext cx="342900" cy="0"/>
        </a:xfrm>
        <a:prstGeom prst="line">
          <a:avLst/>
        </a:prstGeom>
        <a:noFill/>
        <a:ln w="9525">
          <a:solidFill>
            <a:srgbClr val="000000"/>
          </a:solidFill>
          <a:round/>
          <a:headEnd/>
          <a:tailEnd/>
        </a:ln>
      </xdr:spPr>
    </xdr:sp>
    <xdr:clientData/>
  </xdr:twoCellAnchor>
  <xdr:twoCellAnchor>
    <xdr:from>
      <xdr:col>7</xdr:col>
      <xdr:colOff>133350</xdr:colOff>
      <xdr:row>23</xdr:row>
      <xdr:rowOff>104775</xdr:rowOff>
    </xdr:from>
    <xdr:to>
      <xdr:col>7</xdr:col>
      <xdr:colOff>476250</xdr:colOff>
      <xdr:row>23</xdr:row>
      <xdr:rowOff>104775</xdr:rowOff>
    </xdr:to>
    <xdr:sp macro="" textlink="">
      <xdr:nvSpPr>
        <xdr:cNvPr id="12" name="Line 8"/>
        <xdr:cNvSpPr>
          <a:spLocks noChangeShapeType="1"/>
        </xdr:cNvSpPr>
      </xdr:nvSpPr>
      <xdr:spPr bwMode="auto">
        <a:xfrm>
          <a:off x="5467350" y="3457575"/>
          <a:ext cx="342900" cy="0"/>
        </a:xfrm>
        <a:prstGeom prst="line">
          <a:avLst/>
        </a:prstGeom>
        <a:noFill/>
        <a:ln w="9525">
          <a:solidFill>
            <a:srgbClr val="000000"/>
          </a:solidFill>
          <a:round/>
          <a:headEnd/>
          <a:tailEnd/>
        </a:ln>
      </xdr:spPr>
    </xdr:sp>
    <xdr:clientData/>
  </xdr:twoCellAnchor>
  <xdr:twoCellAnchor>
    <xdr:from>
      <xdr:col>10</xdr:col>
      <xdr:colOff>133350</xdr:colOff>
      <xdr:row>23</xdr:row>
      <xdr:rowOff>104775</xdr:rowOff>
    </xdr:from>
    <xdr:to>
      <xdr:col>10</xdr:col>
      <xdr:colOff>476250</xdr:colOff>
      <xdr:row>23</xdr:row>
      <xdr:rowOff>104775</xdr:rowOff>
    </xdr:to>
    <xdr:sp macro="" textlink="">
      <xdr:nvSpPr>
        <xdr:cNvPr id="13" name="Line 9"/>
        <xdr:cNvSpPr>
          <a:spLocks noChangeShapeType="1"/>
        </xdr:cNvSpPr>
      </xdr:nvSpPr>
      <xdr:spPr bwMode="auto">
        <a:xfrm>
          <a:off x="7753350" y="3457575"/>
          <a:ext cx="342900" cy="0"/>
        </a:xfrm>
        <a:prstGeom prst="line">
          <a:avLst/>
        </a:prstGeom>
        <a:noFill/>
        <a:ln w="9525">
          <a:solidFill>
            <a:srgbClr val="000000"/>
          </a:solidFill>
          <a:round/>
          <a:headEnd/>
          <a:tailEnd/>
        </a:ln>
      </xdr:spPr>
    </xdr:sp>
    <xdr:clientData/>
  </xdr:twoCellAnchor>
  <xdr:twoCellAnchor>
    <xdr:from>
      <xdr:col>11</xdr:col>
      <xdr:colOff>133350</xdr:colOff>
      <xdr:row>23</xdr:row>
      <xdr:rowOff>104775</xdr:rowOff>
    </xdr:from>
    <xdr:to>
      <xdr:col>11</xdr:col>
      <xdr:colOff>476250</xdr:colOff>
      <xdr:row>23</xdr:row>
      <xdr:rowOff>104775</xdr:rowOff>
    </xdr:to>
    <xdr:sp macro="" textlink="">
      <xdr:nvSpPr>
        <xdr:cNvPr id="14" name="Line 10"/>
        <xdr:cNvSpPr>
          <a:spLocks noChangeShapeType="1"/>
        </xdr:cNvSpPr>
      </xdr:nvSpPr>
      <xdr:spPr bwMode="auto">
        <a:xfrm>
          <a:off x="8515350" y="3457575"/>
          <a:ext cx="342900" cy="0"/>
        </a:xfrm>
        <a:prstGeom prst="line">
          <a:avLst/>
        </a:prstGeom>
        <a:noFill/>
        <a:ln w="9525">
          <a:solidFill>
            <a:srgbClr val="000000"/>
          </a:solidFill>
          <a:round/>
          <a:headEnd/>
          <a:tailEnd/>
        </a:ln>
      </xdr:spPr>
    </xdr:sp>
    <xdr:clientData/>
  </xdr:twoCellAnchor>
</xdr:wsDr>
</file>

<file path=xl/drawings/drawing12.xml><?xml version="1.0" encoding="utf-8"?>
<xdr:wsDr xmlns:xdr="http://schemas.openxmlformats.org/drawingml/2006/spreadsheetDrawing" xmlns:a="http://schemas.openxmlformats.org/drawingml/2006/main">
  <xdr:twoCellAnchor>
    <xdr:from>
      <xdr:col>2</xdr:col>
      <xdr:colOff>152400</xdr:colOff>
      <xdr:row>66</xdr:row>
      <xdr:rowOff>104775</xdr:rowOff>
    </xdr:from>
    <xdr:to>
      <xdr:col>2</xdr:col>
      <xdr:colOff>533400</xdr:colOff>
      <xdr:row>66</xdr:row>
      <xdr:rowOff>104775</xdr:rowOff>
    </xdr:to>
    <xdr:sp macro="" textlink="">
      <xdr:nvSpPr>
        <xdr:cNvPr id="2" name="Line 83"/>
        <xdr:cNvSpPr>
          <a:spLocks noChangeShapeType="1"/>
        </xdr:cNvSpPr>
      </xdr:nvSpPr>
      <xdr:spPr bwMode="auto">
        <a:xfrm>
          <a:off x="1676400" y="10010775"/>
          <a:ext cx="381000" cy="0"/>
        </a:xfrm>
        <a:prstGeom prst="line">
          <a:avLst/>
        </a:prstGeom>
        <a:noFill/>
        <a:ln w="9525">
          <a:solidFill>
            <a:srgbClr val="000000"/>
          </a:solidFill>
          <a:round/>
          <a:headEnd/>
          <a:tailEnd/>
        </a:ln>
      </xdr:spPr>
    </xdr:sp>
    <xdr:clientData/>
  </xdr:twoCellAnchor>
  <xdr:twoCellAnchor>
    <xdr:from>
      <xdr:col>3</xdr:col>
      <xdr:colOff>219075</xdr:colOff>
      <xdr:row>66</xdr:row>
      <xdr:rowOff>114300</xdr:rowOff>
    </xdr:from>
    <xdr:to>
      <xdr:col>3</xdr:col>
      <xdr:colOff>504825</xdr:colOff>
      <xdr:row>66</xdr:row>
      <xdr:rowOff>114300</xdr:rowOff>
    </xdr:to>
    <xdr:sp macro="" textlink="">
      <xdr:nvSpPr>
        <xdr:cNvPr id="3" name="Line 84"/>
        <xdr:cNvSpPr>
          <a:spLocks noChangeShapeType="1"/>
        </xdr:cNvSpPr>
      </xdr:nvSpPr>
      <xdr:spPr bwMode="auto">
        <a:xfrm>
          <a:off x="2505075" y="10020300"/>
          <a:ext cx="285750" cy="0"/>
        </a:xfrm>
        <a:prstGeom prst="line">
          <a:avLst/>
        </a:prstGeom>
        <a:noFill/>
        <a:ln w="9525">
          <a:solidFill>
            <a:srgbClr val="000000"/>
          </a:solidFill>
          <a:round/>
          <a:headEnd/>
          <a:tailEnd/>
        </a:ln>
      </xdr:spPr>
    </xdr:sp>
    <xdr:clientData/>
  </xdr:twoCellAnchor>
  <xdr:twoCellAnchor>
    <xdr:from>
      <xdr:col>4</xdr:col>
      <xdr:colOff>314325</xdr:colOff>
      <xdr:row>66</xdr:row>
      <xdr:rowOff>114300</xdr:rowOff>
    </xdr:from>
    <xdr:to>
      <xdr:col>4</xdr:col>
      <xdr:colOff>581025</xdr:colOff>
      <xdr:row>66</xdr:row>
      <xdr:rowOff>114300</xdr:rowOff>
    </xdr:to>
    <xdr:sp macro="" textlink="">
      <xdr:nvSpPr>
        <xdr:cNvPr id="4" name="Line 85"/>
        <xdr:cNvSpPr>
          <a:spLocks noChangeShapeType="1"/>
        </xdr:cNvSpPr>
      </xdr:nvSpPr>
      <xdr:spPr bwMode="auto">
        <a:xfrm>
          <a:off x="3362325" y="10020300"/>
          <a:ext cx="266700" cy="0"/>
        </a:xfrm>
        <a:prstGeom prst="line">
          <a:avLst/>
        </a:prstGeom>
        <a:noFill/>
        <a:ln w="9525">
          <a:solidFill>
            <a:srgbClr val="000000"/>
          </a:solidFill>
          <a:round/>
          <a:headEnd/>
          <a:tailEnd/>
        </a:ln>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Dokumente%20und%20Einstellungen\maww\Lokale%20Einstellungen\Temporary%20Internet%20Files\Content.Outlook\65532HCO\Betr_Kalk_IST.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Jahr_Var"/>
      <sheetName val="Flä"/>
      <sheetName val="Arb"/>
      <sheetName val="Vieh"/>
      <sheetName val="Geb"/>
      <sheetName val="FuVo"/>
      <sheetName val="Schn-ha"/>
      <sheetName val="Komb"/>
      <sheetName val="FinBed"/>
      <sheetName val="InvF"/>
      <sheetName val="FinPl"/>
      <sheetName val="KD"/>
      <sheetName val="FK"/>
      <sheetName val="FläF"/>
      <sheetName val="Gewinn"/>
      <sheetName val="Priv"/>
      <sheetName val="KDG"/>
      <sheetName val="Kenn"/>
      <sheetName val="Tabelle1"/>
    </sheetNames>
    <sheetDataSet>
      <sheetData sheetId="0">
        <row r="4">
          <cell r="C4">
            <v>2008</v>
          </cell>
        </row>
      </sheetData>
      <sheetData sheetId="1"/>
      <sheetData sheetId="2"/>
      <sheetData sheetId="3">
        <row r="19">
          <cell r="H19">
            <v>57.300000000000004</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theme/theme1.xml><?xml version="1.0" encoding="utf-8"?>
<a:theme xmlns:a="http://schemas.openxmlformats.org/drawingml/2006/main" name="Larissa-Design">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2.xml"/><Relationship Id="rId1" Type="http://schemas.openxmlformats.org/officeDocument/2006/relationships/printerSettings" Target="../printerSettings/printerSettings5.bin"/><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3.xml"/><Relationship Id="rId1" Type="http://schemas.openxmlformats.org/officeDocument/2006/relationships/printerSettings" Target="../printerSettings/printerSettings7.bin"/><Relationship Id="rId4" Type="http://schemas.openxmlformats.org/officeDocument/2006/relationships/comments" Target="../comments4.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4.xml"/><Relationship Id="rId1" Type="http://schemas.openxmlformats.org/officeDocument/2006/relationships/printerSettings" Target="../printerSettings/printerSettings8.bin"/><Relationship Id="rId4" Type="http://schemas.openxmlformats.org/officeDocument/2006/relationships/comments" Target="../comments5.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5.xml"/><Relationship Id="rId1" Type="http://schemas.openxmlformats.org/officeDocument/2006/relationships/printerSettings" Target="../printerSettings/printerSettings9.bin"/><Relationship Id="rId4" Type="http://schemas.openxmlformats.org/officeDocument/2006/relationships/comments" Target="../comments6.xml"/></Relationships>
</file>

<file path=xl/worksheets/_rels/sheet10.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10.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11.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12.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3.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4.v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vmlDrawing" Target="../drawings/vmlDrawing15.v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6.xml"/><Relationship Id="rId1" Type="http://schemas.openxmlformats.org/officeDocument/2006/relationships/printerSettings" Target="../printerSettings/printerSettings16.bin"/><Relationship Id="rId4" Type="http://schemas.openxmlformats.org/officeDocument/2006/relationships/comments" Target="../comments12.xml"/></Relationships>
</file>

<file path=xl/worksheets/_rels/sheet17.xml.rels><?xml version="1.0" encoding="UTF-8" standalone="yes"?>
<Relationships xmlns="http://schemas.openxmlformats.org/package/2006/relationships"><Relationship Id="rId3" Type="http://schemas.openxmlformats.org/officeDocument/2006/relationships/comments" Target="../comments13.xml"/><Relationship Id="rId2" Type="http://schemas.openxmlformats.org/officeDocument/2006/relationships/vmlDrawing" Target="../drawings/vmlDrawing17.v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3" Type="http://schemas.openxmlformats.org/officeDocument/2006/relationships/comments" Target="../comments14.xml"/><Relationship Id="rId2" Type="http://schemas.openxmlformats.org/officeDocument/2006/relationships/vmlDrawing" Target="../drawings/vmlDrawing18.v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5.xml"/><Relationship Id="rId2" Type="http://schemas.openxmlformats.org/officeDocument/2006/relationships/vmlDrawing" Target="../drawings/vmlDrawing19.v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comments" Target="../comments16.xml"/><Relationship Id="rId2" Type="http://schemas.openxmlformats.org/officeDocument/2006/relationships/vmlDrawing" Target="../drawings/vmlDrawing20.v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3" Type="http://schemas.openxmlformats.org/officeDocument/2006/relationships/comments" Target="../comments17.xml"/><Relationship Id="rId2" Type="http://schemas.openxmlformats.org/officeDocument/2006/relationships/vmlDrawing" Target="../drawings/vmlDrawing21.v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22.vml"/><Relationship Id="rId2" Type="http://schemas.openxmlformats.org/officeDocument/2006/relationships/drawing" Target="../drawings/drawing7.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3" Type="http://schemas.openxmlformats.org/officeDocument/2006/relationships/comments" Target="../comments18.xml"/><Relationship Id="rId2" Type="http://schemas.openxmlformats.org/officeDocument/2006/relationships/vmlDrawing" Target="../drawings/vmlDrawing23.v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24.vml"/><Relationship Id="rId2" Type="http://schemas.openxmlformats.org/officeDocument/2006/relationships/drawing" Target="../drawings/drawing8.xml"/><Relationship Id="rId1" Type="http://schemas.openxmlformats.org/officeDocument/2006/relationships/printerSettings" Target="../printerSettings/printerSettings24.bin"/><Relationship Id="rId4" Type="http://schemas.openxmlformats.org/officeDocument/2006/relationships/comments" Target="../comments19.xml"/></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25.vml"/><Relationship Id="rId2" Type="http://schemas.openxmlformats.org/officeDocument/2006/relationships/drawing" Target="../drawings/drawing9.xml"/><Relationship Id="rId1" Type="http://schemas.openxmlformats.org/officeDocument/2006/relationships/printerSettings" Target="../printerSettings/printerSettings25.bin"/><Relationship Id="rId4" Type="http://schemas.openxmlformats.org/officeDocument/2006/relationships/comments" Target="../comments20.xml"/></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26.vml"/><Relationship Id="rId2" Type="http://schemas.openxmlformats.org/officeDocument/2006/relationships/drawing" Target="../drawings/drawing10.xml"/><Relationship Id="rId1" Type="http://schemas.openxmlformats.org/officeDocument/2006/relationships/printerSettings" Target="../printerSettings/printerSettings26.bin"/><Relationship Id="rId4" Type="http://schemas.openxmlformats.org/officeDocument/2006/relationships/comments" Target="../comments21.xml"/></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27.vml"/><Relationship Id="rId2" Type="http://schemas.openxmlformats.org/officeDocument/2006/relationships/drawing" Target="../drawings/drawing11.xml"/><Relationship Id="rId1" Type="http://schemas.openxmlformats.org/officeDocument/2006/relationships/printerSettings" Target="../printerSettings/printerSettings27.bin"/><Relationship Id="rId4" Type="http://schemas.openxmlformats.org/officeDocument/2006/relationships/comments" Target="../comments22.xml"/></Relationships>
</file>

<file path=xl/worksheets/_rels/sheet28.xml.rels><?xml version="1.0" encoding="UTF-8" standalone="yes"?>
<Relationships xmlns="http://schemas.openxmlformats.org/package/2006/relationships"><Relationship Id="rId3" Type="http://schemas.openxmlformats.org/officeDocument/2006/relationships/vmlDrawing" Target="../drawings/vmlDrawing28.vml"/><Relationship Id="rId2" Type="http://schemas.openxmlformats.org/officeDocument/2006/relationships/drawing" Target="../drawings/drawing12.xml"/><Relationship Id="rId1" Type="http://schemas.openxmlformats.org/officeDocument/2006/relationships/printerSettings" Target="../printerSettings/printerSettings28.bin"/><Relationship Id="rId4" Type="http://schemas.openxmlformats.org/officeDocument/2006/relationships/comments" Target="../comments23.xml"/></Relationships>
</file>

<file path=xl/worksheets/_rels/sheet29.xml.rels><?xml version="1.0" encoding="UTF-8" standalone="yes"?>
<Relationships xmlns="http://schemas.openxmlformats.org/package/2006/relationships"><Relationship Id="rId3" Type="http://schemas.openxmlformats.org/officeDocument/2006/relationships/comments" Target="../comments24.xml"/><Relationship Id="rId2" Type="http://schemas.openxmlformats.org/officeDocument/2006/relationships/vmlDrawing" Target="../drawings/vmlDrawing29.v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3" Type="http://schemas.openxmlformats.org/officeDocument/2006/relationships/comments" Target="../comments25.xml"/><Relationship Id="rId2" Type="http://schemas.openxmlformats.org/officeDocument/2006/relationships/vmlDrawing" Target="../drawings/vmlDrawing30.v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3" Type="http://schemas.openxmlformats.org/officeDocument/2006/relationships/comments" Target="../comments26.xml"/><Relationship Id="rId2" Type="http://schemas.openxmlformats.org/officeDocument/2006/relationships/vmlDrawing" Target="../drawings/vmlDrawing31.v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3" Type="http://schemas.openxmlformats.org/officeDocument/2006/relationships/comments" Target="../comments27.xml"/><Relationship Id="rId2" Type="http://schemas.openxmlformats.org/officeDocument/2006/relationships/vmlDrawing" Target="../drawings/vmlDrawing32.v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3" Type="http://schemas.openxmlformats.org/officeDocument/2006/relationships/comments" Target="../comments28.xml"/><Relationship Id="rId2" Type="http://schemas.openxmlformats.org/officeDocument/2006/relationships/vmlDrawing" Target="../drawings/vmlDrawing33.v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3" Type="http://schemas.openxmlformats.org/officeDocument/2006/relationships/comments" Target="../comments29.xml"/><Relationship Id="rId2" Type="http://schemas.openxmlformats.org/officeDocument/2006/relationships/vmlDrawing" Target="../drawings/vmlDrawing34.v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3" Type="http://schemas.openxmlformats.org/officeDocument/2006/relationships/comments" Target="../comments30.xml"/><Relationship Id="rId2" Type="http://schemas.openxmlformats.org/officeDocument/2006/relationships/vmlDrawing" Target="../drawings/vmlDrawing35.v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5.xml.rels><?xml version="1.0" encoding="UTF-8" standalone="yes"?>
<Relationships xmlns="http://schemas.openxmlformats.org/package/2006/relationships"><Relationship Id="rId2" Type="http://schemas.openxmlformats.org/officeDocument/2006/relationships/vmlDrawing" Target="../drawings/vmlDrawing36.vml"/><Relationship Id="rId1" Type="http://schemas.openxmlformats.org/officeDocument/2006/relationships/printerSettings" Target="../printerSettings/printerSettings43.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8.xml.rels><?xml version="1.0" encoding="UTF-8" standalone="yes"?>
<Relationships xmlns="http://schemas.openxmlformats.org/package/2006/relationships"><Relationship Id="rId2" Type="http://schemas.openxmlformats.org/officeDocument/2006/relationships/vmlDrawing" Target="../drawings/vmlDrawing37.vml"/><Relationship Id="rId1" Type="http://schemas.openxmlformats.org/officeDocument/2006/relationships/printerSettings" Target="../printerSettings/printerSettings45.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50.xml.rels><?xml version="1.0" encoding="UTF-8" standalone="yes"?>
<Relationships xmlns="http://schemas.openxmlformats.org/package/2006/relationships"><Relationship Id="rId2" Type="http://schemas.openxmlformats.org/officeDocument/2006/relationships/vmlDrawing" Target="../drawings/vmlDrawing38.vml"/><Relationship Id="rId1" Type="http://schemas.openxmlformats.org/officeDocument/2006/relationships/printerSettings" Target="../printerSettings/printerSettings47.bin"/></Relationships>
</file>

<file path=xl/worksheets/_rels/sheet51.xml.rels><?xml version="1.0" encoding="UTF-8" standalone="yes"?>
<Relationships xmlns="http://schemas.openxmlformats.org/package/2006/relationships"><Relationship Id="rId1" Type="http://schemas.openxmlformats.org/officeDocument/2006/relationships/vmlDrawing" Target="../drawings/vmlDrawing39.vml"/></Relationships>
</file>

<file path=xl/worksheets/_rels/sheet52.xml.rels><?xml version="1.0" encoding="UTF-8" standalone="yes"?>
<Relationships xmlns="http://schemas.openxmlformats.org/package/2006/relationships"><Relationship Id="rId3" Type="http://schemas.openxmlformats.org/officeDocument/2006/relationships/comments" Target="../comments31.xml"/><Relationship Id="rId2" Type="http://schemas.openxmlformats.org/officeDocument/2006/relationships/vmlDrawing" Target="../drawings/vmlDrawing40.vml"/><Relationship Id="rId1" Type="http://schemas.openxmlformats.org/officeDocument/2006/relationships/printerSettings" Target="../printerSettings/printerSettings48.bin"/></Relationships>
</file>

<file path=xl/worksheets/_rels/sheet53.xml.rels><?xml version="1.0" encoding="UTF-8" standalone="yes"?>
<Relationships xmlns="http://schemas.openxmlformats.org/package/2006/relationships"><Relationship Id="rId2" Type="http://schemas.openxmlformats.org/officeDocument/2006/relationships/vmlDrawing" Target="../drawings/vmlDrawing41.vml"/><Relationship Id="rId1" Type="http://schemas.openxmlformats.org/officeDocument/2006/relationships/printerSettings" Target="../printerSettings/printerSettings49.bin"/></Relationships>
</file>

<file path=xl/worksheets/_rels/sheet54.xml.rels><?xml version="1.0" encoding="UTF-8" standalone="yes"?>
<Relationships xmlns="http://schemas.openxmlformats.org/package/2006/relationships"><Relationship Id="rId2" Type="http://schemas.openxmlformats.org/officeDocument/2006/relationships/vmlDrawing" Target="../drawings/vmlDrawing42.vml"/><Relationship Id="rId1" Type="http://schemas.openxmlformats.org/officeDocument/2006/relationships/printerSettings" Target="../printerSettings/printerSettings50.bin"/></Relationships>
</file>

<file path=xl/worksheets/_rels/sheet55.xml.rels><?xml version="1.0" encoding="UTF-8" standalone="yes"?>
<Relationships xmlns="http://schemas.openxmlformats.org/package/2006/relationships"><Relationship Id="rId2" Type="http://schemas.openxmlformats.org/officeDocument/2006/relationships/vmlDrawing" Target="../drawings/vmlDrawing43.vml"/><Relationship Id="rId1" Type="http://schemas.openxmlformats.org/officeDocument/2006/relationships/printerSettings" Target="../printerSettings/printerSettings51.bin"/></Relationships>
</file>

<file path=xl/worksheets/_rels/sheet56.xml.rels><?xml version="1.0" encoding="UTF-8" standalone="yes"?>
<Relationships xmlns="http://schemas.openxmlformats.org/package/2006/relationships"><Relationship Id="rId2" Type="http://schemas.openxmlformats.org/officeDocument/2006/relationships/vmlDrawing" Target="../drawings/vmlDrawing44.vml"/><Relationship Id="rId1" Type="http://schemas.openxmlformats.org/officeDocument/2006/relationships/printerSettings" Target="../printerSettings/printerSettings52.bin"/></Relationships>
</file>

<file path=xl/worksheets/_rels/sheet57.xml.rels><?xml version="1.0" encoding="UTF-8" standalone="yes"?>
<Relationships xmlns="http://schemas.openxmlformats.org/package/2006/relationships"><Relationship Id="rId2" Type="http://schemas.openxmlformats.org/officeDocument/2006/relationships/vmlDrawing" Target="../drawings/vmlDrawing45.vml"/><Relationship Id="rId1" Type="http://schemas.openxmlformats.org/officeDocument/2006/relationships/printerSettings" Target="../printerSettings/printerSettings53.bin"/></Relationships>
</file>

<file path=xl/worksheets/_rels/sheet58.xml.rels><?xml version="1.0" encoding="UTF-8" standalone="yes"?>
<Relationships xmlns="http://schemas.openxmlformats.org/package/2006/relationships"><Relationship Id="rId2" Type="http://schemas.openxmlformats.org/officeDocument/2006/relationships/vmlDrawing" Target="../drawings/vmlDrawing46.vml"/><Relationship Id="rId1" Type="http://schemas.openxmlformats.org/officeDocument/2006/relationships/printerSettings" Target="../printerSettings/printerSettings54.bin"/></Relationships>
</file>

<file path=xl/worksheets/_rels/sheet59.xml.rels><?xml version="1.0" encoding="UTF-8" standalone="yes"?>
<Relationships xmlns="http://schemas.openxmlformats.org/package/2006/relationships"><Relationship Id="rId2" Type="http://schemas.openxmlformats.org/officeDocument/2006/relationships/vmlDrawing" Target="../drawings/vmlDrawing47.vml"/><Relationship Id="rId1" Type="http://schemas.openxmlformats.org/officeDocument/2006/relationships/printerSettings" Target="../printerSettings/printerSettings55.bin"/></Relationships>
</file>

<file path=xl/worksheets/_rels/sheet60.xml.rels><?xml version="1.0" encoding="UTF-8" standalone="yes"?>
<Relationships xmlns="http://schemas.openxmlformats.org/package/2006/relationships"><Relationship Id="rId2" Type="http://schemas.openxmlformats.org/officeDocument/2006/relationships/vmlDrawing" Target="../drawings/vmlDrawing48.vml"/><Relationship Id="rId1" Type="http://schemas.openxmlformats.org/officeDocument/2006/relationships/printerSettings" Target="../printerSettings/printerSettings56.bin"/></Relationships>
</file>

<file path=xl/worksheets/_rels/sheet61.xml.rels><?xml version="1.0" encoding="UTF-8" standalone="yes"?>
<Relationships xmlns="http://schemas.openxmlformats.org/package/2006/relationships"><Relationship Id="rId2" Type="http://schemas.openxmlformats.org/officeDocument/2006/relationships/vmlDrawing" Target="../drawings/vmlDrawing49.vml"/><Relationship Id="rId1" Type="http://schemas.openxmlformats.org/officeDocument/2006/relationships/printerSettings" Target="../printerSettings/printerSettings57.bin"/></Relationships>
</file>

<file path=xl/worksheets/_rels/sheet62.xml.rels><?xml version="1.0" encoding="UTF-8" standalone="yes"?>
<Relationships xmlns="http://schemas.openxmlformats.org/package/2006/relationships"><Relationship Id="rId2" Type="http://schemas.openxmlformats.org/officeDocument/2006/relationships/vmlDrawing" Target="../drawings/vmlDrawing50.vml"/><Relationship Id="rId1" Type="http://schemas.openxmlformats.org/officeDocument/2006/relationships/printerSettings" Target="../printerSettings/printerSettings58.bin"/></Relationships>
</file>

<file path=xl/worksheets/_rels/sheet63.xml.rels><?xml version="1.0" encoding="UTF-8" standalone="yes"?>
<Relationships xmlns="http://schemas.openxmlformats.org/package/2006/relationships"><Relationship Id="rId2" Type="http://schemas.openxmlformats.org/officeDocument/2006/relationships/vmlDrawing" Target="../drawings/vmlDrawing51.vml"/><Relationship Id="rId1" Type="http://schemas.openxmlformats.org/officeDocument/2006/relationships/printerSettings" Target="../printerSettings/printerSettings59.bin"/></Relationships>
</file>

<file path=xl/worksheets/_rels/sheet64.xml.rels><?xml version="1.0" encoding="UTF-8" standalone="yes"?>
<Relationships xmlns="http://schemas.openxmlformats.org/package/2006/relationships"><Relationship Id="rId2" Type="http://schemas.openxmlformats.org/officeDocument/2006/relationships/vmlDrawing" Target="../drawings/vmlDrawing52.vml"/><Relationship Id="rId1" Type="http://schemas.openxmlformats.org/officeDocument/2006/relationships/printerSettings" Target="../printerSettings/printerSettings60.bin"/></Relationships>
</file>

<file path=xl/worksheets/_rels/sheet65.xml.rels><?xml version="1.0" encoding="UTF-8" standalone="yes"?>
<Relationships xmlns="http://schemas.openxmlformats.org/package/2006/relationships"><Relationship Id="rId2" Type="http://schemas.openxmlformats.org/officeDocument/2006/relationships/vmlDrawing" Target="../drawings/vmlDrawing53.vml"/><Relationship Id="rId1" Type="http://schemas.openxmlformats.org/officeDocument/2006/relationships/printerSettings" Target="../printerSettings/printerSettings61.bin"/></Relationships>
</file>

<file path=xl/worksheets/_rels/sheet66.xml.rels><?xml version="1.0" encoding="UTF-8" standalone="yes"?>
<Relationships xmlns="http://schemas.openxmlformats.org/package/2006/relationships"><Relationship Id="rId2" Type="http://schemas.openxmlformats.org/officeDocument/2006/relationships/vmlDrawing" Target="../drawings/vmlDrawing54.vml"/><Relationship Id="rId1" Type="http://schemas.openxmlformats.org/officeDocument/2006/relationships/printerSettings" Target="../printerSettings/printerSettings62.bin"/></Relationships>
</file>

<file path=xl/worksheets/_rels/sheet67.xml.rels><?xml version="1.0" encoding="UTF-8" standalone="yes"?>
<Relationships xmlns="http://schemas.openxmlformats.org/package/2006/relationships"><Relationship Id="rId2" Type="http://schemas.openxmlformats.org/officeDocument/2006/relationships/vmlDrawing" Target="../drawings/vmlDrawing55.vml"/><Relationship Id="rId1" Type="http://schemas.openxmlformats.org/officeDocument/2006/relationships/printerSettings" Target="../printerSettings/printerSettings63.bin"/></Relationships>
</file>

<file path=xl/worksheets/_rels/sheet68.xml.rels><?xml version="1.0" encoding="UTF-8" standalone="yes"?>
<Relationships xmlns="http://schemas.openxmlformats.org/package/2006/relationships"><Relationship Id="rId2" Type="http://schemas.openxmlformats.org/officeDocument/2006/relationships/vmlDrawing" Target="../drawings/vmlDrawing56.vml"/><Relationship Id="rId1" Type="http://schemas.openxmlformats.org/officeDocument/2006/relationships/printerSettings" Target="../printerSettings/printerSettings64.bin"/></Relationships>
</file>

<file path=xl/worksheets/_rels/sheet69.xml.rels><?xml version="1.0" encoding="UTF-8" standalone="yes"?>
<Relationships xmlns="http://schemas.openxmlformats.org/package/2006/relationships"><Relationship Id="rId2" Type="http://schemas.openxmlformats.org/officeDocument/2006/relationships/vmlDrawing" Target="../drawings/vmlDrawing57.vml"/><Relationship Id="rId1" Type="http://schemas.openxmlformats.org/officeDocument/2006/relationships/printerSettings" Target="../printerSettings/printerSettings65.bin"/></Relationships>
</file>

<file path=xl/worksheets/_rels/sheet70.xml.rels><?xml version="1.0" encoding="UTF-8" standalone="yes"?>
<Relationships xmlns="http://schemas.openxmlformats.org/package/2006/relationships"><Relationship Id="rId3" Type="http://schemas.openxmlformats.org/officeDocument/2006/relationships/comments" Target="../comments32.xml"/><Relationship Id="rId2" Type="http://schemas.openxmlformats.org/officeDocument/2006/relationships/vmlDrawing" Target="../drawings/vmlDrawing58.vml"/><Relationship Id="rId1" Type="http://schemas.openxmlformats.org/officeDocument/2006/relationships/printerSettings" Target="../printerSettings/printerSettings66.bin"/></Relationships>
</file>

<file path=xl/worksheets/_rels/sheet71.xml.rels><?xml version="1.0" encoding="UTF-8" standalone="yes"?>
<Relationships xmlns="http://schemas.openxmlformats.org/package/2006/relationships"><Relationship Id="rId3" Type="http://schemas.openxmlformats.org/officeDocument/2006/relationships/comments" Target="../comments33.xml"/><Relationship Id="rId2" Type="http://schemas.openxmlformats.org/officeDocument/2006/relationships/vmlDrawing" Target="../drawings/vmlDrawing59.vml"/><Relationship Id="rId1" Type="http://schemas.openxmlformats.org/officeDocument/2006/relationships/printerSettings" Target="../printerSettings/printerSettings67.bin"/></Relationships>
</file>

<file path=xl/worksheets/_rels/sheet72.xml.rels><?xml version="1.0" encoding="UTF-8" standalone="yes"?>
<Relationships xmlns="http://schemas.openxmlformats.org/package/2006/relationships"><Relationship Id="rId3" Type="http://schemas.openxmlformats.org/officeDocument/2006/relationships/comments" Target="../comments34.xml"/><Relationship Id="rId2" Type="http://schemas.openxmlformats.org/officeDocument/2006/relationships/vmlDrawing" Target="../drawings/vmlDrawing60.vml"/><Relationship Id="rId1" Type="http://schemas.openxmlformats.org/officeDocument/2006/relationships/printerSettings" Target="../printerSettings/printerSettings68.bin"/></Relationships>
</file>

<file path=xl/worksheets/_rels/sheet73.xml.rels><?xml version="1.0" encoding="UTF-8" standalone="yes"?>
<Relationships xmlns="http://schemas.openxmlformats.org/package/2006/relationships"><Relationship Id="rId3" Type="http://schemas.openxmlformats.org/officeDocument/2006/relationships/comments" Target="../comments35.xml"/><Relationship Id="rId2" Type="http://schemas.openxmlformats.org/officeDocument/2006/relationships/vmlDrawing" Target="../drawings/vmlDrawing61.vml"/><Relationship Id="rId1" Type="http://schemas.openxmlformats.org/officeDocument/2006/relationships/printerSettings" Target="../printerSettings/printerSettings69.bin"/></Relationships>
</file>

<file path=xl/worksheets/_rels/sheet74.xml.rels><?xml version="1.0" encoding="UTF-8" standalone="yes"?>
<Relationships xmlns="http://schemas.openxmlformats.org/package/2006/relationships"><Relationship Id="rId3" Type="http://schemas.openxmlformats.org/officeDocument/2006/relationships/comments" Target="../comments36.xml"/><Relationship Id="rId2" Type="http://schemas.openxmlformats.org/officeDocument/2006/relationships/vmlDrawing" Target="../drawings/vmlDrawing62.vml"/><Relationship Id="rId1" Type="http://schemas.openxmlformats.org/officeDocument/2006/relationships/printerSettings" Target="../printerSettings/printerSettings70.bin"/></Relationships>
</file>

<file path=xl/worksheets/_rels/sheet75.xml.rels><?xml version="1.0" encoding="UTF-8" standalone="yes"?>
<Relationships xmlns="http://schemas.openxmlformats.org/package/2006/relationships"><Relationship Id="rId3" Type="http://schemas.openxmlformats.org/officeDocument/2006/relationships/comments" Target="../comments37.xml"/><Relationship Id="rId2" Type="http://schemas.openxmlformats.org/officeDocument/2006/relationships/vmlDrawing" Target="../drawings/vmlDrawing63.vml"/><Relationship Id="rId1" Type="http://schemas.openxmlformats.org/officeDocument/2006/relationships/printerSettings" Target="../printerSettings/printerSettings71.bin"/></Relationships>
</file>

<file path=xl/worksheets/_rels/sheet76.xml.rels><?xml version="1.0" encoding="UTF-8" standalone="yes"?>
<Relationships xmlns="http://schemas.openxmlformats.org/package/2006/relationships"><Relationship Id="rId3" Type="http://schemas.openxmlformats.org/officeDocument/2006/relationships/comments" Target="../comments38.xml"/><Relationship Id="rId2" Type="http://schemas.openxmlformats.org/officeDocument/2006/relationships/vmlDrawing" Target="../drawings/vmlDrawing64.vml"/><Relationship Id="rId1" Type="http://schemas.openxmlformats.org/officeDocument/2006/relationships/printerSettings" Target="../printerSettings/printerSettings72.bin"/></Relationships>
</file>

<file path=xl/worksheets/_rels/sheet77.xml.rels><?xml version="1.0" encoding="UTF-8" standalone="yes"?>
<Relationships xmlns="http://schemas.openxmlformats.org/package/2006/relationships"><Relationship Id="rId3" Type="http://schemas.openxmlformats.org/officeDocument/2006/relationships/comments" Target="../comments39.xml"/><Relationship Id="rId2" Type="http://schemas.openxmlformats.org/officeDocument/2006/relationships/vmlDrawing" Target="../drawings/vmlDrawing65.vml"/><Relationship Id="rId1" Type="http://schemas.openxmlformats.org/officeDocument/2006/relationships/printerSettings" Target="../printerSettings/printerSettings73.bin"/></Relationships>
</file>

<file path=xl/worksheets/_rels/sheet78.xml.rels><?xml version="1.0" encoding="UTF-8" standalone="yes"?>
<Relationships xmlns="http://schemas.openxmlformats.org/package/2006/relationships"><Relationship Id="rId2" Type="http://schemas.openxmlformats.org/officeDocument/2006/relationships/vmlDrawing" Target="../drawings/vmlDrawing66.vml"/><Relationship Id="rId1" Type="http://schemas.openxmlformats.org/officeDocument/2006/relationships/printerSettings" Target="../printerSettings/printerSettings74.bin"/></Relationships>
</file>

<file path=xl/worksheets/_rels/sheet79.xml.rels><?xml version="1.0" encoding="UTF-8" standalone="yes"?>
<Relationships xmlns="http://schemas.openxmlformats.org/package/2006/relationships"><Relationship Id="rId1" Type="http://schemas.openxmlformats.org/officeDocument/2006/relationships/vmlDrawing" Target="../drawings/vmlDrawing67.vml"/></Relationships>
</file>

<file path=xl/worksheets/sheet1.xml><?xml version="1.0" encoding="utf-8"?>
<worksheet xmlns="http://schemas.openxmlformats.org/spreadsheetml/2006/main" xmlns:r="http://schemas.openxmlformats.org/officeDocument/2006/relationships">
  <sheetPr codeName="Tabelle79"/>
  <dimension ref="B3:J5"/>
  <sheetViews>
    <sheetView showGridLines="0" showRowColHeaders="0" showZeros="0" workbookViewId="0">
      <selection activeCell="B3" sqref="B3:J3"/>
    </sheetView>
  </sheetViews>
  <sheetFormatPr baseColWidth="10" defaultRowHeight="12.75"/>
  <cols>
    <col min="1" max="1" width="3.7109375" style="2372" customWidth="1"/>
    <col min="2" max="2" width="18.5703125" style="2372" customWidth="1"/>
    <col min="3" max="9" width="11.42578125" style="2372"/>
    <col min="10" max="10" width="22" style="2372" customWidth="1"/>
    <col min="11" max="16384" width="11.42578125" style="2372"/>
  </cols>
  <sheetData>
    <row r="3" spans="2:10" ht="69.75" customHeight="1">
      <c r="B3" s="2762" t="s">
        <v>1246</v>
      </c>
      <c r="C3" s="2762"/>
      <c r="D3" s="2762"/>
      <c r="E3" s="2762"/>
      <c r="F3" s="2762"/>
      <c r="G3" s="2762"/>
      <c r="H3" s="2762"/>
      <c r="I3" s="2762"/>
      <c r="J3" s="2762"/>
    </row>
    <row r="4" spans="2:10" ht="10.5" customHeight="1">
      <c r="B4" s="2746"/>
      <c r="C4" s="2746"/>
      <c r="D4" s="2746"/>
      <c r="E4" s="2746"/>
      <c r="F4" s="2746"/>
      <c r="G4" s="2746"/>
      <c r="H4" s="2746"/>
      <c r="I4" s="2746"/>
      <c r="J4" s="2746"/>
    </row>
    <row r="5" spans="2:10" ht="204" customHeight="1">
      <c r="B5" s="2762" t="s">
        <v>1247</v>
      </c>
      <c r="C5" s="2762"/>
      <c r="D5" s="2762"/>
      <c r="E5" s="2762"/>
      <c r="F5" s="2762"/>
      <c r="G5" s="2762"/>
      <c r="H5" s="2762"/>
      <c r="I5" s="2762"/>
      <c r="J5" s="2762"/>
    </row>
  </sheetData>
  <sheetProtection password="F25B" sheet="1" objects="1" scenarios="1"/>
  <mergeCells count="2">
    <mergeCell ref="B5:J5"/>
    <mergeCell ref="B3:J3"/>
  </mergeCells>
  <pageMargins left="0.7" right="0.7" top="0.78740157499999996" bottom="0.78740157499999996"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sheetPr codeName="Tabelle47"/>
  <dimension ref="A1:L38"/>
  <sheetViews>
    <sheetView showZeros="0" tabSelected="1" zoomScale="90" zoomScaleNormal="90" workbookViewId="0"/>
  </sheetViews>
  <sheetFormatPr baseColWidth="10" defaultRowHeight="12"/>
  <cols>
    <col min="1" max="1" width="23" style="1525" customWidth="1"/>
    <col min="2" max="2" width="11.5703125" style="1525" customWidth="1"/>
    <col min="3" max="3" width="39.42578125" style="1525" customWidth="1"/>
    <col min="4" max="6" width="11.42578125" style="1525"/>
    <col min="7" max="7" width="6" style="1525" customWidth="1"/>
    <col min="8" max="16384" width="11.42578125" style="1525"/>
  </cols>
  <sheetData>
    <row r="1" spans="1:12" ht="30">
      <c r="A1" s="1530" t="s">
        <v>858</v>
      </c>
    </row>
    <row r="3" spans="1:12" ht="15.75">
      <c r="A3" s="1529" t="s">
        <v>857</v>
      </c>
    </row>
    <row r="4" spans="1:12" ht="15">
      <c r="A4" s="1528" t="s">
        <v>113</v>
      </c>
      <c r="C4" s="1984"/>
    </row>
    <row r="5" spans="1:12" ht="15">
      <c r="A5" s="1528" t="s">
        <v>512</v>
      </c>
      <c r="C5" s="2756"/>
      <c r="D5" s="2765" t="s">
        <v>1252</v>
      </c>
      <c r="E5" s="2766"/>
      <c r="F5" s="2766"/>
      <c r="G5" s="2260"/>
      <c r="H5" s="2260"/>
    </row>
    <row r="6" spans="1:12" ht="15">
      <c r="A6" s="1528" t="s">
        <v>856</v>
      </c>
      <c r="C6" s="1984"/>
    </row>
    <row r="7" spans="1:12" ht="15">
      <c r="A7" s="1528" t="s">
        <v>924</v>
      </c>
      <c r="C7" s="1984"/>
      <c r="D7" s="2763" t="str">
        <f>IF(OR(C7="",C7=1,C7=2),"1=pauschalierend, 2=optierend (Regelbesteuerung)","BITTE HIER NUR 1 FÜR PAUSCHALIEREND ODER 2 FÜR OPTIEREND EINTRAGEN!")</f>
        <v>1=pauschalierend, 2=optierend (Regelbesteuerung)</v>
      </c>
      <c r="E7" s="2764"/>
      <c r="F7" s="2764"/>
      <c r="G7" s="2764"/>
      <c r="H7" s="2764"/>
      <c r="I7" s="2764"/>
      <c r="J7" s="1525" t="s">
        <v>1253</v>
      </c>
    </row>
    <row r="8" spans="1:12" ht="13.5" customHeight="1">
      <c r="H8" s="2365"/>
      <c r="I8" s="2365"/>
      <c r="J8" s="2365"/>
      <c r="K8" s="2365"/>
      <c r="L8" s="2365"/>
    </row>
    <row r="9" spans="1:12" ht="16.5" customHeight="1">
      <c r="A9" s="1527" t="s">
        <v>855</v>
      </c>
      <c r="B9" s="1526"/>
      <c r="C9" s="1526"/>
      <c r="D9" s="1526"/>
      <c r="E9" s="1526"/>
      <c r="F9" s="1526"/>
      <c r="G9" s="1526"/>
      <c r="H9" s="2364"/>
    </row>
    <row r="18" spans="1:12">
      <c r="H18" s="2365"/>
      <c r="I18" s="2365"/>
      <c r="J18" s="2365"/>
      <c r="K18" s="2365"/>
      <c r="L18" s="2365"/>
    </row>
    <row r="19" spans="1:12" ht="15.75">
      <c r="A19" s="1527" t="s">
        <v>854</v>
      </c>
      <c r="B19" s="1526"/>
      <c r="C19" s="1526"/>
      <c r="D19" s="1526"/>
      <c r="E19" s="1526"/>
      <c r="F19" s="1526"/>
      <c r="G19" s="1526"/>
      <c r="H19" s="1527" t="s">
        <v>958</v>
      </c>
    </row>
    <row r="20" spans="1:12" ht="9" customHeight="1"/>
    <row r="30" spans="1:12" ht="15.75">
      <c r="H30" s="1529" t="s">
        <v>1242</v>
      </c>
    </row>
    <row r="38" spans="8:8" ht="15.75">
      <c r="H38" s="1529" t="s">
        <v>960</v>
      </c>
    </row>
  </sheetData>
  <sheetProtection password="F25B" sheet="1" objects="1" scenarios="1"/>
  <mergeCells count="2">
    <mergeCell ref="D7:I7"/>
    <mergeCell ref="D5:F5"/>
  </mergeCells>
  <conditionalFormatting sqref="D7">
    <cfRule type="cellIs" dxfId="1" priority="2" operator="equal">
      <formula>"BITTE HIER NUR 1 FÜR PAUSCHALIEREND ODER 2 FÜR OPTIEREND EINTRAGEN!"</formula>
    </cfRule>
  </conditionalFormatting>
  <conditionalFormatting sqref="D5">
    <cfRule type="cellIs" dxfId="0" priority="1" operator="equal">
      <formula>"BITTE DAS JAHR VIERSTELLIG EINTRAGEN"</formula>
    </cfRule>
  </conditionalFormatting>
  <pageMargins left="0.7" right="0.7" top="0.78740157499999996" bottom="0.78740157499999996" header="0.3" footer="0.3"/>
  <pageSetup paperSize="9" orientation="portrait" r:id="rId1"/>
  <headerFooter>
    <oddHeader>&amp;LTestbetrieb&amp;C2009&amp;RIstbetrieb</oddHeader>
  </headerFooter>
  <drawing r:id="rId2"/>
  <legacyDrawing r:id="rId3"/>
</worksheet>
</file>

<file path=xl/worksheets/sheet3.xml><?xml version="1.0" encoding="utf-8"?>
<worksheet xmlns="http://schemas.openxmlformats.org/spreadsheetml/2006/main" xmlns:r="http://schemas.openxmlformats.org/officeDocument/2006/relationships">
  <sheetPr codeName="Tabelle49"/>
  <dimension ref="A1:BA284"/>
  <sheetViews>
    <sheetView showZeros="0" workbookViewId="0">
      <selection activeCell="A25" sqref="A25:B25"/>
    </sheetView>
  </sheetViews>
  <sheetFormatPr baseColWidth="10" defaultRowHeight="12.75"/>
  <cols>
    <col min="1" max="1" width="4.7109375" style="2305" customWidth="1"/>
    <col min="2" max="2" width="18.7109375" style="2305" customWidth="1"/>
    <col min="3" max="5" width="11.28515625" style="2305" customWidth="1"/>
    <col min="6" max="6" width="12.85546875" style="2302" customWidth="1"/>
    <col min="7" max="7" width="11.28515625" style="2325" customWidth="1"/>
    <col min="8" max="8" width="14.5703125" style="2303" customWidth="1"/>
    <col min="9" max="9" width="1.42578125" style="2302" customWidth="1"/>
    <col min="10" max="10" width="10" style="2303" customWidth="1"/>
    <col min="11" max="12" width="8.5703125" style="2302" customWidth="1"/>
    <col min="13" max="17" width="8.5703125" style="2304" customWidth="1"/>
    <col min="18" max="27" width="4.140625" style="2304" customWidth="1"/>
    <col min="28" max="29" width="3.42578125" style="2304" customWidth="1"/>
    <col min="30" max="53" width="3.42578125" style="2305" customWidth="1"/>
    <col min="54" max="16384" width="11.42578125" style="2305"/>
  </cols>
  <sheetData>
    <row r="1" spans="1:28" s="2297" customFormat="1" ht="30" customHeight="1" thickBot="1">
      <c r="A1" s="2363"/>
      <c r="B1" s="2363"/>
      <c r="C1" s="2363"/>
      <c r="D1" s="2363"/>
      <c r="E1" s="2363"/>
      <c r="F1" s="2363"/>
      <c r="G1" s="2363"/>
      <c r="H1" s="2363"/>
      <c r="I1" s="2363"/>
      <c r="J1" s="2287"/>
      <c r="K1" s="2287"/>
      <c r="L1" s="2296"/>
      <c r="M1" s="2296"/>
      <c r="N1" s="2296"/>
      <c r="O1" s="2296"/>
      <c r="P1" s="2296"/>
      <c r="Q1" s="2296"/>
      <c r="R1" s="2296"/>
      <c r="S1" s="2296"/>
      <c r="T1" s="2296"/>
      <c r="U1" s="2296"/>
      <c r="V1" s="2296"/>
      <c r="W1" s="2296"/>
      <c r="X1" s="2296"/>
      <c r="Y1" s="2296"/>
      <c r="Z1" s="2296"/>
      <c r="AA1" s="2296"/>
      <c r="AB1" s="2296"/>
    </row>
    <row r="2" spans="1:28" s="2305" customFormat="1" ht="19.5" customHeight="1">
      <c r="A2" s="2778">
        <f>Hauptmenü!C4</f>
        <v>0</v>
      </c>
      <c r="B2" s="2779"/>
      <c r="C2" s="2779"/>
      <c r="D2" s="2780"/>
      <c r="E2" s="1813">
        <f>Hauptmenü!C5</f>
        <v>0</v>
      </c>
      <c r="F2" s="2781">
        <f>Hauptmenü!C6</f>
        <v>0</v>
      </c>
      <c r="G2" s="2782"/>
      <c r="H2" s="2783"/>
      <c r="I2" s="2302"/>
      <c r="J2" s="2303"/>
      <c r="K2" s="2302"/>
      <c r="L2" s="2302"/>
      <c r="M2" s="2304"/>
      <c r="N2" s="2304"/>
      <c r="O2" s="2304"/>
      <c r="P2" s="2304"/>
      <c r="Q2" s="2304"/>
      <c r="R2" s="2304"/>
      <c r="S2" s="2304"/>
      <c r="T2" s="2304"/>
      <c r="U2" s="2304"/>
      <c r="V2" s="2304"/>
      <c r="W2" s="2304"/>
      <c r="X2" s="2304"/>
      <c r="Y2" s="2304"/>
      <c r="Z2" s="2304"/>
      <c r="AA2" s="2304"/>
      <c r="AB2" s="2304"/>
    </row>
    <row r="3" spans="1:28" s="2297" customFormat="1" ht="19.5" customHeight="1" thickBot="1">
      <c r="A3" s="2784" t="s">
        <v>113</v>
      </c>
      <c r="B3" s="2785"/>
      <c r="C3" s="2785"/>
      <c r="D3" s="2786"/>
      <c r="E3" s="1815" t="s">
        <v>112</v>
      </c>
      <c r="F3" s="2784" t="s">
        <v>111</v>
      </c>
      <c r="G3" s="2785"/>
      <c r="H3" s="2786"/>
      <c r="I3" s="2285"/>
      <c r="J3" s="2287"/>
      <c r="K3" s="2287"/>
      <c r="L3" s="2296"/>
      <c r="M3" s="2296"/>
      <c r="N3" s="2296"/>
      <c r="O3" s="2296"/>
      <c r="P3" s="2296"/>
      <c r="Q3" s="2296"/>
      <c r="R3" s="2296"/>
      <c r="S3" s="2296"/>
      <c r="T3" s="2296"/>
      <c r="U3" s="2296"/>
      <c r="V3" s="2296"/>
      <c r="W3" s="2296"/>
      <c r="X3" s="2296"/>
      <c r="Y3" s="2296"/>
      <c r="Z3" s="2296"/>
      <c r="AA3" s="2296"/>
      <c r="AB3" s="2296"/>
    </row>
    <row r="4" spans="1:28" s="2297" customFormat="1" ht="6" customHeight="1">
      <c r="A4" s="1882"/>
      <c r="B4" s="1882"/>
      <c r="C4" s="1882"/>
      <c r="D4" s="1882"/>
      <c r="E4" s="1883"/>
      <c r="F4" s="1882"/>
      <c r="G4" s="1882"/>
      <c r="H4" s="1882"/>
      <c r="I4" s="2285"/>
      <c r="J4" s="2287"/>
      <c r="K4" s="2287"/>
      <c r="L4" s="2296"/>
      <c r="M4" s="2296"/>
      <c r="N4" s="2296"/>
      <c r="O4" s="2296"/>
      <c r="P4" s="2296"/>
      <c r="Q4" s="2296"/>
      <c r="R4" s="2296"/>
      <c r="S4" s="2296"/>
      <c r="T4" s="2296"/>
      <c r="U4" s="2296"/>
      <c r="V4" s="2296"/>
      <c r="W4" s="2296"/>
      <c r="X4" s="2296"/>
      <c r="Y4" s="2296"/>
      <c r="Z4" s="2296"/>
      <c r="AA4" s="2296"/>
      <c r="AB4" s="2296"/>
    </row>
    <row r="5" spans="1:28" s="2297" customFormat="1" ht="19.5" customHeight="1">
      <c r="A5" s="296"/>
      <c r="B5" s="2306" t="s">
        <v>956</v>
      </c>
      <c r="C5" s="2307"/>
      <c r="D5" s="2307"/>
      <c r="E5" s="2307"/>
      <c r="F5" s="2307"/>
      <c r="G5" s="2307"/>
      <c r="H5" s="1884" t="s">
        <v>959</v>
      </c>
      <c r="I5" s="2285"/>
      <c r="J5" s="2287"/>
      <c r="K5" s="2287"/>
      <c r="L5" s="2296"/>
      <c r="M5" s="2296"/>
      <c r="N5" s="2296"/>
      <c r="O5" s="2296"/>
      <c r="P5" s="2296"/>
      <c r="Q5" s="2296"/>
      <c r="R5" s="2296"/>
      <c r="S5" s="2296"/>
      <c r="T5" s="2296"/>
      <c r="U5" s="2296"/>
      <c r="V5" s="2296"/>
      <c r="W5" s="2296"/>
      <c r="X5" s="2296"/>
      <c r="Y5" s="2296"/>
      <c r="Z5" s="2296"/>
      <c r="AA5" s="2296"/>
      <c r="AB5" s="2296"/>
    </row>
    <row r="6" spans="1:28" s="2297" customFormat="1" ht="18" customHeight="1">
      <c r="A6" s="2308" t="s">
        <v>930</v>
      </c>
      <c r="B6" s="2308"/>
      <c r="C6" s="2308"/>
      <c r="D6" s="2308"/>
      <c r="E6" s="2308"/>
      <c r="F6" s="2308"/>
      <c r="G6" s="2308"/>
      <c r="H6" s="2308"/>
      <c r="I6" s="2305"/>
      <c r="J6" s="2287"/>
      <c r="K6" s="2287"/>
      <c r="L6" s="2296"/>
      <c r="M6" s="2296"/>
      <c r="N6" s="2296"/>
      <c r="O6" s="2296"/>
      <c r="P6" s="2296"/>
      <c r="Q6" s="2296"/>
      <c r="R6" s="2296"/>
      <c r="S6" s="2296"/>
      <c r="T6" s="2296"/>
      <c r="U6" s="2296"/>
      <c r="V6" s="2296"/>
      <c r="W6" s="2296"/>
      <c r="X6" s="2296"/>
      <c r="Y6" s="2296"/>
      <c r="Z6" s="2296"/>
      <c r="AA6" s="2296"/>
      <c r="AB6" s="2296"/>
    </row>
    <row r="7" spans="1:28" s="2297" customFormat="1" ht="12.75" customHeight="1">
      <c r="A7" s="2286"/>
      <c r="B7" s="2286"/>
      <c r="C7" s="2286"/>
      <c r="D7" s="2286"/>
      <c r="E7" s="2286"/>
      <c r="F7" s="2287"/>
      <c r="G7" s="2288"/>
      <c r="H7" s="2285"/>
      <c r="I7" s="2285"/>
      <c r="J7" s="2287"/>
      <c r="K7" s="2287"/>
      <c r="L7" s="2296"/>
      <c r="M7" s="2296"/>
      <c r="N7" s="2296"/>
      <c r="O7" s="2296"/>
      <c r="P7" s="2296"/>
      <c r="Q7" s="2296"/>
      <c r="R7" s="2296"/>
      <c r="S7" s="2296"/>
      <c r="T7" s="2296"/>
      <c r="U7" s="2296"/>
      <c r="V7" s="2296"/>
      <c r="W7" s="2296"/>
      <c r="X7" s="2296"/>
      <c r="Y7" s="2296"/>
      <c r="Z7" s="2296"/>
      <c r="AA7" s="2296"/>
      <c r="AB7" s="2296"/>
    </row>
    <row r="8" spans="1:28" s="2297" customFormat="1" ht="21" customHeight="1" thickBot="1">
      <c r="A8" s="2309" t="s">
        <v>931</v>
      </c>
      <c r="B8" s="2310"/>
      <c r="C8" s="2310"/>
      <c r="D8" s="2298"/>
      <c r="E8" s="2298"/>
      <c r="F8" s="2299"/>
      <c r="G8" s="2300"/>
      <c r="H8" s="2301"/>
      <c r="I8" s="2285"/>
      <c r="J8" s="2287"/>
      <c r="K8" s="2287"/>
      <c r="L8" s="2296"/>
      <c r="M8" s="2296"/>
      <c r="N8" s="2296"/>
      <c r="O8" s="2296"/>
      <c r="P8" s="2296"/>
      <c r="Q8" s="2296"/>
      <c r="R8" s="2296"/>
      <c r="S8" s="2296"/>
      <c r="T8" s="2296"/>
      <c r="U8" s="2296"/>
      <c r="V8" s="2296"/>
      <c r="W8" s="2296"/>
      <c r="X8" s="2296"/>
      <c r="Y8" s="2296"/>
      <c r="Z8" s="2296"/>
      <c r="AA8" s="2296"/>
      <c r="AB8" s="2296"/>
    </row>
    <row r="9" spans="1:28" s="2314" customFormat="1" ht="17.25" customHeight="1" thickBot="1">
      <c r="A9" s="2789" t="s">
        <v>932</v>
      </c>
      <c r="B9" s="2790"/>
      <c r="C9" s="2790"/>
      <c r="D9" s="2790"/>
      <c r="E9" s="2790"/>
      <c r="F9" s="2790"/>
      <c r="G9" s="2791"/>
      <c r="H9" s="2311">
        <f>'F002'!F10</f>
        <v>0</v>
      </c>
      <c r="I9" s="2289"/>
      <c r="J9" s="2293"/>
      <c r="K9" s="2312"/>
      <c r="L9" s="2313"/>
      <c r="M9" s="2313"/>
      <c r="N9" s="2313"/>
      <c r="O9" s="2313"/>
      <c r="P9" s="2313"/>
      <c r="Q9" s="2313"/>
      <c r="R9" s="2313"/>
      <c r="S9" s="2313"/>
      <c r="T9" s="2313"/>
      <c r="U9" s="2313"/>
      <c r="V9" s="2313"/>
      <c r="W9" s="2313"/>
      <c r="X9" s="2313"/>
      <c r="Y9" s="2313"/>
      <c r="Z9" s="2313"/>
      <c r="AA9" s="2313"/>
      <c r="AB9" s="2313"/>
    </row>
    <row r="10" spans="1:28" s="2314" customFormat="1" ht="54" customHeight="1" thickBot="1">
      <c r="A10" s="2792" t="s">
        <v>933</v>
      </c>
      <c r="B10" s="2792"/>
      <c r="C10" s="2336" t="s">
        <v>934</v>
      </c>
      <c r="D10" s="2336" t="s">
        <v>935</v>
      </c>
      <c r="E10" s="2336" t="s">
        <v>936</v>
      </c>
      <c r="F10" s="2337" t="s">
        <v>937</v>
      </c>
      <c r="G10" s="2342" t="s">
        <v>938</v>
      </c>
      <c r="H10" s="2343" t="s">
        <v>957</v>
      </c>
      <c r="I10" s="2289"/>
      <c r="J10" s="2293"/>
      <c r="K10" s="2312"/>
      <c r="L10" s="2313"/>
      <c r="M10" s="2313"/>
      <c r="N10" s="2313"/>
      <c r="O10" s="2313"/>
      <c r="P10" s="2313"/>
      <c r="Q10" s="2313"/>
      <c r="R10" s="2313"/>
      <c r="S10" s="2313"/>
      <c r="T10" s="2313"/>
      <c r="U10" s="2313"/>
      <c r="V10" s="2313"/>
      <c r="W10" s="2313"/>
      <c r="X10" s="2313"/>
      <c r="Y10" s="2313"/>
      <c r="Z10" s="2313"/>
      <c r="AA10" s="2313"/>
      <c r="AB10" s="2313"/>
    </row>
    <row r="11" spans="1:28" s="2314" customFormat="1" ht="17.25" customHeight="1">
      <c r="A11" s="2787" t="s">
        <v>939</v>
      </c>
      <c r="B11" s="2788"/>
      <c r="C11" s="2340"/>
      <c r="D11" s="2340"/>
      <c r="E11" s="2340"/>
      <c r="F11" s="2340"/>
      <c r="G11" s="2341"/>
      <c r="H11" s="2360">
        <f>+$H$9-SUM(C11:G11)</f>
        <v>0</v>
      </c>
      <c r="I11" s="2289"/>
      <c r="J11" s="2293"/>
      <c r="K11" s="2312"/>
      <c r="L11" s="2313"/>
      <c r="M11" s="2313"/>
      <c r="N11" s="2313"/>
      <c r="O11" s="2313"/>
      <c r="P11" s="2313"/>
      <c r="Q11" s="2313"/>
      <c r="R11" s="2313"/>
      <c r="S11" s="2313"/>
      <c r="T11" s="2313"/>
      <c r="U11" s="2313"/>
      <c r="V11" s="2313"/>
      <c r="W11" s="2313"/>
      <c r="X11" s="2313"/>
      <c r="Y11" s="2313"/>
      <c r="Z11" s="2313"/>
      <c r="AA11" s="2313"/>
      <c r="AB11" s="2313"/>
    </row>
    <row r="12" spans="1:28" s="2314" customFormat="1" ht="17.25" customHeight="1">
      <c r="A12" s="2793" t="s">
        <v>940</v>
      </c>
      <c r="B12" s="2794"/>
      <c r="C12" s="2326"/>
      <c r="D12" s="2326"/>
      <c r="E12" s="2326"/>
      <c r="F12" s="2326"/>
      <c r="G12" s="2327"/>
      <c r="H12" s="2361">
        <f t="shared" ref="H12:H15" si="0">+$H$9-SUM(C12:G12)</f>
        <v>0</v>
      </c>
      <c r="I12" s="2289"/>
      <c r="J12" s="2293"/>
      <c r="K12" s="2312"/>
      <c r="L12" s="2313"/>
      <c r="M12" s="2313"/>
      <c r="N12" s="2313"/>
      <c r="O12" s="2313"/>
      <c r="P12" s="2313"/>
      <c r="Q12" s="2313"/>
      <c r="R12" s="2313"/>
      <c r="S12" s="2313"/>
      <c r="T12" s="2313"/>
      <c r="U12" s="2313"/>
      <c r="V12" s="2313"/>
      <c r="W12" s="2313"/>
      <c r="X12" s="2313"/>
      <c r="Y12" s="2313"/>
      <c r="Z12" s="2313"/>
      <c r="AA12" s="2313"/>
      <c r="AB12" s="2313"/>
    </row>
    <row r="13" spans="1:28" s="2314" customFormat="1" ht="17.25" customHeight="1">
      <c r="A13" s="2793" t="s">
        <v>941</v>
      </c>
      <c r="B13" s="2794"/>
      <c r="C13" s="2326"/>
      <c r="D13" s="2326"/>
      <c r="E13" s="2326"/>
      <c r="F13" s="2326"/>
      <c r="G13" s="2327"/>
      <c r="H13" s="2361">
        <f t="shared" si="0"/>
        <v>0</v>
      </c>
      <c r="I13" s="2289"/>
      <c r="J13" s="2293"/>
      <c r="K13" s="2312"/>
      <c r="L13" s="2313"/>
      <c r="M13" s="2313"/>
      <c r="N13" s="2313"/>
      <c r="O13" s="2313"/>
      <c r="P13" s="2313"/>
      <c r="Q13" s="2313"/>
      <c r="R13" s="2313"/>
      <c r="S13" s="2313"/>
      <c r="T13" s="2313"/>
      <c r="U13" s="2313"/>
      <c r="V13" s="2313"/>
      <c r="W13" s="2313"/>
      <c r="X13" s="2313"/>
      <c r="Y13" s="2313"/>
      <c r="Z13" s="2313"/>
      <c r="AA13" s="2313"/>
      <c r="AB13" s="2313"/>
    </row>
    <row r="14" spans="1:28" s="2314" customFormat="1" ht="17.25" customHeight="1">
      <c r="A14" s="2793" t="s">
        <v>942</v>
      </c>
      <c r="B14" s="2794"/>
      <c r="C14" s="2326"/>
      <c r="D14" s="2326"/>
      <c r="E14" s="2326"/>
      <c r="F14" s="2326"/>
      <c r="G14" s="2327"/>
      <c r="H14" s="2361">
        <f t="shared" si="0"/>
        <v>0</v>
      </c>
      <c r="I14" s="2289"/>
      <c r="J14" s="2293"/>
      <c r="K14" s="2312"/>
      <c r="L14" s="2313"/>
      <c r="M14" s="2313"/>
      <c r="N14" s="2313"/>
      <c r="O14" s="2313"/>
      <c r="P14" s="2313"/>
      <c r="Q14" s="2313"/>
      <c r="R14" s="2313"/>
      <c r="S14" s="2313"/>
      <c r="T14" s="2313"/>
      <c r="U14" s="2313"/>
      <c r="V14" s="2313"/>
      <c r="W14" s="2313"/>
      <c r="X14" s="2313"/>
      <c r="Y14" s="2313"/>
      <c r="Z14" s="2313"/>
      <c r="AA14" s="2313"/>
      <c r="AB14" s="2313"/>
    </row>
    <row r="15" spans="1:28" s="2297" customFormat="1" ht="17.25" customHeight="1">
      <c r="A15" s="2795" t="s">
        <v>943</v>
      </c>
      <c r="B15" s="2796"/>
      <c r="C15" s="2326"/>
      <c r="D15" s="2326"/>
      <c r="E15" s="2326"/>
      <c r="F15" s="2326"/>
      <c r="G15" s="2327"/>
      <c r="H15" s="2361">
        <f t="shared" si="0"/>
        <v>0</v>
      </c>
      <c r="I15" s="2289"/>
      <c r="J15" s="2293"/>
      <c r="K15" s="2287"/>
      <c r="L15" s="2296"/>
      <c r="M15" s="2296"/>
      <c r="N15" s="2296"/>
      <c r="O15" s="2296"/>
      <c r="P15" s="2296"/>
      <c r="Q15" s="2296"/>
      <c r="R15" s="2296"/>
      <c r="S15" s="2296"/>
      <c r="T15" s="2296"/>
      <c r="U15" s="2296"/>
      <c r="V15" s="2296"/>
      <c r="W15" s="2296"/>
      <c r="X15" s="2296"/>
      <c r="Y15" s="2296"/>
      <c r="Z15" s="2296"/>
      <c r="AA15" s="2296"/>
      <c r="AB15" s="2296"/>
    </row>
    <row r="16" spans="1:28" s="2318" customFormat="1" ht="23.25" customHeight="1" thickBot="1">
      <c r="A16" s="2797" t="s">
        <v>944</v>
      </c>
      <c r="B16" s="2798"/>
      <c r="C16" s="2362">
        <f>SUM(C11:C15)</f>
        <v>0</v>
      </c>
      <c r="D16" s="2362">
        <f>SUM(D11:D15)</f>
        <v>0</v>
      </c>
      <c r="E16" s="2362">
        <f>SUM(E11:E15)</f>
        <v>0</v>
      </c>
      <c r="F16" s="2362">
        <f>SUM(F11:F15)</f>
        <v>0</v>
      </c>
      <c r="G16" s="2362">
        <f>SUM(G11:G15)</f>
        <v>0</v>
      </c>
      <c r="H16" s="2335"/>
      <c r="I16" s="2290"/>
      <c r="J16" s="2315"/>
      <c r="K16" s="2316"/>
      <c r="L16" s="2317"/>
      <c r="M16" s="2317"/>
      <c r="N16" s="2317"/>
      <c r="O16" s="2317"/>
      <c r="P16" s="2317"/>
      <c r="Q16" s="2317"/>
      <c r="R16" s="2317"/>
      <c r="S16" s="2317"/>
      <c r="T16" s="2317"/>
      <c r="U16" s="2317"/>
      <c r="V16" s="2317"/>
      <c r="W16" s="2317"/>
      <c r="X16" s="2317"/>
      <c r="Y16" s="2317"/>
      <c r="Z16" s="2317"/>
      <c r="AA16" s="2317"/>
      <c r="AB16" s="2317"/>
    </row>
    <row r="17" spans="1:29" s="2297" customFormat="1" ht="17.25" customHeight="1" thickBot="1">
      <c r="A17" s="2767" t="s">
        <v>945</v>
      </c>
      <c r="B17" s="2768"/>
      <c r="C17" s="2768"/>
      <c r="D17" s="2768"/>
      <c r="E17" s="2768"/>
      <c r="F17" s="2768"/>
      <c r="G17" s="2769"/>
      <c r="H17" s="2344">
        <f>SUM($C$16:$G$16)</f>
        <v>0</v>
      </c>
      <c r="I17" s="2289"/>
      <c r="J17" s="2293"/>
      <c r="K17" s="2287"/>
      <c r="L17" s="2296"/>
      <c r="M17" s="2296"/>
      <c r="N17" s="2296"/>
      <c r="O17" s="2296"/>
      <c r="P17" s="2296"/>
      <c r="Q17" s="2296"/>
      <c r="R17" s="2296"/>
      <c r="S17" s="2296"/>
      <c r="T17" s="2296"/>
      <c r="U17" s="2296"/>
      <c r="V17" s="2296"/>
      <c r="W17" s="2296"/>
      <c r="X17" s="2296"/>
      <c r="Y17" s="2296"/>
      <c r="Z17" s="2296"/>
      <c r="AA17" s="2296"/>
      <c r="AB17" s="2296"/>
    </row>
    <row r="18" spans="1:29" s="2297" customFormat="1" ht="7.5" customHeight="1">
      <c r="A18" s="2291"/>
      <c r="B18" s="2292"/>
      <c r="C18" s="2291"/>
      <c r="D18" s="2291"/>
      <c r="E18" s="2291"/>
      <c r="F18" s="2293"/>
      <c r="G18" s="2294"/>
      <c r="H18" s="2295"/>
      <c r="I18" s="2289"/>
      <c r="J18" s="2293"/>
      <c r="K18" s="2287"/>
      <c r="L18" s="2296"/>
      <c r="M18" s="2296"/>
      <c r="N18" s="2296"/>
      <c r="O18" s="2296"/>
      <c r="P18" s="2296"/>
      <c r="Q18" s="2296"/>
      <c r="R18" s="2296"/>
      <c r="S18" s="2296"/>
      <c r="T18" s="2296"/>
      <c r="U18" s="2296"/>
      <c r="V18" s="2296"/>
      <c r="W18" s="2296"/>
      <c r="X18" s="2296"/>
      <c r="Y18" s="2296"/>
      <c r="Z18" s="2296"/>
      <c r="AA18" s="2296"/>
      <c r="AB18" s="2296"/>
    </row>
    <row r="19" spans="1:29" s="2297" customFormat="1" ht="17.25" customHeight="1" thickBot="1">
      <c r="A19" s="2345" t="s">
        <v>946</v>
      </c>
      <c r="B19" s="2346"/>
      <c r="C19" s="2346"/>
      <c r="D19" s="2346"/>
      <c r="E19" s="2346"/>
      <c r="F19" s="2299"/>
      <c r="G19" s="2347"/>
      <c r="H19" s="2348"/>
      <c r="I19" s="2289"/>
      <c r="J19" s="2293"/>
      <c r="K19" s="2287"/>
      <c r="L19" s="2296"/>
      <c r="M19" s="2296"/>
      <c r="N19" s="2296"/>
      <c r="O19" s="2296"/>
      <c r="P19" s="2296"/>
      <c r="Q19" s="2296"/>
      <c r="R19" s="2296"/>
      <c r="S19" s="2296"/>
      <c r="T19" s="2296"/>
      <c r="U19" s="2296"/>
      <c r="V19" s="2296"/>
      <c r="W19" s="2296"/>
      <c r="X19" s="2296"/>
      <c r="Y19" s="2296"/>
      <c r="Z19" s="2296"/>
      <c r="AA19" s="2296"/>
      <c r="AB19" s="2296"/>
    </row>
    <row r="20" spans="1:29" s="2314" customFormat="1" ht="18" customHeight="1">
      <c r="A20" s="2770" t="s">
        <v>933</v>
      </c>
      <c r="B20" s="2771"/>
      <c r="C20" s="2349" t="s">
        <v>947</v>
      </c>
      <c r="D20" s="2349" t="s">
        <v>948</v>
      </c>
      <c r="E20" s="2349" t="s">
        <v>949</v>
      </c>
      <c r="F20" s="2350" t="s">
        <v>950</v>
      </c>
      <c r="G20" s="2351" t="s">
        <v>951</v>
      </c>
      <c r="H20" s="2352" t="s">
        <v>952</v>
      </c>
      <c r="I20" s="2289"/>
      <c r="J20" s="2293"/>
      <c r="K20" s="2312"/>
      <c r="L20" s="2313"/>
      <c r="M20" s="2313"/>
      <c r="N20" s="2313"/>
      <c r="O20" s="2313"/>
      <c r="P20" s="2313"/>
      <c r="Q20" s="2313"/>
      <c r="R20" s="2313"/>
      <c r="S20" s="2313"/>
      <c r="T20" s="2313"/>
      <c r="U20" s="2313"/>
      <c r="V20" s="2313"/>
      <c r="W20" s="2313"/>
      <c r="X20" s="2313"/>
      <c r="Y20" s="2313"/>
      <c r="Z20" s="2313"/>
      <c r="AA20" s="2313"/>
      <c r="AB20" s="2313"/>
    </row>
    <row r="21" spans="1:29" s="2318" customFormat="1" ht="23.25" customHeight="1" thickBot="1">
      <c r="A21" s="2772" t="s">
        <v>953</v>
      </c>
      <c r="B21" s="2773"/>
      <c r="C21" s="2353">
        <f>IF($H$17=0,0,C16/$H$17)</f>
        <v>0</v>
      </c>
      <c r="D21" s="2353">
        <f t="shared" ref="D21:H21" si="1">IF($H$17=0,0,D16/$H$17)</f>
        <v>0</v>
      </c>
      <c r="E21" s="2353">
        <f t="shared" si="1"/>
        <v>0</v>
      </c>
      <c r="F21" s="2353">
        <f t="shared" si="1"/>
        <v>0</v>
      </c>
      <c r="G21" s="2353">
        <f t="shared" si="1"/>
        <v>0</v>
      </c>
      <c r="H21" s="2354">
        <f t="shared" si="1"/>
        <v>0</v>
      </c>
      <c r="I21" s="2290"/>
      <c r="J21" s="2315"/>
      <c r="K21" s="2316"/>
      <c r="L21" s="2317"/>
      <c r="M21" s="2317"/>
      <c r="N21" s="2317"/>
      <c r="O21" s="2317"/>
      <c r="P21" s="2317"/>
      <c r="Q21" s="2317"/>
      <c r="R21" s="2317"/>
      <c r="S21" s="2317"/>
      <c r="T21" s="2317"/>
      <c r="U21" s="2317"/>
      <c r="V21" s="2317"/>
      <c r="W21" s="2317"/>
      <c r="X21" s="2317"/>
      <c r="Y21" s="2317"/>
      <c r="Z21" s="2317"/>
      <c r="AA21" s="2317"/>
      <c r="AB21" s="2317"/>
    </row>
    <row r="22" spans="1:29" s="2297" customFormat="1" ht="7.5" customHeight="1">
      <c r="A22" s="2286"/>
      <c r="B22" s="2286"/>
      <c r="C22" s="2286"/>
      <c r="D22" s="2286"/>
      <c r="E22" s="2286"/>
      <c r="F22" s="2287"/>
      <c r="G22" s="2288"/>
      <c r="H22" s="2285"/>
      <c r="I22" s="2285"/>
      <c r="J22" s="2287"/>
      <c r="K22" s="2287"/>
      <c r="L22" s="2296"/>
      <c r="M22" s="2296"/>
      <c r="N22" s="2296"/>
      <c r="O22" s="2296"/>
      <c r="P22" s="2296"/>
      <c r="Q22" s="2296"/>
      <c r="R22" s="2296"/>
      <c r="S22" s="2296"/>
      <c r="T22" s="2296"/>
      <c r="U22" s="2296"/>
      <c r="V22" s="2296"/>
      <c r="W22" s="2296"/>
      <c r="X22" s="2296"/>
      <c r="Y22" s="2296"/>
      <c r="Z22" s="2296"/>
      <c r="AA22" s="2296"/>
      <c r="AB22" s="2296"/>
    </row>
    <row r="23" spans="1:29" s="2297" customFormat="1" ht="17.25" customHeight="1" thickBot="1">
      <c r="A23" s="2355" t="s">
        <v>954</v>
      </c>
      <c r="B23" s="2298"/>
      <c r="C23" s="2298"/>
      <c r="D23" s="2298"/>
      <c r="E23" s="2298"/>
      <c r="F23" s="2299"/>
      <c r="G23" s="2300"/>
      <c r="H23" s="2301"/>
      <c r="I23" s="2285"/>
      <c r="J23" s="2287"/>
      <c r="K23" s="2287"/>
      <c r="L23" s="2296"/>
      <c r="M23" s="2296"/>
      <c r="N23" s="2296"/>
      <c r="O23" s="2296"/>
      <c r="P23" s="2296"/>
      <c r="Q23" s="2296"/>
      <c r="R23" s="2296"/>
      <c r="S23" s="2296"/>
      <c r="T23" s="2296"/>
      <c r="U23" s="2296"/>
      <c r="V23" s="2296"/>
      <c r="W23" s="2296"/>
      <c r="X23" s="2296"/>
      <c r="Y23" s="2296"/>
      <c r="Z23" s="2296"/>
      <c r="AA23" s="2296"/>
      <c r="AB23" s="2296"/>
    </row>
    <row r="24" spans="1:29" s="2314" customFormat="1" ht="18" customHeight="1">
      <c r="A24" s="2774" t="s">
        <v>933</v>
      </c>
      <c r="B24" s="2775"/>
      <c r="C24" s="2356" t="s">
        <v>947</v>
      </c>
      <c r="D24" s="2356" t="s">
        <v>948</v>
      </c>
      <c r="E24" s="2356" t="s">
        <v>949</v>
      </c>
      <c r="F24" s="2357" t="s">
        <v>950</v>
      </c>
      <c r="G24" s="2338" t="s">
        <v>951</v>
      </c>
      <c r="H24" s="2339" t="s">
        <v>952</v>
      </c>
      <c r="I24" s="2289"/>
      <c r="J24" s="2293"/>
      <c r="K24" s="2312"/>
      <c r="L24" s="2313"/>
      <c r="M24" s="2313"/>
      <c r="N24" s="2313"/>
      <c r="O24" s="2313"/>
      <c r="P24" s="2313"/>
      <c r="Q24" s="2313"/>
      <c r="R24" s="2313"/>
      <c r="S24" s="2313"/>
      <c r="T24" s="2313"/>
      <c r="U24" s="2313"/>
      <c r="V24" s="2313"/>
      <c r="W24" s="2313"/>
      <c r="X24" s="2313"/>
      <c r="Y24" s="2313"/>
      <c r="Z24" s="2313"/>
      <c r="AA24" s="2313"/>
      <c r="AB24" s="2313"/>
    </row>
    <row r="25" spans="1:29" s="2297" customFormat="1" ht="17.25" customHeight="1" thickBot="1">
      <c r="A25" s="2776" t="s">
        <v>955</v>
      </c>
      <c r="B25" s="2777"/>
      <c r="C25" s="2358">
        <f>+C21*$H$9</f>
        <v>0</v>
      </c>
      <c r="D25" s="2358">
        <f t="shared" ref="D25:G25" si="2">+D21*$H$9</f>
        <v>0</v>
      </c>
      <c r="E25" s="2358">
        <f t="shared" si="2"/>
        <v>0</v>
      </c>
      <c r="F25" s="2358">
        <f t="shared" si="2"/>
        <v>0</v>
      </c>
      <c r="G25" s="2358">
        <f t="shared" si="2"/>
        <v>0</v>
      </c>
      <c r="H25" s="2359">
        <f>SUM(C25:G25)</f>
        <v>0</v>
      </c>
      <c r="I25" s="2285"/>
      <c r="J25" s="2287"/>
      <c r="K25" s="2287"/>
      <c r="L25" s="2296"/>
      <c r="M25" s="2296"/>
      <c r="N25" s="2296"/>
      <c r="O25" s="2296"/>
      <c r="P25" s="2296"/>
      <c r="Q25" s="2296"/>
      <c r="R25" s="2296"/>
      <c r="S25" s="2296"/>
      <c r="T25" s="2296"/>
      <c r="U25" s="2296"/>
      <c r="V25" s="2296"/>
      <c r="W25" s="2296"/>
      <c r="X25" s="2296"/>
      <c r="Y25" s="2296"/>
      <c r="Z25" s="2296"/>
      <c r="AA25" s="2296"/>
      <c r="AB25" s="2296"/>
    </row>
    <row r="26" spans="1:29" s="2297" customFormat="1" ht="17.25" customHeight="1">
      <c r="A26" s="2286"/>
      <c r="B26" s="2286"/>
      <c r="C26" s="2286"/>
      <c r="D26" s="2286"/>
      <c r="E26" s="2286"/>
      <c r="F26" s="2287"/>
      <c r="G26" s="2288"/>
      <c r="H26" s="2285"/>
      <c r="I26" s="2285"/>
      <c r="J26" s="2287"/>
      <c r="K26" s="2287"/>
      <c r="L26" s="2296"/>
      <c r="M26" s="2296"/>
      <c r="N26" s="2296"/>
      <c r="O26" s="2296"/>
      <c r="P26" s="2296"/>
      <c r="Q26" s="2296"/>
      <c r="R26" s="2296"/>
      <c r="S26" s="2296"/>
      <c r="T26" s="2296"/>
      <c r="U26" s="2296"/>
      <c r="V26" s="2296"/>
      <c r="W26" s="2296"/>
      <c r="X26" s="2296"/>
      <c r="Y26" s="2296"/>
      <c r="Z26" s="2296"/>
      <c r="AA26" s="2296"/>
      <c r="AB26" s="2296"/>
    </row>
    <row r="27" spans="1:29" s="2297" customFormat="1" ht="17.25" customHeight="1">
      <c r="A27" s="2286"/>
      <c r="B27" s="2286"/>
      <c r="C27" s="2286"/>
      <c r="D27" s="2286"/>
      <c r="E27" s="2286"/>
      <c r="F27" s="2287"/>
      <c r="G27" s="2288"/>
      <c r="H27" s="2285"/>
      <c r="I27" s="2285"/>
      <c r="J27" s="2287"/>
      <c r="K27" s="2287"/>
      <c r="L27" s="2296"/>
      <c r="M27" s="2296"/>
      <c r="N27" s="2296"/>
      <c r="O27" s="2296"/>
      <c r="P27" s="2296"/>
      <c r="Q27" s="2296"/>
      <c r="R27" s="2296"/>
      <c r="S27" s="2296"/>
      <c r="T27" s="2296"/>
      <c r="U27" s="2296"/>
      <c r="V27" s="2296"/>
      <c r="W27" s="2296"/>
      <c r="X27" s="2296"/>
      <c r="Y27" s="2296"/>
      <c r="Z27" s="2296"/>
      <c r="AA27" s="2296"/>
      <c r="AB27" s="2296"/>
    </row>
    <row r="28" spans="1:29" s="2297" customFormat="1" ht="17.25" customHeight="1">
      <c r="A28" s="2286"/>
      <c r="B28" s="2286"/>
      <c r="C28" s="2286"/>
      <c r="D28" s="2286"/>
      <c r="E28" s="2286"/>
      <c r="F28" s="2287"/>
      <c r="G28" s="2288"/>
      <c r="H28" s="2285"/>
      <c r="I28" s="2285"/>
      <c r="J28" s="2287"/>
      <c r="K28" s="2287"/>
      <c r="L28" s="2296"/>
      <c r="M28" s="2296"/>
      <c r="N28" s="2296"/>
      <c r="O28" s="2296"/>
      <c r="P28" s="2296"/>
      <c r="Q28" s="2296"/>
      <c r="R28" s="2296"/>
      <c r="S28" s="2296"/>
      <c r="T28" s="2296"/>
      <c r="U28" s="2296"/>
      <c r="V28" s="2296"/>
      <c r="W28" s="2296"/>
      <c r="X28" s="2296"/>
      <c r="Y28" s="2296"/>
      <c r="Z28" s="2296"/>
      <c r="AA28" s="2296"/>
      <c r="AB28" s="2296"/>
    </row>
    <row r="29" spans="1:29" s="2297" customFormat="1" ht="17.25" customHeight="1">
      <c r="A29" s="2286"/>
      <c r="B29" s="2286"/>
      <c r="C29" s="2286"/>
      <c r="D29" s="2286"/>
      <c r="E29" s="2286"/>
      <c r="F29" s="2287"/>
      <c r="G29" s="2288"/>
      <c r="H29" s="2285"/>
      <c r="I29" s="2287"/>
      <c r="J29" s="2285"/>
      <c r="K29" s="2287"/>
      <c r="L29" s="2287"/>
      <c r="M29" s="2296"/>
      <c r="N29" s="2296"/>
      <c r="O29" s="2296"/>
      <c r="P29" s="2296"/>
      <c r="Q29" s="2296"/>
      <c r="R29" s="2296"/>
      <c r="S29" s="2296"/>
      <c r="T29" s="2296"/>
      <c r="U29" s="2296"/>
      <c r="V29" s="2296"/>
      <c r="W29" s="2296"/>
      <c r="X29" s="2296"/>
      <c r="Y29" s="2296"/>
      <c r="Z29" s="2296"/>
      <c r="AA29" s="2296"/>
      <c r="AB29" s="2296"/>
      <c r="AC29" s="2296"/>
    </row>
    <row r="30" spans="1:29" s="2297" customFormat="1" ht="17.25" customHeight="1">
      <c r="A30" s="2287"/>
      <c r="B30" s="2296"/>
      <c r="C30" s="2296"/>
      <c r="D30" s="2296"/>
      <c r="E30" s="2296"/>
      <c r="F30" s="2296"/>
      <c r="G30" s="2296"/>
      <c r="H30" s="2296"/>
      <c r="I30" s="2296"/>
      <c r="J30" s="2296"/>
      <c r="K30" s="2296"/>
      <c r="L30" s="2296"/>
      <c r="M30" s="2296"/>
      <c r="N30" s="2296"/>
      <c r="O30" s="2296"/>
      <c r="P30" s="2296"/>
      <c r="Q30" s="2296"/>
    </row>
    <row r="31" spans="1:29" s="2297" customFormat="1" ht="17.25" customHeight="1">
      <c r="A31" s="2287"/>
      <c r="B31" s="2296"/>
      <c r="C31" s="2296"/>
      <c r="D31" s="2296"/>
      <c r="E31" s="2296"/>
      <c r="F31" s="2296"/>
      <c r="G31" s="2296"/>
      <c r="H31" s="2296"/>
      <c r="I31" s="2296"/>
      <c r="J31" s="2296"/>
      <c r="K31" s="2296"/>
      <c r="L31" s="2296"/>
      <c r="M31" s="2296"/>
      <c r="N31" s="2296"/>
      <c r="O31" s="2296"/>
      <c r="P31" s="2296"/>
      <c r="Q31" s="2296"/>
    </row>
    <row r="32" spans="1:29" s="2297" customFormat="1" ht="17.25" customHeight="1">
      <c r="A32" s="2287"/>
      <c r="B32" s="2296"/>
      <c r="C32" s="2296"/>
      <c r="D32" s="2296"/>
      <c r="E32" s="2296"/>
      <c r="F32" s="2296"/>
      <c r="G32" s="2296"/>
      <c r="H32" s="2296"/>
      <c r="I32" s="2296"/>
      <c r="J32" s="2296"/>
      <c r="K32" s="2296"/>
      <c r="L32" s="2296"/>
      <c r="M32" s="2296"/>
      <c r="N32" s="2296"/>
      <c r="O32" s="2296"/>
      <c r="P32" s="2296"/>
      <c r="Q32" s="2296"/>
    </row>
    <row r="33" spans="1:29" s="2297" customFormat="1" ht="17.25" customHeight="1">
      <c r="A33" s="2287"/>
      <c r="B33" s="2296"/>
      <c r="C33" s="2296"/>
      <c r="D33" s="2296"/>
      <c r="E33" s="2296"/>
      <c r="F33" s="2296"/>
      <c r="G33" s="2296"/>
      <c r="H33" s="2296"/>
      <c r="I33" s="2296"/>
      <c r="J33" s="2296"/>
      <c r="K33" s="2296"/>
      <c r="L33" s="2296"/>
      <c r="M33" s="2296"/>
      <c r="N33" s="2296"/>
      <c r="O33" s="2296"/>
      <c r="P33" s="2296"/>
      <c r="Q33" s="2296"/>
    </row>
    <row r="34" spans="1:29" s="2297" customFormat="1" ht="17.25" customHeight="1">
      <c r="A34" s="2287"/>
      <c r="B34" s="2296"/>
      <c r="C34" s="2296"/>
      <c r="D34" s="2296"/>
      <c r="E34" s="2296"/>
      <c r="F34" s="2296"/>
      <c r="G34" s="2296"/>
      <c r="H34" s="2296"/>
      <c r="I34" s="2296"/>
      <c r="J34" s="2296"/>
      <c r="K34" s="2296"/>
      <c r="L34" s="2296"/>
      <c r="M34" s="2296"/>
      <c r="N34" s="2296"/>
      <c r="O34" s="2296"/>
      <c r="P34" s="2296"/>
      <c r="Q34" s="2296"/>
    </row>
    <row r="35" spans="1:29" s="2297" customFormat="1" ht="17.25" customHeight="1">
      <c r="A35" s="2287"/>
      <c r="B35" s="2296"/>
      <c r="C35" s="2296"/>
      <c r="D35" s="2296"/>
      <c r="E35" s="2296"/>
      <c r="F35" s="2296"/>
      <c r="G35" s="2296"/>
      <c r="H35" s="2296"/>
      <c r="I35" s="2296"/>
      <c r="J35" s="2296"/>
      <c r="K35" s="2296"/>
      <c r="L35" s="2296"/>
      <c r="M35" s="2296"/>
      <c r="N35" s="2296"/>
      <c r="O35" s="2296"/>
      <c r="P35" s="2296"/>
      <c r="Q35" s="2296"/>
    </row>
    <row r="36" spans="1:29" s="2297" customFormat="1" ht="17.25" customHeight="1">
      <c r="A36" s="2286"/>
      <c r="B36" s="2286"/>
      <c r="C36" s="2286"/>
      <c r="D36" s="2286"/>
      <c r="E36" s="2286"/>
      <c r="F36" s="2287"/>
      <c r="G36" s="2288"/>
      <c r="H36" s="2285"/>
      <c r="I36" s="2287"/>
      <c r="J36" s="2285"/>
      <c r="K36" s="2287"/>
      <c r="L36" s="2287"/>
      <c r="M36" s="2296"/>
      <c r="N36" s="2296"/>
      <c r="O36" s="2296"/>
      <c r="P36" s="2296"/>
      <c r="Q36" s="2296"/>
      <c r="R36" s="2296"/>
      <c r="S36" s="2296"/>
      <c r="T36" s="2296"/>
      <c r="U36" s="2296"/>
      <c r="V36" s="2296"/>
      <c r="W36" s="2296"/>
      <c r="X36" s="2296"/>
      <c r="Y36" s="2296"/>
      <c r="Z36" s="2296"/>
      <c r="AA36" s="2296"/>
      <c r="AB36" s="2296"/>
      <c r="AC36" s="2296"/>
    </row>
    <row r="37" spans="1:29" s="2297" customFormat="1" ht="17.25" customHeight="1">
      <c r="A37" s="2286"/>
      <c r="B37" s="2286"/>
      <c r="C37" s="2286"/>
      <c r="D37" s="2286"/>
      <c r="E37" s="2286"/>
      <c r="F37" s="2287"/>
      <c r="G37" s="2288"/>
      <c r="H37" s="2285"/>
      <c r="I37" s="2287"/>
      <c r="J37" s="2285"/>
      <c r="K37" s="2287"/>
      <c r="L37" s="2287"/>
      <c r="M37" s="2296"/>
      <c r="N37" s="2296"/>
      <c r="O37" s="2296"/>
      <c r="P37" s="2296"/>
      <c r="Q37" s="2296"/>
      <c r="R37" s="2296"/>
      <c r="S37" s="2296"/>
      <c r="T37" s="2296"/>
      <c r="U37" s="2296"/>
      <c r="V37" s="2296"/>
      <c r="W37" s="2296"/>
      <c r="X37" s="2296"/>
      <c r="Y37" s="2296"/>
      <c r="Z37" s="2296"/>
      <c r="AA37" s="2296"/>
      <c r="AB37" s="2296"/>
      <c r="AC37" s="2296"/>
    </row>
    <row r="38" spans="1:29" s="2297" customFormat="1" ht="17.25" customHeight="1">
      <c r="A38" s="2286"/>
      <c r="B38" s="2286"/>
      <c r="C38" s="2286"/>
      <c r="D38" s="2286"/>
      <c r="E38" s="2286"/>
      <c r="F38" s="2287"/>
      <c r="G38" s="2288"/>
      <c r="H38" s="2285"/>
      <c r="I38" s="2287"/>
      <c r="J38" s="2285"/>
      <c r="K38" s="2287"/>
      <c r="L38" s="2287"/>
      <c r="M38" s="2296"/>
      <c r="N38" s="2296"/>
      <c r="O38" s="2296"/>
      <c r="P38" s="2296"/>
      <c r="Q38" s="2296"/>
      <c r="R38" s="2296"/>
      <c r="S38" s="2296"/>
      <c r="T38" s="2296"/>
      <c r="U38" s="2296"/>
      <c r="V38" s="2296"/>
      <c r="W38" s="2296"/>
      <c r="X38" s="2296"/>
      <c r="Y38" s="2296"/>
      <c r="Z38" s="2296"/>
      <c r="AA38" s="2296"/>
      <c r="AB38" s="2296"/>
      <c r="AC38" s="2296"/>
    </row>
    <row r="39" spans="1:29" s="2297" customFormat="1" ht="17.25" customHeight="1">
      <c r="A39" s="2286"/>
      <c r="B39" s="2286"/>
      <c r="C39" s="2286"/>
      <c r="D39" s="2286"/>
      <c r="E39" s="2286"/>
      <c r="F39" s="2287"/>
      <c r="G39" s="2288"/>
      <c r="H39" s="2285"/>
      <c r="I39" s="2287"/>
      <c r="J39" s="2285"/>
      <c r="K39" s="2287"/>
      <c r="L39" s="2287"/>
      <c r="M39" s="2296"/>
      <c r="N39" s="2296"/>
      <c r="O39" s="2296"/>
      <c r="P39" s="2296"/>
      <c r="Q39" s="2296"/>
      <c r="R39" s="2296"/>
      <c r="S39" s="2296"/>
      <c r="T39" s="2296"/>
      <c r="U39" s="2296"/>
      <c r="V39" s="2296"/>
      <c r="W39" s="2296"/>
      <c r="X39" s="2296"/>
      <c r="Y39" s="2296"/>
      <c r="Z39" s="2296"/>
      <c r="AA39" s="2296"/>
      <c r="AB39" s="2296"/>
      <c r="AC39" s="2296"/>
    </row>
    <row r="40" spans="1:29" s="2297" customFormat="1" ht="17.25" customHeight="1">
      <c r="A40" s="2286"/>
      <c r="B40" s="2286"/>
      <c r="C40" s="2286"/>
      <c r="D40" s="2286"/>
      <c r="E40" s="2286"/>
      <c r="F40" s="2287"/>
      <c r="G40" s="2288"/>
      <c r="H40" s="2285"/>
      <c r="I40" s="2287"/>
      <c r="J40" s="2285"/>
      <c r="K40" s="2287"/>
      <c r="L40" s="2287"/>
      <c r="M40" s="2296"/>
      <c r="N40" s="2296"/>
      <c r="O40" s="2296"/>
      <c r="P40" s="2296"/>
      <c r="Q40" s="2296"/>
      <c r="R40" s="2296"/>
      <c r="S40" s="2296"/>
      <c r="T40" s="2296"/>
      <c r="U40" s="2296"/>
      <c r="V40" s="2296"/>
      <c r="W40" s="2296"/>
      <c r="X40" s="2296"/>
      <c r="Y40" s="2296"/>
      <c r="Z40" s="2296"/>
      <c r="AA40" s="2296"/>
      <c r="AB40" s="2296"/>
      <c r="AC40" s="2296"/>
    </row>
    <row r="41" spans="1:29" s="2297" customFormat="1" ht="17.25" customHeight="1">
      <c r="A41" s="2286"/>
      <c r="B41" s="2286"/>
      <c r="C41" s="2286"/>
      <c r="D41" s="2286"/>
      <c r="E41" s="2286"/>
      <c r="F41" s="2287"/>
      <c r="G41" s="2288"/>
      <c r="H41" s="2285"/>
      <c r="I41" s="2287"/>
      <c r="J41" s="2285"/>
      <c r="K41" s="2287"/>
      <c r="L41" s="2287"/>
      <c r="M41" s="2296"/>
      <c r="N41" s="2296"/>
      <c r="O41" s="2296"/>
      <c r="P41" s="2296"/>
      <c r="Q41" s="2296"/>
      <c r="R41" s="2296"/>
      <c r="S41" s="2296"/>
      <c r="T41" s="2296"/>
      <c r="U41" s="2296"/>
      <c r="V41" s="2296"/>
      <c r="W41" s="2296"/>
      <c r="X41" s="2296"/>
      <c r="Y41" s="2296"/>
      <c r="Z41" s="2296"/>
      <c r="AA41" s="2296"/>
      <c r="AB41" s="2296"/>
      <c r="AC41" s="2296"/>
    </row>
    <row r="42" spans="1:29" s="2297" customFormat="1" ht="17.25" customHeight="1">
      <c r="A42" s="2286"/>
      <c r="B42" s="2286"/>
      <c r="C42" s="2286"/>
      <c r="D42" s="2286"/>
      <c r="E42" s="2286"/>
      <c r="F42" s="2287"/>
      <c r="G42" s="2288"/>
      <c r="H42" s="2285"/>
      <c r="I42" s="2287"/>
      <c r="J42" s="2285"/>
      <c r="K42" s="2287"/>
      <c r="L42" s="2287"/>
      <c r="M42" s="2296"/>
      <c r="N42" s="2296"/>
      <c r="O42" s="2296"/>
      <c r="P42" s="2296"/>
      <c r="Q42" s="2296"/>
      <c r="R42" s="2296"/>
      <c r="S42" s="2296"/>
      <c r="T42" s="2296"/>
      <c r="U42" s="2296"/>
      <c r="V42" s="2296"/>
      <c r="W42" s="2296"/>
      <c r="X42" s="2296"/>
      <c r="Y42" s="2296"/>
      <c r="Z42" s="2296"/>
      <c r="AA42" s="2296"/>
      <c r="AB42" s="2296"/>
      <c r="AC42" s="2296"/>
    </row>
    <row r="43" spans="1:29" s="2297" customFormat="1" ht="17.25" customHeight="1">
      <c r="A43" s="2286"/>
      <c r="B43" s="2286"/>
      <c r="C43" s="2286"/>
      <c r="D43" s="2286"/>
      <c r="E43" s="2286"/>
      <c r="F43" s="2287"/>
      <c r="G43" s="2288"/>
      <c r="H43" s="2285"/>
      <c r="I43" s="2287"/>
      <c r="J43" s="2285"/>
      <c r="K43" s="2287"/>
      <c r="L43" s="2287"/>
      <c r="M43" s="2296"/>
      <c r="N43" s="2296"/>
      <c r="O43" s="2296"/>
      <c r="P43" s="2296"/>
      <c r="Q43" s="2296"/>
      <c r="R43" s="2296"/>
      <c r="S43" s="2296"/>
      <c r="T43" s="2296"/>
      <c r="U43" s="2296"/>
      <c r="V43" s="2296"/>
      <c r="W43" s="2296"/>
      <c r="X43" s="2296"/>
      <c r="Y43" s="2296"/>
      <c r="Z43" s="2296"/>
      <c r="AA43" s="2296"/>
      <c r="AB43" s="2296"/>
      <c r="AC43" s="2296"/>
    </row>
    <row r="44" spans="1:29" s="2297" customFormat="1" ht="17.25" customHeight="1">
      <c r="A44" s="2286"/>
      <c r="B44" s="2286"/>
      <c r="C44" s="2286"/>
      <c r="D44" s="2286"/>
      <c r="E44" s="2286"/>
      <c r="F44" s="2287"/>
      <c r="G44" s="2288"/>
      <c r="H44" s="2285"/>
      <c r="I44" s="2287"/>
      <c r="J44" s="2285"/>
      <c r="K44" s="2287"/>
      <c r="L44" s="2287"/>
      <c r="M44" s="2296"/>
      <c r="N44" s="2296"/>
      <c r="O44" s="2296"/>
      <c r="P44" s="2296"/>
      <c r="Q44" s="2296"/>
      <c r="R44" s="2296"/>
      <c r="S44" s="2296"/>
      <c r="T44" s="2296"/>
      <c r="U44" s="2296"/>
      <c r="V44" s="2296"/>
      <c r="W44" s="2296"/>
      <c r="X44" s="2296"/>
      <c r="Y44" s="2296"/>
      <c r="Z44" s="2296"/>
      <c r="AA44" s="2296"/>
      <c r="AB44" s="2296"/>
      <c r="AC44" s="2296"/>
    </row>
    <row r="45" spans="1:29" s="2297" customFormat="1" ht="17.25" customHeight="1">
      <c r="A45" s="2286"/>
      <c r="B45" s="2286"/>
      <c r="C45" s="2286"/>
      <c r="D45" s="2286"/>
      <c r="E45" s="2286"/>
      <c r="F45" s="2287"/>
      <c r="G45" s="2288"/>
      <c r="H45" s="2285"/>
      <c r="I45" s="2287"/>
      <c r="J45" s="2285"/>
      <c r="K45" s="2287"/>
      <c r="L45" s="2287"/>
      <c r="M45" s="2296"/>
      <c r="N45" s="2296"/>
      <c r="O45" s="2296"/>
      <c r="P45" s="2296"/>
      <c r="Q45" s="2296"/>
      <c r="R45" s="2296"/>
      <c r="S45" s="2296"/>
      <c r="T45" s="2296"/>
      <c r="U45" s="2296"/>
      <c r="V45" s="2296"/>
      <c r="W45" s="2296"/>
      <c r="X45" s="2296"/>
      <c r="Y45" s="2296"/>
      <c r="Z45" s="2296"/>
      <c r="AA45" s="2296"/>
      <c r="AB45" s="2296"/>
      <c r="AC45" s="2296"/>
    </row>
    <row r="46" spans="1:29" s="2297" customFormat="1" ht="17.25" customHeight="1">
      <c r="A46" s="2286"/>
      <c r="B46" s="2286"/>
      <c r="C46" s="2286"/>
      <c r="D46" s="2286"/>
      <c r="E46" s="2286"/>
      <c r="F46" s="2287"/>
      <c r="G46" s="2288"/>
      <c r="H46" s="2285"/>
      <c r="I46" s="2287"/>
      <c r="J46" s="2285"/>
      <c r="K46" s="2287"/>
      <c r="L46" s="2287"/>
      <c r="M46" s="2296"/>
      <c r="N46" s="2296"/>
      <c r="O46" s="2296"/>
      <c r="P46" s="2296"/>
      <c r="Q46" s="2296"/>
      <c r="R46" s="2296"/>
      <c r="S46" s="2296"/>
      <c r="T46" s="2296"/>
      <c r="U46" s="2296"/>
      <c r="V46" s="2296"/>
      <c r="W46" s="2296"/>
      <c r="X46" s="2296"/>
      <c r="Y46" s="2296"/>
      <c r="Z46" s="2296"/>
      <c r="AA46" s="2296"/>
      <c r="AB46" s="2296"/>
      <c r="AC46" s="2296"/>
    </row>
    <row r="47" spans="1:29" s="2297" customFormat="1" ht="17.25" customHeight="1">
      <c r="A47" s="2286"/>
      <c r="B47" s="2286"/>
      <c r="C47" s="2286"/>
      <c r="D47" s="2286"/>
      <c r="E47" s="2286"/>
      <c r="F47" s="2287"/>
      <c r="G47" s="2288"/>
      <c r="H47" s="2285"/>
      <c r="I47" s="2287"/>
      <c r="J47" s="2285"/>
      <c r="K47" s="2287"/>
      <c r="L47" s="2287"/>
      <c r="M47" s="2296"/>
      <c r="N47" s="2296"/>
      <c r="O47" s="2296"/>
      <c r="P47" s="2296"/>
      <c r="Q47" s="2296"/>
      <c r="R47" s="2296"/>
      <c r="S47" s="2296"/>
      <c r="T47" s="2296"/>
      <c r="U47" s="2296"/>
      <c r="V47" s="2296"/>
      <c r="W47" s="2296"/>
      <c r="X47" s="2296"/>
      <c r="Y47" s="2296"/>
      <c r="Z47" s="2296"/>
      <c r="AA47" s="2296"/>
      <c r="AB47" s="2296"/>
      <c r="AC47" s="2296"/>
    </row>
    <row r="48" spans="1:29" s="2297" customFormat="1" ht="17.25" customHeight="1">
      <c r="A48" s="2286"/>
      <c r="B48" s="2286"/>
      <c r="C48" s="2286"/>
      <c r="D48" s="2286"/>
      <c r="E48" s="2286"/>
      <c r="F48" s="2287"/>
      <c r="G48" s="2288"/>
      <c r="H48" s="2285"/>
      <c r="I48" s="2287"/>
      <c r="J48" s="2285"/>
      <c r="K48" s="2287"/>
      <c r="L48" s="2287"/>
      <c r="M48" s="2296"/>
      <c r="N48" s="2296"/>
      <c r="O48" s="2296"/>
      <c r="P48" s="2296"/>
      <c r="Q48" s="2296"/>
      <c r="R48" s="2296"/>
      <c r="S48" s="2296"/>
      <c r="T48" s="2296"/>
      <c r="U48" s="2296"/>
      <c r="V48" s="2296"/>
      <c r="W48" s="2296"/>
      <c r="X48" s="2296"/>
      <c r="Y48" s="2296"/>
      <c r="Z48" s="2296"/>
      <c r="AA48" s="2296"/>
      <c r="AB48" s="2296"/>
      <c r="AC48" s="2296"/>
    </row>
    <row r="49" spans="1:29" s="2297" customFormat="1" ht="17.25" customHeight="1">
      <c r="A49" s="2286"/>
      <c r="B49" s="2286"/>
      <c r="C49" s="2286"/>
      <c r="D49" s="2286"/>
      <c r="E49" s="2286"/>
      <c r="F49" s="2287"/>
      <c r="G49" s="2288"/>
      <c r="H49" s="2285"/>
      <c r="I49" s="2287"/>
      <c r="J49" s="2285"/>
      <c r="K49" s="2287"/>
      <c r="L49" s="2287"/>
      <c r="M49" s="2296"/>
      <c r="N49" s="2296"/>
      <c r="O49" s="2296"/>
      <c r="P49" s="2296"/>
      <c r="Q49" s="2296"/>
      <c r="R49" s="2296"/>
      <c r="S49" s="2296"/>
      <c r="T49" s="2296"/>
      <c r="U49" s="2296"/>
      <c r="V49" s="2296"/>
      <c r="W49" s="2296"/>
      <c r="X49" s="2296"/>
      <c r="Y49" s="2296"/>
      <c r="Z49" s="2296"/>
      <c r="AA49" s="2296"/>
      <c r="AB49" s="2296"/>
      <c r="AC49" s="2296"/>
    </row>
    <row r="50" spans="1:29" s="2297" customFormat="1" ht="18.75">
      <c r="A50" s="2286"/>
      <c r="B50" s="2286"/>
      <c r="C50" s="2286"/>
      <c r="D50" s="2286"/>
      <c r="E50" s="2286"/>
      <c r="F50" s="2287"/>
      <c r="G50" s="2288"/>
      <c r="H50" s="2285"/>
      <c r="I50" s="2287"/>
      <c r="J50" s="2285"/>
      <c r="K50" s="2287"/>
      <c r="L50" s="2287"/>
      <c r="M50" s="2296"/>
      <c r="N50" s="2296"/>
      <c r="O50" s="2296"/>
      <c r="P50" s="2296"/>
      <c r="Q50" s="2296"/>
      <c r="R50" s="2296"/>
      <c r="S50" s="2296"/>
      <c r="T50" s="2296"/>
      <c r="U50" s="2296"/>
      <c r="V50" s="2296"/>
      <c r="W50" s="2296"/>
      <c r="X50" s="2296"/>
      <c r="Y50" s="2296"/>
      <c r="Z50" s="2296"/>
      <c r="AA50" s="2296"/>
      <c r="AB50" s="2296"/>
      <c r="AC50" s="2296"/>
    </row>
    <row r="51" spans="1:29" s="2297" customFormat="1" ht="18.75">
      <c r="A51" s="2286"/>
      <c r="B51" s="2286"/>
      <c r="C51" s="2286"/>
      <c r="D51" s="2286"/>
      <c r="E51" s="2286"/>
      <c r="F51" s="2287"/>
      <c r="G51" s="2288"/>
      <c r="H51" s="2285"/>
      <c r="I51" s="2287"/>
      <c r="J51" s="2285"/>
      <c r="K51" s="2287"/>
      <c r="L51" s="2287"/>
      <c r="M51" s="2296"/>
      <c r="N51" s="2296"/>
      <c r="O51" s="2296"/>
      <c r="P51" s="2296"/>
      <c r="Q51" s="2296"/>
      <c r="R51" s="2296"/>
      <c r="S51" s="2296"/>
      <c r="T51" s="2296"/>
      <c r="U51" s="2296"/>
      <c r="V51" s="2296"/>
      <c r="W51" s="2296"/>
      <c r="X51" s="2296"/>
      <c r="Y51" s="2296"/>
      <c r="Z51" s="2296"/>
      <c r="AA51" s="2296"/>
      <c r="AB51" s="2296"/>
      <c r="AC51" s="2296"/>
    </row>
    <row r="52" spans="1:29" s="2297" customFormat="1" ht="18.75">
      <c r="A52" s="2286"/>
      <c r="B52" s="2286"/>
      <c r="C52" s="2286"/>
      <c r="D52" s="2286"/>
      <c r="E52" s="2286"/>
      <c r="F52" s="2287"/>
      <c r="G52" s="2288"/>
      <c r="H52" s="2285"/>
      <c r="I52" s="2287"/>
      <c r="J52" s="2285"/>
      <c r="K52" s="2287"/>
      <c r="L52" s="2287"/>
      <c r="M52" s="2296"/>
      <c r="N52" s="2296"/>
      <c r="O52" s="2296"/>
      <c r="P52" s="2296"/>
      <c r="Q52" s="2296"/>
      <c r="R52" s="2296"/>
      <c r="S52" s="2296"/>
      <c r="T52" s="2296"/>
      <c r="U52" s="2296"/>
      <c r="V52" s="2296"/>
      <c r="W52" s="2296"/>
      <c r="X52" s="2296"/>
      <c r="Y52" s="2296"/>
      <c r="Z52" s="2296"/>
      <c r="AA52" s="2296"/>
      <c r="AB52" s="2296"/>
      <c r="AC52" s="2296"/>
    </row>
    <row r="53" spans="1:29" s="2297" customFormat="1" ht="18.75">
      <c r="A53" s="2286"/>
      <c r="B53" s="2286"/>
      <c r="C53" s="2286"/>
      <c r="D53" s="2286"/>
      <c r="E53" s="2286"/>
      <c r="F53" s="2287"/>
      <c r="G53" s="2288"/>
      <c r="H53" s="2285"/>
      <c r="I53" s="2287"/>
      <c r="J53" s="2285"/>
      <c r="K53" s="2287"/>
      <c r="L53" s="2287"/>
      <c r="M53" s="2296"/>
      <c r="N53" s="2296"/>
      <c r="O53" s="2296"/>
      <c r="P53" s="2296"/>
      <c r="Q53" s="2296"/>
      <c r="R53" s="2296"/>
      <c r="S53" s="2296"/>
      <c r="T53" s="2296"/>
      <c r="U53" s="2296"/>
      <c r="V53" s="2296"/>
      <c r="W53" s="2296"/>
      <c r="X53" s="2296"/>
      <c r="Y53" s="2296"/>
      <c r="Z53" s="2296"/>
      <c r="AA53" s="2296"/>
      <c r="AB53" s="2296"/>
      <c r="AC53" s="2296"/>
    </row>
    <row r="54" spans="1:29" s="2297" customFormat="1" ht="18.75">
      <c r="A54" s="2286"/>
      <c r="B54" s="2286"/>
      <c r="C54" s="2286"/>
      <c r="D54" s="2286"/>
      <c r="E54" s="2286"/>
      <c r="F54" s="2287"/>
      <c r="G54" s="2288"/>
      <c r="H54" s="2285"/>
      <c r="I54" s="2287"/>
      <c r="J54" s="2285"/>
      <c r="K54" s="2287"/>
      <c r="L54" s="2287"/>
      <c r="M54" s="2296"/>
      <c r="N54" s="2296"/>
      <c r="O54" s="2296"/>
      <c r="P54" s="2296"/>
      <c r="Q54" s="2296"/>
      <c r="R54" s="2296"/>
      <c r="S54" s="2296"/>
      <c r="T54" s="2296"/>
      <c r="U54" s="2296"/>
      <c r="V54" s="2296"/>
      <c r="W54" s="2296"/>
      <c r="X54" s="2296"/>
      <c r="Y54" s="2296"/>
      <c r="Z54" s="2296"/>
      <c r="AA54" s="2296"/>
      <c r="AB54" s="2296"/>
      <c r="AC54" s="2296"/>
    </row>
    <row r="55" spans="1:29" s="2297" customFormat="1" ht="18.75">
      <c r="A55" s="2286"/>
      <c r="B55" s="2286"/>
      <c r="C55" s="2286"/>
      <c r="D55" s="2286"/>
      <c r="E55" s="2286"/>
      <c r="F55" s="2287"/>
      <c r="G55" s="2288"/>
      <c r="H55" s="2285"/>
      <c r="I55" s="2287"/>
      <c r="J55" s="2285"/>
      <c r="K55" s="2287"/>
      <c r="L55" s="2287"/>
      <c r="M55" s="2296"/>
      <c r="N55" s="2296"/>
      <c r="O55" s="2296"/>
      <c r="P55" s="2296"/>
      <c r="Q55" s="2296"/>
      <c r="R55" s="2296"/>
      <c r="S55" s="2296"/>
      <c r="T55" s="2296"/>
      <c r="U55" s="2296"/>
      <c r="V55" s="2296"/>
      <c r="W55" s="2296"/>
      <c r="X55" s="2296"/>
      <c r="Y55" s="2296"/>
      <c r="Z55" s="2296"/>
      <c r="AA55" s="2296"/>
      <c r="AB55" s="2296"/>
      <c r="AC55" s="2296"/>
    </row>
    <row r="56" spans="1:29" s="2297" customFormat="1" ht="18.75">
      <c r="A56" s="2286"/>
      <c r="B56" s="2286"/>
      <c r="C56" s="2286"/>
      <c r="D56" s="2286"/>
      <c r="E56" s="2286"/>
      <c r="F56" s="2287"/>
      <c r="G56" s="2288"/>
      <c r="H56" s="2285"/>
      <c r="I56" s="2287"/>
      <c r="J56" s="2285"/>
      <c r="K56" s="2287"/>
      <c r="L56" s="2287"/>
      <c r="M56" s="2296"/>
      <c r="N56" s="2296"/>
      <c r="O56" s="2296"/>
      <c r="P56" s="2296"/>
      <c r="Q56" s="2296"/>
      <c r="R56" s="2296"/>
      <c r="S56" s="2296"/>
      <c r="T56" s="2296"/>
      <c r="U56" s="2296"/>
      <c r="V56" s="2296"/>
      <c r="W56" s="2296"/>
      <c r="X56" s="2296"/>
      <c r="Y56" s="2296"/>
      <c r="Z56" s="2296"/>
      <c r="AA56" s="2296"/>
      <c r="AB56" s="2296"/>
      <c r="AC56" s="2296"/>
    </row>
    <row r="57" spans="1:29" s="2297" customFormat="1" ht="18.75">
      <c r="A57" s="2286"/>
      <c r="B57" s="2286"/>
      <c r="C57" s="2286"/>
      <c r="D57" s="2286"/>
      <c r="E57" s="2286"/>
      <c r="F57" s="2287"/>
      <c r="G57" s="2288"/>
      <c r="H57" s="2285"/>
      <c r="I57" s="2287"/>
      <c r="J57" s="2285"/>
      <c r="K57" s="2287"/>
      <c r="L57" s="2287"/>
      <c r="M57" s="2296"/>
      <c r="N57" s="2296"/>
      <c r="O57" s="2296"/>
      <c r="P57" s="2296"/>
      <c r="Q57" s="2296"/>
      <c r="R57" s="2296"/>
      <c r="S57" s="2296"/>
      <c r="T57" s="2296"/>
      <c r="U57" s="2296"/>
      <c r="V57" s="2296"/>
      <c r="W57" s="2296"/>
      <c r="X57" s="2296"/>
      <c r="Y57" s="2296"/>
      <c r="Z57" s="2296"/>
      <c r="AA57" s="2296"/>
      <c r="AB57" s="2296"/>
      <c r="AC57" s="2296"/>
    </row>
    <row r="58" spans="1:29" s="2297" customFormat="1" ht="18.75">
      <c r="A58" s="2286"/>
      <c r="B58" s="2286"/>
      <c r="C58" s="2286"/>
      <c r="D58" s="2286"/>
      <c r="E58" s="2286"/>
      <c r="F58" s="2287"/>
      <c r="G58" s="2288"/>
      <c r="H58" s="2285"/>
      <c r="I58" s="2287"/>
      <c r="J58" s="2285"/>
      <c r="K58" s="2287"/>
      <c r="L58" s="2287"/>
      <c r="M58" s="2296"/>
      <c r="N58" s="2296"/>
      <c r="O58" s="2296"/>
      <c r="P58" s="2296"/>
      <c r="Q58" s="2296"/>
      <c r="R58" s="2296"/>
      <c r="S58" s="2296"/>
      <c r="T58" s="2296"/>
      <c r="U58" s="2296"/>
      <c r="V58" s="2296"/>
      <c r="W58" s="2296"/>
      <c r="X58" s="2296"/>
      <c r="Y58" s="2296"/>
      <c r="Z58" s="2296"/>
      <c r="AA58" s="2296"/>
      <c r="AB58" s="2296"/>
      <c r="AC58" s="2296"/>
    </row>
    <row r="59" spans="1:29" s="2297" customFormat="1" ht="18.75">
      <c r="A59" s="2286"/>
      <c r="B59" s="2286"/>
      <c r="C59" s="2286"/>
      <c r="D59" s="2286"/>
      <c r="E59" s="2286"/>
      <c r="F59" s="2287"/>
      <c r="G59" s="2288"/>
      <c r="H59" s="2285"/>
      <c r="I59" s="2287"/>
      <c r="J59" s="2285"/>
      <c r="K59" s="2287"/>
      <c r="L59" s="2287"/>
      <c r="M59" s="2296"/>
      <c r="N59" s="2296"/>
      <c r="O59" s="2296"/>
      <c r="P59" s="2296"/>
      <c r="Q59" s="2296"/>
      <c r="R59" s="2296"/>
      <c r="S59" s="2296"/>
      <c r="T59" s="2296"/>
      <c r="U59" s="2296"/>
      <c r="V59" s="2296"/>
      <c r="W59" s="2296"/>
      <c r="X59" s="2296"/>
      <c r="Y59" s="2296"/>
      <c r="Z59" s="2296"/>
      <c r="AA59" s="2296"/>
      <c r="AB59" s="2296"/>
      <c r="AC59" s="2296"/>
    </row>
    <row r="60" spans="1:29" s="2297" customFormat="1" ht="18.75">
      <c r="A60" s="2286"/>
      <c r="B60" s="2286"/>
      <c r="C60" s="2286"/>
      <c r="D60" s="2286"/>
      <c r="E60" s="2286"/>
      <c r="F60" s="2287"/>
      <c r="G60" s="2288"/>
      <c r="H60" s="2285"/>
      <c r="I60" s="2287"/>
      <c r="J60" s="2285"/>
      <c r="K60" s="2287"/>
      <c r="L60" s="2287"/>
      <c r="M60" s="2296"/>
      <c r="N60" s="2296"/>
      <c r="O60" s="2296"/>
      <c r="P60" s="2296"/>
      <c r="Q60" s="2296"/>
      <c r="R60" s="2296"/>
      <c r="S60" s="2296"/>
      <c r="T60" s="2296"/>
      <c r="U60" s="2296"/>
      <c r="V60" s="2296"/>
      <c r="W60" s="2296"/>
      <c r="X60" s="2296"/>
      <c r="Y60" s="2296"/>
      <c r="Z60" s="2296"/>
      <c r="AA60" s="2296"/>
      <c r="AB60" s="2296"/>
      <c r="AC60" s="2296"/>
    </row>
    <row r="61" spans="1:29" s="2297" customFormat="1" ht="18.75">
      <c r="A61" s="2286"/>
      <c r="B61" s="2286"/>
      <c r="C61" s="2286"/>
      <c r="D61" s="2286"/>
      <c r="E61" s="2286"/>
      <c r="F61" s="2287"/>
      <c r="G61" s="2288"/>
      <c r="H61" s="2285"/>
      <c r="I61" s="2287"/>
      <c r="J61" s="2285"/>
      <c r="K61" s="2287"/>
      <c r="L61" s="2287"/>
      <c r="M61" s="2296"/>
      <c r="N61" s="2296"/>
      <c r="O61" s="2296"/>
      <c r="P61" s="2296"/>
      <c r="Q61" s="2296"/>
      <c r="R61" s="2296"/>
      <c r="S61" s="2296"/>
      <c r="T61" s="2296"/>
      <c r="U61" s="2296"/>
      <c r="V61" s="2296"/>
      <c r="W61" s="2296"/>
      <c r="X61" s="2296"/>
      <c r="Y61" s="2296"/>
      <c r="Z61" s="2296"/>
      <c r="AA61" s="2296"/>
      <c r="AB61" s="2296"/>
      <c r="AC61" s="2296"/>
    </row>
    <row r="62" spans="1:29" s="2297" customFormat="1" ht="18.75">
      <c r="A62" s="2286"/>
      <c r="B62" s="2286"/>
      <c r="C62" s="2286"/>
      <c r="D62" s="2286"/>
      <c r="E62" s="2286"/>
      <c r="F62" s="2287"/>
      <c r="G62" s="2288"/>
      <c r="H62" s="2285"/>
      <c r="I62" s="2287"/>
      <c r="J62" s="2285"/>
      <c r="K62" s="2287"/>
      <c r="L62" s="2287"/>
      <c r="M62" s="2296"/>
      <c r="N62" s="2296"/>
      <c r="O62" s="2296"/>
      <c r="P62" s="2296"/>
      <c r="Q62" s="2296"/>
      <c r="R62" s="2296"/>
      <c r="S62" s="2296"/>
      <c r="T62" s="2296"/>
      <c r="U62" s="2296"/>
      <c r="V62" s="2296"/>
      <c r="W62" s="2296"/>
      <c r="X62" s="2296"/>
      <c r="Y62" s="2296"/>
      <c r="Z62" s="2296"/>
      <c r="AA62" s="2296"/>
      <c r="AB62" s="2296"/>
      <c r="AC62" s="2296"/>
    </row>
    <row r="63" spans="1:29" s="2297" customFormat="1" ht="18.75">
      <c r="A63" s="2286"/>
      <c r="B63" s="2286"/>
      <c r="C63" s="2286"/>
      <c r="D63" s="2286"/>
      <c r="E63" s="2286"/>
      <c r="F63" s="2287"/>
      <c r="G63" s="2288"/>
      <c r="H63" s="2285"/>
      <c r="I63" s="2287"/>
      <c r="J63" s="2285"/>
      <c r="K63" s="2287"/>
      <c r="L63" s="2287"/>
      <c r="M63" s="2296"/>
      <c r="N63" s="2296"/>
      <c r="O63" s="2296"/>
      <c r="P63" s="2296"/>
      <c r="Q63" s="2296"/>
      <c r="R63" s="2296"/>
      <c r="S63" s="2296"/>
      <c r="T63" s="2296"/>
      <c r="U63" s="2296"/>
      <c r="V63" s="2296"/>
      <c r="W63" s="2296"/>
      <c r="X63" s="2296"/>
      <c r="Y63" s="2296"/>
      <c r="Z63" s="2296"/>
      <c r="AA63" s="2296"/>
      <c r="AB63" s="2296"/>
      <c r="AC63" s="2296"/>
    </row>
    <row r="64" spans="1:29" s="2297" customFormat="1" ht="18.75">
      <c r="A64" s="2286"/>
      <c r="B64" s="2286"/>
      <c r="C64" s="2286"/>
      <c r="D64" s="2286"/>
      <c r="E64" s="2286"/>
      <c r="F64" s="2287"/>
      <c r="G64" s="2288"/>
      <c r="H64" s="2285"/>
      <c r="I64" s="2287"/>
      <c r="J64" s="2285"/>
      <c r="K64" s="2287"/>
      <c r="L64" s="2287"/>
      <c r="M64" s="2296"/>
      <c r="N64" s="2296"/>
      <c r="O64" s="2296"/>
      <c r="P64" s="2296"/>
      <c r="Q64" s="2296"/>
      <c r="R64" s="2296"/>
      <c r="S64" s="2296"/>
      <c r="T64" s="2296"/>
      <c r="U64" s="2296"/>
      <c r="V64" s="2296"/>
      <c r="W64" s="2296"/>
      <c r="X64" s="2296"/>
      <c r="Y64" s="2296"/>
      <c r="Z64" s="2296"/>
      <c r="AA64" s="2296"/>
      <c r="AB64" s="2296"/>
      <c r="AC64" s="2296"/>
    </row>
    <row r="65" spans="1:29" s="2297" customFormat="1" ht="18.75">
      <c r="A65" s="2286"/>
      <c r="B65" s="2286"/>
      <c r="C65" s="2286"/>
      <c r="D65" s="2286"/>
      <c r="E65" s="2286"/>
      <c r="F65" s="2287"/>
      <c r="G65" s="2288"/>
      <c r="H65" s="2285"/>
      <c r="I65" s="2287"/>
      <c r="J65" s="2285"/>
      <c r="K65" s="2287"/>
      <c r="L65" s="2287"/>
      <c r="M65" s="2296"/>
      <c r="N65" s="2296"/>
      <c r="O65" s="2296"/>
      <c r="P65" s="2296"/>
      <c r="Q65" s="2296"/>
      <c r="R65" s="2296"/>
      <c r="S65" s="2296"/>
      <c r="T65" s="2296"/>
      <c r="U65" s="2296"/>
      <c r="V65" s="2296"/>
      <c r="W65" s="2296"/>
      <c r="X65" s="2296"/>
      <c r="Y65" s="2296"/>
      <c r="Z65" s="2296"/>
      <c r="AA65" s="2296"/>
      <c r="AB65" s="2296"/>
      <c r="AC65" s="2296"/>
    </row>
    <row r="66" spans="1:29" s="2297" customFormat="1" ht="18.75">
      <c r="A66" s="2286"/>
      <c r="B66" s="2286"/>
      <c r="C66" s="2286"/>
      <c r="D66" s="2286"/>
      <c r="E66" s="2286"/>
      <c r="F66" s="2287"/>
      <c r="G66" s="2288"/>
      <c r="H66" s="2285"/>
      <c r="I66" s="2287"/>
      <c r="J66" s="2285"/>
      <c r="K66" s="2287"/>
      <c r="L66" s="2287"/>
      <c r="M66" s="2296"/>
      <c r="N66" s="2296"/>
      <c r="O66" s="2296"/>
      <c r="P66" s="2296"/>
      <c r="Q66" s="2296"/>
      <c r="R66" s="2296"/>
      <c r="S66" s="2296"/>
      <c r="T66" s="2296"/>
      <c r="U66" s="2296"/>
      <c r="V66" s="2296"/>
      <c r="W66" s="2296"/>
      <c r="X66" s="2296"/>
      <c r="Y66" s="2296"/>
      <c r="Z66" s="2296"/>
      <c r="AA66" s="2296"/>
      <c r="AB66" s="2296"/>
      <c r="AC66" s="2296"/>
    </row>
    <row r="67" spans="1:29" s="2297" customFormat="1" ht="18.75">
      <c r="A67" s="2286"/>
      <c r="B67" s="2286"/>
      <c r="C67" s="2286"/>
      <c r="D67" s="2286"/>
      <c r="E67" s="2286"/>
      <c r="F67" s="2287"/>
      <c r="G67" s="2288"/>
      <c r="H67" s="2285"/>
      <c r="I67" s="2287"/>
      <c r="J67" s="2285"/>
      <c r="K67" s="2287"/>
      <c r="L67" s="2287"/>
      <c r="M67" s="2296"/>
      <c r="N67" s="2296"/>
      <c r="O67" s="2296"/>
      <c r="P67" s="2296"/>
      <c r="Q67" s="2296"/>
      <c r="R67" s="2296"/>
      <c r="S67" s="2296"/>
      <c r="T67" s="2296"/>
      <c r="U67" s="2296"/>
      <c r="V67" s="2296"/>
      <c r="W67" s="2296"/>
      <c r="X67" s="2296"/>
      <c r="Y67" s="2296"/>
      <c r="Z67" s="2296"/>
      <c r="AA67" s="2296"/>
      <c r="AB67" s="2296"/>
      <c r="AC67" s="2296"/>
    </row>
    <row r="68" spans="1:29" s="2297" customFormat="1" ht="18.75">
      <c r="A68" s="2286"/>
      <c r="B68" s="2286"/>
      <c r="C68" s="2286"/>
      <c r="D68" s="2286"/>
      <c r="E68" s="2286"/>
      <c r="F68" s="2287"/>
      <c r="G68" s="2288"/>
      <c r="H68" s="2285"/>
      <c r="I68" s="2287"/>
      <c r="J68" s="2285"/>
      <c r="K68" s="2287"/>
      <c r="L68" s="2287"/>
      <c r="M68" s="2296"/>
      <c r="N68" s="2296"/>
      <c r="O68" s="2296"/>
      <c r="P68" s="2296"/>
      <c r="Q68" s="2296"/>
      <c r="R68" s="2296"/>
      <c r="S68" s="2296"/>
      <c r="T68" s="2296"/>
      <c r="U68" s="2296"/>
      <c r="V68" s="2296"/>
      <c r="W68" s="2296"/>
      <c r="X68" s="2296"/>
      <c r="Y68" s="2296"/>
      <c r="Z68" s="2296"/>
      <c r="AA68" s="2296"/>
      <c r="AB68" s="2296"/>
      <c r="AC68" s="2296"/>
    </row>
    <row r="69" spans="1:29" s="2297" customFormat="1" ht="18.75">
      <c r="A69" s="2286"/>
      <c r="B69" s="2286"/>
      <c r="C69" s="2286"/>
      <c r="D69" s="2286"/>
      <c r="E69" s="2286"/>
      <c r="F69" s="2287"/>
      <c r="G69" s="2288"/>
      <c r="H69" s="2285"/>
      <c r="I69" s="2287"/>
      <c r="J69" s="2285"/>
      <c r="K69" s="2287"/>
      <c r="L69" s="2287"/>
      <c r="M69" s="2296"/>
      <c r="N69" s="2296"/>
      <c r="O69" s="2296"/>
      <c r="P69" s="2296"/>
      <c r="Q69" s="2296"/>
      <c r="R69" s="2296"/>
      <c r="S69" s="2296"/>
      <c r="T69" s="2296"/>
      <c r="U69" s="2296"/>
      <c r="V69" s="2296"/>
      <c r="W69" s="2296"/>
      <c r="X69" s="2296"/>
      <c r="Y69" s="2296"/>
      <c r="Z69" s="2296"/>
      <c r="AA69" s="2296"/>
      <c r="AB69" s="2296"/>
      <c r="AC69" s="2296"/>
    </row>
    <row r="70" spans="1:29" s="2297" customFormat="1" ht="18.75">
      <c r="A70" s="2286"/>
      <c r="B70" s="2286"/>
      <c r="C70" s="2286"/>
      <c r="D70" s="2286"/>
      <c r="E70" s="2286"/>
      <c r="F70" s="2287"/>
      <c r="G70" s="2288"/>
      <c r="H70" s="2285"/>
      <c r="I70" s="2287"/>
      <c r="J70" s="2285"/>
      <c r="K70" s="2287"/>
      <c r="L70" s="2287"/>
      <c r="M70" s="2296"/>
      <c r="N70" s="2296"/>
      <c r="O70" s="2296"/>
      <c r="P70" s="2296"/>
      <c r="Q70" s="2296"/>
      <c r="R70" s="2296"/>
      <c r="S70" s="2296"/>
      <c r="T70" s="2296"/>
      <c r="U70" s="2296"/>
      <c r="V70" s="2296"/>
      <c r="W70" s="2296"/>
      <c r="X70" s="2296"/>
      <c r="Y70" s="2296"/>
      <c r="Z70" s="2296"/>
      <c r="AA70" s="2296"/>
      <c r="AB70" s="2296"/>
      <c r="AC70" s="2296"/>
    </row>
    <row r="71" spans="1:29" s="2297" customFormat="1" ht="18.75">
      <c r="A71" s="2286"/>
      <c r="B71" s="2286"/>
      <c r="C71" s="2286"/>
      <c r="D71" s="2286"/>
      <c r="E71" s="2286"/>
      <c r="F71" s="2287"/>
      <c r="G71" s="2288"/>
      <c r="H71" s="2285"/>
      <c r="I71" s="2287"/>
      <c r="J71" s="2285"/>
      <c r="K71" s="2287"/>
      <c r="L71" s="2287"/>
      <c r="M71" s="2296"/>
      <c r="N71" s="2296"/>
      <c r="O71" s="2296"/>
      <c r="P71" s="2296"/>
      <c r="Q71" s="2296"/>
      <c r="R71" s="2296"/>
      <c r="S71" s="2296"/>
      <c r="T71" s="2296"/>
      <c r="U71" s="2296"/>
      <c r="V71" s="2296"/>
      <c r="W71" s="2296"/>
      <c r="X71" s="2296"/>
      <c r="Y71" s="2296"/>
      <c r="Z71" s="2296"/>
      <c r="AA71" s="2296"/>
      <c r="AB71" s="2296"/>
      <c r="AC71" s="2296"/>
    </row>
    <row r="72" spans="1:29" s="2297" customFormat="1" ht="18.75">
      <c r="A72" s="2286"/>
      <c r="B72" s="2286"/>
      <c r="C72" s="2286"/>
      <c r="D72" s="2286"/>
      <c r="E72" s="2286"/>
      <c r="F72" s="2287"/>
      <c r="G72" s="2288"/>
      <c r="H72" s="2285"/>
      <c r="I72" s="2287"/>
      <c r="J72" s="2285"/>
      <c r="K72" s="2287"/>
      <c r="L72" s="2287"/>
      <c r="M72" s="2296"/>
      <c r="N72" s="2296"/>
      <c r="O72" s="2296"/>
      <c r="P72" s="2296"/>
      <c r="Q72" s="2296"/>
      <c r="R72" s="2296"/>
      <c r="S72" s="2296"/>
      <c r="T72" s="2296"/>
      <c r="U72" s="2296"/>
      <c r="V72" s="2296"/>
      <c r="W72" s="2296"/>
      <c r="X72" s="2296"/>
      <c r="Y72" s="2296"/>
      <c r="Z72" s="2296"/>
      <c r="AA72" s="2296"/>
      <c r="AB72" s="2296"/>
      <c r="AC72" s="2296"/>
    </row>
    <row r="73" spans="1:29" s="2297" customFormat="1" ht="18.75">
      <c r="A73" s="2286"/>
      <c r="B73" s="2286"/>
      <c r="C73" s="2286"/>
      <c r="D73" s="2286"/>
      <c r="E73" s="2286"/>
      <c r="F73" s="2287"/>
      <c r="G73" s="2288"/>
      <c r="H73" s="2285"/>
      <c r="I73" s="2287"/>
      <c r="J73" s="2285"/>
      <c r="K73" s="2287"/>
      <c r="L73" s="2287"/>
      <c r="M73" s="2296"/>
      <c r="N73" s="2296"/>
      <c r="O73" s="2296"/>
      <c r="P73" s="2296"/>
      <c r="Q73" s="2296"/>
      <c r="R73" s="2296"/>
      <c r="S73" s="2296"/>
      <c r="T73" s="2296"/>
      <c r="U73" s="2296"/>
      <c r="V73" s="2296"/>
      <c r="W73" s="2296"/>
      <c r="X73" s="2296"/>
      <c r="Y73" s="2296"/>
      <c r="Z73" s="2296"/>
      <c r="AA73" s="2296"/>
      <c r="AB73" s="2296"/>
      <c r="AC73" s="2296"/>
    </row>
    <row r="74" spans="1:29" s="2297" customFormat="1" ht="18.75">
      <c r="A74" s="2286"/>
      <c r="B74" s="2286"/>
      <c r="C74" s="2286"/>
      <c r="D74" s="2286"/>
      <c r="E74" s="2286"/>
      <c r="F74" s="2287"/>
      <c r="G74" s="2288"/>
      <c r="H74" s="2285"/>
      <c r="I74" s="2287"/>
      <c r="J74" s="2285"/>
      <c r="K74" s="2287"/>
      <c r="L74" s="2287"/>
      <c r="M74" s="2296"/>
      <c r="N74" s="2296"/>
      <c r="O74" s="2296"/>
      <c r="P74" s="2296"/>
      <c r="Q74" s="2296"/>
      <c r="R74" s="2296"/>
      <c r="S74" s="2296"/>
      <c r="T74" s="2296"/>
      <c r="U74" s="2296"/>
      <c r="V74" s="2296"/>
      <c r="W74" s="2296"/>
      <c r="X74" s="2296"/>
      <c r="Y74" s="2296"/>
      <c r="Z74" s="2296"/>
      <c r="AA74" s="2296"/>
      <c r="AB74" s="2296"/>
      <c r="AC74" s="2296"/>
    </row>
    <row r="75" spans="1:29" s="2297" customFormat="1" ht="18.75">
      <c r="A75" s="2286"/>
      <c r="B75" s="2286"/>
      <c r="C75" s="2286"/>
      <c r="D75" s="2286"/>
      <c r="E75" s="2286"/>
      <c r="F75" s="2287"/>
      <c r="G75" s="2288"/>
      <c r="H75" s="2285"/>
      <c r="I75" s="2287"/>
      <c r="J75" s="2285"/>
      <c r="K75" s="2287"/>
      <c r="L75" s="2287"/>
      <c r="M75" s="2296"/>
      <c r="N75" s="2296"/>
      <c r="O75" s="2296"/>
      <c r="P75" s="2296"/>
      <c r="Q75" s="2296"/>
      <c r="R75" s="2296"/>
      <c r="S75" s="2296"/>
      <c r="T75" s="2296"/>
      <c r="U75" s="2296"/>
      <c r="V75" s="2296"/>
      <c r="W75" s="2296"/>
      <c r="X75" s="2296"/>
      <c r="Y75" s="2296"/>
      <c r="Z75" s="2296"/>
      <c r="AA75" s="2296"/>
      <c r="AB75" s="2296"/>
      <c r="AC75" s="2296"/>
    </row>
    <row r="76" spans="1:29" s="2297" customFormat="1" ht="18.75">
      <c r="A76" s="2286"/>
      <c r="B76" s="2286"/>
      <c r="C76" s="2286"/>
      <c r="D76" s="2286"/>
      <c r="E76" s="2286"/>
      <c r="F76" s="2287"/>
      <c r="G76" s="2288"/>
      <c r="H76" s="2285"/>
      <c r="I76" s="2287"/>
      <c r="J76" s="2285"/>
      <c r="K76" s="2287"/>
      <c r="L76" s="2287"/>
      <c r="M76" s="2296"/>
      <c r="N76" s="2296"/>
      <c r="O76" s="2296"/>
      <c r="P76" s="2296"/>
      <c r="Q76" s="2296"/>
      <c r="R76" s="2296"/>
      <c r="S76" s="2296"/>
      <c r="T76" s="2296"/>
      <c r="U76" s="2296"/>
      <c r="V76" s="2296"/>
      <c r="W76" s="2296"/>
      <c r="X76" s="2296"/>
      <c r="Y76" s="2296"/>
      <c r="Z76" s="2296"/>
      <c r="AA76" s="2296"/>
      <c r="AB76" s="2296"/>
      <c r="AC76" s="2296"/>
    </row>
    <row r="77" spans="1:29" s="2297" customFormat="1" ht="18.75">
      <c r="A77" s="2286"/>
      <c r="B77" s="2286"/>
      <c r="C77" s="2286"/>
      <c r="D77" s="2286"/>
      <c r="E77" s="2286"/>
      <c r="F77" s="2287"/>
      <c r="G77" s="2288"/>
      <c r="H77" s="2285"/>
      <c r="I77" s="2287"/>
      <c r="J77" s="2285"/>
      <c r="K77" s="2287"/>
      <c r="L77" s="2287"/>
      <c r="M77" s="2296"/>
      <c r="N77" s="2296"/>
      <c r="O77" s="2296"/>
      <c r="P77" s="2296"/>
      <c r="Q77" s="2296"/>
      <c r="R77" s="2296"/>
      <c r="S77" s="2296"/>
      <c r="T77" s="2296"/>
      <c r="U77" s="2296"/>
      <c r="V77" s="2296"/>
      <c r="W77" s="2296"/>
      <c r="X77" s="2296"/>
      <c r="Y77" s="2296"/>
      <c r="Z77" s="2296"/>
      <c r="AA77" s="2296"/>
      <c r="AB77" s="2296"/>
      <c r="AC77" s="2296"/>
    </row>
    <row r="78" spans="1:29" s="2297" customFormat="1" ht="18.75">
      <c r="A78" s="2286"/>
      <c r="B78" s="2286"/>
      <c r="C78" s="2286"/>
      <c r="D78" s="2286"/>
      <c r="E78" s="2286"/>
      <c r="F78" s="2287"/>
      <c r="G78" s="2288"/>
      <c r="H78" s="2285"/>
      <c r="I78" s="2287"/>
      <c r="J78" s="2285"/>
      <c r="K78" s="2287"/>
      <c r="L78" s="2287"/>
      <c r="M78" s="2296"/>
      <c r="N78" s="2296"/>
      <c r="O78" s="2296"/>
      <c r="P78" s="2296"/>
      <c r="Q78" s="2296"/>
      <c r="R78" s="2296"/>
      <c r="S78" s="2296"/>
      <c r="T78" s="2296"/>
      <c r="U78" s="2296"/>
      <c r="V78" s="2296"/>
      <c r="W78" s="2296"/>
      <c r="X78" s="2296"/>
      <c r="Y78" s="2296"/>
      <c r="Z78" s="2296"/>
      <c r="AA78" s="2296"/>
      <c r="AB78" s="2296"/>
      <c r="AC78" s="2296"/>
    </row>
    <row r="79" spans="1:29" s="2297" customFormat="1" ht="18.75">
      <c r="A79" s="2286"/>
      <c r="B79" s="2286"/>
      <c r="C79" s="2286"/>
      <c r="D79" s="2286"/>
      <c r="E79" s="2286"/>
      <c r="F79" s="2287"/>
      <c r="G79" s="2288"/>
      <c r="H79" s="2285"/>
      <c r="I79" s="2287"/>
      <c r="J79" s="2285"/>
      <c r="K79" s="2287"/>
      <c r="L79" s="2287"/>
      <c r="M79" s="2296"/>
      <c r="N79" s="2296"/>
      <c r="O79" s="2296"/>
      <c r="P79" s="2296"/>
      <c r="Q79" s="2296"/>
      <c r="R79" s="2296"/>
      <c r="S79" s="2296"/>
      <c r="T79" s="2296"/>
      <c r="U79" s="2296"/>
      <c r="V79" s="2296"/>
      <c r="W79" s="2296"/>
      <c r="X79" s="2296"/>
      <c r="Y79" s="2296"/>
      <c r="Z79" s="2296"/>
      <c r="AA79" s="2296"/>
      <c r="AB79" s="2296"/>
      <c r="AC79" s="2296"/>
    </row>
    <row r="80" spans="1:29" s="2297" customFormat="1" ht="18.75">
      <c r="A80" s="2286"/>
      <c r="B80" s="2286"/>
      <c r="C80" s="2286"/>
      <c r="D80" s="2286"/>
      <c r="E80" s="2286"/>
      <c r="F80" s="2287"/>
      <c r="G80" s="2288"/>
      <c r="H80" s="2285"/>
      <c r="I80" s="2287"/>
      <c r="J80" s="2285"/>
      <c r="K80" s="2287"/>
      <c r="L80" s="2287"/>
      <c r="M80" s="2296"/>
      <c r="N80" s="2296"/>
      <c r="O80" s="2296"/>
      <c r="P80" s="2296"/>
      <c r="Q80" s="2296"/>
      <c r="R80" s="2296"/>
      <c r="S80" s="2296"/>
      <c r="T80" s="2296"/>
      <c r="U80" s="2296"/>
      <c r="V80" s="2296"/>
      <c r="W80" s="2296"/>
      <c r="X80" s="2296"/>
      <c r="Y80" s="2296"/>
      <c r="Z80" s="2296"/>
      <c r="AA80" s="2296"/>
      <c r="AB80" s="2296"/>
      <c r="AC80" s="2296"/>
    </row>
    <row r="81" spans="1:29" s="2297" customFormat="1" ht="18.75">
      <c r="A81" s="2286"/>
      <c r="B81" s="2286"/>
      <c r="C81" s="2286"/>
      <c r="D81" s="2286"/>
      <c r="E81" s="2286"/>
      <c r="F81" s="2287"/>
      <c r="G81" s="2288"/>
      <c r="H81" s="2285"/>
      <c r="I81" s="2287"/>
      <c r="J81" s="2285"/>
      <c r="K81" s="2287"/>
      <c r="L81" s="2287"/>
      <c r="M81" s="2296"/>
      <c r="N81" s="2296"/>
      <c r="O81" s="2296"/>
      <c r="P81" s="2296"/>
      <c r="Q81" s="2296"/>
      <c r="R81" s="2296"/>
      <c r="S81" s="2296"/>
      <c r="T81" s="2296"/>
      <c r="U81" s="2296"/>
      <c r="V81" s="2296"/>
      <c r="W81" s="2296"/>
      <c r="X81" s="2296"/>
      <c r="Y81" s="2296"/>
      <c r="Z81" s="2296"/>
      <c r="AA81" s="2296"/>
      <c r="AB81" s="2296"/>
      <c r="AC81" s="2296"/>
    </row>
    <row r="82" spans="1:29" s="2297" customFormat="1" ht="18.75">
      <c r="A82" s="2286"/>
      <c r="B82" s="2286"/>
      <c r="C82" s="2286"/>
      <c r="D82" s="2286"/>
      <c r="E82" s="2286"/>
      <c r="F82" s="2287"/>
      <c r="G82" s="2288"/>
      <c r="H82" s="2285"/>
      <c r="I82" s="2287"/>
      <c r="J82" s="2285"/>
      <c r="K82" s="2287"/>
      <c r="L82" s="2287"/>
      <c r="M82" s="2296"/>
      <c r="N82" s="2296"/>
      <c r="O82" s="2296"/>
      <c r="P82" s="2296"/>
      <c r="Q82" s="2296"/>
      <c r="R82" s="2296"/>
      <c r="S82" s="2296"/>
      <c r="T82" s="2296"/>
      <c r="U82" s="2296"/>
      <c r="V82" s="2296"/>
      <c r="W82" s="2296"/>
      <c r="X82" s="2296"/>
      <c r="Y82" s="2296"/>
      <c r="Z82" s="2296"/>
      <c r="AA82" s="2296"/>
      <c r="AB82" s="2296"/>
      <c r="AC82" s="2296"/>
    </row>
    <row r="83" spans="1:29" s="2297" customFormat="1" ht="18.75">
      <c r="A83" s="2286"/>
      <c r="B83" s="2286"/>
      <c r="C83" s="2286"/>
      <c r="D83" s="2286"/>
      <c r="E83" s="2286"/>
      <c r="F83" s="2287"/>
      <c r="G83" s="2288"/>
      <c r="H83" s="2285"/>
      <c r="I83" s="2287"/>
      <c r="J83" s="2285"/>
      <c r="K83" s="2287"/>
      <c r="L83" s="2287"/>
      <c r="M83" s="2296"/>
      <c r="N83" s="2296"/>
      <c r="O83" s="2296"/>
      <c r="P83" s="2296"/>
      <c r="Q83" s="2296"/>
      <c r="R83" s="2296"/>
      <c r="S83" s="2296"/>
      <c r="T83" s="2296"/>
      <c r="U83" s="2296"/>
      <c r="V83" s="2296"/>
      <c r="W83" s="2296"/>
      <c r="X83" s="2296"/>
      <c r="Y83" s="2296"/>
      <c r="Z83" s="2296"/>
      <c r="AA83" s="2296"/>
      <c r="AB83" s="2296"/>
      <c r="AC83" s="2296"/>
    </row>
    <row r="84" spans="1:29" s="2297" customFormat="1" ht="18.75">
      <c r="A84" s="2286"/>
      <c r="B84" s="2286"/>
      <c r="C84" s="2286"/>
      <c r="D84" s="2286"/>
      <c r="E84" s="2286"/>
      <c r="F84" s="2287"/>
      <c r="G84" s="2288"/>
      <c r="H84" s="2285"/>
      <c r="I84" s="2287"/>
      <c r="J84" s="2285"/>
      <c r="K84" s="2287"/>
      <c r="L84" s="2287"/>
      <c r="M84" s="2296"/>
      <c r="N84" s="2296"/>
      <c r="O84" s="2296"/>
      <c r="P84" s="2296"/>
      <c r="Q84" s="2296"/>
      <c r="R84" s="2296"/>
      <c r="S84" s="2296"/>
      <c r="T84" s="2296"/>
      <c r="U84" s="2296"/>
      <c r="V84" s="2296"/>
      <c r="W84" s="2296"/>
      <c r="X84" s="2296"/>
      <c r="Y84" s="2296"/>
      <c r="Z84" s="2296"/>
      <c r="AA84" s="2296"/>
      <c r="AB84" s="2296"/>
      <c r="AC84" s="2296"/>
    </row>
    <row r="85" spans="1:29" s="2297" customFormat="1" ht="18.75">
      <c r="A85" s="2286"/>
      <c r="B85" s="2286"/>
      <c r="C85" s="2286"/>
      <c r="D85" s="2286"/>
      <c r="E85" s="2286"/>
      <c r="F85" s="2287"/>
      <c r="G85" s="2288"/>
      <c r="H85" s="2285"/>
      <c r="I85" s="2287"/>
      <c r="J85" s="2285"/>
      <c r="K85" s="2287"/>
      <c r="L85" s="2287"/>
      <c r="M85" s="2296"/>
      <c r="N85" s="2296"/>
      <c r="O85" s="2296"/>
      <c r="P85" s="2296"/>
      <c r="Q85" s="2296"/>
      <c r="R85" s="2296"/>
      <c r="S85" s="2296"/>
      <c r="T85" s="2296"/>
      <c r="U85" s="2296"/>
      <c r="V85" s="2296"/>
      <c r="W85" s="2296"/>
      <c r="X85" s="2296"/>
      <c r="Y85" s="2296"/>
      <c r="Z85" s="2296"/>
      <c r="AA85" s="2296"/>
      <c r="AB85" s="2296"/>
      <c r="AC85" s="2296"/>
    </row>
    <row r="86" spans="1:29" s="2297" customFormat="1" ht="18.75">
      <c r="A86" s="2286"/>
      <c r="B86" s="2286"/>
      <c r="C86" s="2286"/>
      <c r="D86" s="2286"/>
      <c r="E86" s="2286"/>
      <c r="F86" s="2287"/>
      <c r="G86" s="2288"/>
      <c r="H86" s="2285"/>
      <c r="I86" s="2287"/>
      <c r="J86" s="2285"/>
      <c r="K86" s="2287"/>
      <c r="L86" s="2287"/>
      <c r="M86" s="2296"/>
      <c r="N86" s="2296"/>
      <c r="O86" s="2296"/>
      <c r="P86" s="2296"/>
      <c r="Q86" s="2296"/>
      <c r="R86" s="2296"/>
      <c r="S86" s="2296"/>
      <c r="T86" s="2296"/>
      <c r="U86" s="2296"/>
      <c r="V86" s="2296"/>
      <c r="W86" s="2296"/>
      <c r="X86" s="2296"/>
      <c r="Y86" s="2296"/>
      <c r="Z86" s="2296"/>
      <c r="AA86" s="2296"/>
      <c r="AB86" s="2296"/>
      <c r="AC86" s="2296"/>
    </row>
    <row r="87" spans="1:29" s="2297" customFormat="1" ht="18.75">
      <c r="A87" s="2286"/>
      <c r="B87" s="2286"/>
      <c r="C87" s="2286"/>
      <c r="D87" s="2286"/>
      <c r="E87" s="2286"/>
      <c r="F87" s="2287"/>
      <c r="G87" s="2288"/>
      <c r="H87" s="2285"/>
      <c r="I87" s="2287"/>
      <c r="J87" s="2285"/>
      <c r="K87" s="2287"/>
      <c r="L87" s="2287"/>
      <c r="M87" s="2296"/>
      <c r="N87" s="2296"/>
      <c r="O87" s="2296"/>
      <c r="P87" s="2296"/>
      <c r="Q87" s="2296"/>
      <c r="R87" s="2296"/>
      <c r="S87" s="2296"/>
      <c r="T87" s="2296"/>
      <c r="U87" s="2296"/>
      <c r="V87" s="2296"/>
      <c r="W87" s="2296"/>
      <c r="X87" s="2296"/>
      <c r="Y87" s="2296"/>
      <c r="Z87" s="2296"/>
      <c r="AA87" s="2296"/>
      <c r="AB87" s="2296"/>
      <c r="AC87" s="2296"/>
    </row>
    <row r="88" spans="1:29" s="2297" customFormat="1" ht="18.75">
      <c r="A88" s="2286"/>
      <c r="B88" s="2286"/>
      <c r="C88" s="2286"/>
      <c r="D88" s="2286"/>
      <c r="E88" s="2286"/>
      <c r="F88" s="2287"/>
      <c r="G88" s="2288"/>
      <c r="H88" s="2285"/>
      <c r="I88" s="2287"/>
      <c r="J88" s="2285"/>
      <c r="K88" s="2287"/>
      <c r="L88" s="2287"/>
      <c r="M88" s="2296"/>
      <c r="N88" s="2296"/>
      <c r="O88" s="2296"/>
      <c r="P88" s="2296"/>
      <c r="Q88" s="2296"/>
      <c r="R88" s="2296"/>
      <c r="S88" s="2296"/>
      <c r="T88" s="2296"/>
      <c r="U88" s="2296"/>
      <c r="V88" s="2296"/>
      <c r="W88" s="2296"/>
      <c r="X88" s="2296"/>
      <c r="Y88" s="2296"/>
      <c r="Z88" s="2296"/>
      <c r="AA88" s="2296"/>
      <c r="AB88" s="2296"/>
      <c r="AC88" s="2296"/>
    </row>
    <row r="89" spans="1:29" s="2297" customFormat="1" ht="18.75">
      <c r="A89" s="2286"/>
      <c r="B89" s="2286"/>
      <c r="C89" s="2286"/>
      <c r="D89" s="2286"/>
      <c r="E89" s="2286"/>
      <c r="F89" s="2287"/>
      <c r="G89" s="2288"/>
      <c r="H89" s="2285"/>
      <c r="I89" s="2287"/>
      <c r="J89" s="2285"/>
      <c r="K89" s="2287"/>
      <c r="L89" s="2287"/>
      <c r="M89" s="2296"/>
      <c r="N89" s="2296"/>
      <c r="O89" s="2296"/>
      <c r="P89" s="2296"/>
      <c r="Q89" s="2296"/>
      <c r="R89" s="2296"/>
      <c r="S89" s="2296"/>
      <c r="T89" s="2296"/>
      <c r="U89" s="2296"/>
      <c r="V89" s="2296"/>
      <c r="W89" s="2296"/>
      <c r="X89" s="2296"/>
      <c r="Y89" s="2296"/>
      <c r="Z89" s="2296"/>
      <c r="AA89" s="2296"/>
      <c r="AB89" s="2296"/>
      <c r="AC89" s="2296"/>
    </row>
    <row r="90" spans="1:29" s="2297" customFormat="1" ht="18.75">
      <c r="A90" s="2286"/>
      <c r="B90" s="2286"/>
      <c r="C90" s="2286"/>
      <c r="D90" s="2286"/>
      <c r="E90" s="2286"/>
      <c r="F90" s="2287"/>
      <c r="G90" s="2288"/>
      <c r="H90" s="2285"/>
      <c r="I90" s="2287"/>
      <c r="J90" s="2285"/>
      <c r="K90" s="2287"/>
      <c r="L90" s="2287"/>
      <c r="M90" s="2296"/>
      <c r="N90" s="2296"/>
      <c r="O90" s="2296"/>
      <c r="P90" s="2296"/>
      <c r="Q90" s="2296"/>
      <c r="R90" s="2296"/>
      <c r="S90" s="2296"/>
      <c r="T90" s="2296"/>
      <c r="U90" s="2296"/>
      <c r="V90" s="2296"/>
      <c r="W90" s="2296"/>
      <c r="X90" s="2296"/>
      <c r="Y90" s="2296"/>
      <c r="Z90" s="2296"/>
      <c r="AA90" s="2296"/>
      <c r="AB90" s="2296"/>
      <c r="AC90" s="2296"/>
    </row>
    <row r="91" spans="1:29" s="2297" customFormat="1" ht="18.75">
      <c r="A91" s="2286"/>
      <c r="B91" s="2286"/>
      <c r="C91" s="2286"/>
      <c r="D91" s="2286"/>
      <c r="E91" s="2286"/>
      <c r="F91" s="2287"/>
      <c r="G91" s="2288"/>
      <c r="H91" s="2285"/>
      <c r="I91" s="2287"/>
      <c r="J91" s="2285"/>
      <c r="K91" s="2287"/>
      <c r="L91" s="2287"/>
      <c r="M91" s="2296"/>
      <c r="N91" s="2296"/>
      <c r="O91" s="2296"/>
      <c r="P91" s="2296"/>
      <c r="Q91" s="2296"/>
      <c r="R91" s="2296"/>
      <c r="S91" s="2296"/>
      <c r="T91" s="2296"/>
      <c r="U91" s="2296"/>
      <c r="V91" s="2296"/>
      <c r="W91" s="2296"/>
      <c r="X91" s="2296"/>
      <c r="Y91" s="2296"/>
      <c r="Z91" s="2296"/>
      <c r="AA91" s="2296"/>
      <c r="AB91" s="2296"/>
      <c r="AC91" s="2296"/>
    </row>
    <row r="92" spans="1:29" s="2297" customFormat="1" ht="18.75">
      <c r="A92" s="2286"/>
      <c r="B92" s="2286"/>
      <c r="C92" s="2286"/>
      <c r="D92" s="2286"/>
      <c r="E92" s="2286"/>
      <c r="F92" s="2287"/>
      <c r="G92" s="2288"/>
      <c r="H92" s="2285"/>
      <c r="I92" s="2287"/>
      <c r="J92" s="2285"/>
      <c r="K92" s="2287"/>
      <c r="L92" s="2287"/>
      <c r="M92" s="2296"/>
      <c r="N92" s="2296"/>
      <c r="O92" s="2296"/>
      <c r="P92" s="2296"/>
      <c r="Q92" s="2296"/>
      <c r="R92" s="2296"/>
      <c r="S92" s="2296"/>
      <c r="T92" s="2296"/>
      <c r="U92" s="2296"/>
      <c r="V92" s="2296"/>
      <c r="W92" s="2296"/>
      <c r="X92" s="2296"/>
      <c r="Y92" s="2296"/>
      <c r="Z92" s="2296"/>
      <c r="AA92" s="2296"/>
      <c r="AB92" s="2296"/>
      <c r="AC92" s="2296"/>
    </row>
    <row r="93" spans="1:29" s="2297" customFormat="1" ht="18.75">
      <c r="A93" s="2286"/>
      <c r="B93" s="2286"/>
      <c r="C93" s="2286"/>
      <c r="D93" s="2286"/>
      <c r="E93" s="2286"/>
      <c r="F93" s="2287"/>
      <c r="G93" s="2288"/>
      <c r="H93" s="2285"/>
      <c r="I93" s="2287"/>
      <c r="J93" s="2285"/>
      <c r="K93" s="2287"/>
      <c r="L93" s="2287"/>
      <c r="M93" s="2296"/>
      <c r="N93" s="2296"/>
      <c r="O93" s="2296"/>
      <c r="P93" s="2296"/>
      <c r="Q93" s="2296"/>
      <c r="R93" s="2296"/>
      <c r="S93" s="2296"/>
      <c r="T93" s="2296"/>
      <c r="U93" s="2296"/>
      <c r="V93" s="2296"/>
      <c r="W93" s="2296"/>
      <c r="X93" s="2296"/>
      <c r="Y93" s="2296"/>
      <c r="Z93" s="2296"/>
      <c r="AA93" s="2296"/>
      <c r="AB93" s="2296"/>
      <c r="AC93" s="2296"/>
    </row>
    <row r="94" spans="1:29" s="2324" customFormat="1">
      <c r="A94" s="2319"/>
      <c r="B94" s="2319"/>
      <c r="C94" s="2319"/>
      <c r="D94" s="2319"/>
      <c r="E94" s="2319"/>
      <c r="F94" s="2320"/>
      <c r="G94" s="2321"/>
      <c r="H94" s="2322"/>
      <c r="I94" s="2320"/>
      <c r="J94" s="2322"/>
      <c r="K94" s="2320"/>
      <c r="L94" s="2320"/>
      <c r="M94" s="2323"/>
      <c r="N94" s="2323"/>
      <c r="O94" s="2323"/>
      <c r="P94" s="2323"/>
      <c r="Q94" s="2323"/>
      <c r="R94" s="2323"/>
      <c r="S94" s="2323"/>
      <c r="T94" s="2323"/>
      <c r="U94" s="2323"/>
      <c r="V94" s="2323"/>
      <c r="W94" s="2323"/>
      <c r="X94" s="2323"/>
      <c r="Y94" s="2323"/>
      <c r="Z94" s="2323"/>
      <c r="AA94" s="2323"/>
      <c r="AB94" s="2323"/>
      <c r="AC94" s="2323"/>
    </row>
    <row r="95" spans="1:29" s="2324" customFormat="1">
      <c r="A95" s="2319"/>
      <c r="B95" s="2319"/>
      <c r="C95" s="2319"/>
      <c r="D95" s="2319"/>
      <c r="E95" s="2319"/>
      <c r="F95" s="2320"/>
      <c r="G95" s="2321"/>
      <c r="H95" s="2322"/>
      <c r="I95" s="2320"/>
      <c r="J95" s="2322"/>
      <c r="K95" s="2320"/>
      <c r="L95" s="2320"/>
      <c r="M95" s="2323"/>
      <c r="N95" s="2323"/>
      <c r="O95" s="2323"/>
      <c r="P95" s="2323"/>
      <c r="Q95" s="2323"/>
      <c r="R95" s="2323"/>
      <c r="S95" s="2323"/>
      <c r="T95" s="2323"/>
      <c r="U95" s="2323"/>
      <c r="V95" s="2323"/>
      <c r="W95" s="2323"/>
      <c r="X95" s="2323"/>
      <c r="Y95" s="2323"/>
      <c r="Z95" s="2323"/>
      <c r="AA95" s="2323"/>
      <c r="AB95" s="2323"/>
      <c r="AC95" s="2323"/>
    </row>
    <row r="96" spans="1:29" s="2324" customFormat="1">
      <c r="A96" s="2319"/>
      <c r="B96" s="2319"/>
      <c r="C96" s="2319"/>
      <c r="D96" s="2319"/>
      <c r="E96" s="2319"/>
      <c r="F96" s="2320"/>
      <c r="G96" s="2321"/>
      <c r="H96" s="2322"/>
      <c r="I96" s="2320"/>
      <c r="J96" s="2322"/>
      <c r="K96" s="2320"/>
      <c r="L96" s="2320"/>
      <c r="M96" s="2323"/>
      <c r="N96" s="2323"/>
      <c r="O96" s="2323"/>
      <c r="P96" s="2323"/>
      <c r="Q96" s="2323"/>
      <c r="R96" s="2323"/>
      <c r="S96" s="2323"/>
      <c r="T96" s="2323"/>
      <c r="U96" s="2323"/>
      <c r="V96" s="2323"/>
      <c r="W96" s="2323"/>
      <c r="X96" s="2323"/>
      <c r="Y96" s="2323"/>
      <c r="Z96" s="2323"/>
      <c r="AA96" s="2323"/>
      <c r="AB96" s="2323"/>
      <c r="AC96" s="2323"/>
    </row>
    <row r="97" spans="1:29" s="2324" customFormat="1">
      <c r="A97" s="2319"/>
      <c r="B97" s="2319"/>
      <c r="C97" s="2319"/>
      <c r="D97" s="2319"/>
      <c r="E97" s="2319"/>
      <c r="F97" s="2320"/>
      <c r="G97" s="2321"/>
      <c r="H97" s="2322"/>
      <c r="I97" s="2320"/>
      <c r="J97" s="2322"/>
      <c r="K97" s="2320"/>
      <c r="L97" s="2320"/>
      <c r="M97" s="2323"/>
      <c r="N97" s="2323"/>
      <c r="O97" s="2323"/>
      <c r="P97" s="2323"/>
      <c r="Q97" s="2323"/>
      <c r="R97" s="2323"/>
      <c r="S97" s="2323"/>
      <c r="T97" s="2323"/>
      <c r="U97" s="2323"/>
      <c r="V97" s="2323"/>
      <c r="W97" s="2323"/>
      <c r="X97" s="2323"/>
      <c r="Y97" s="2323"/>
      <c r="Z97" s="2323"/>
      <c r="AA97" s="2323"/>
      <c r="AB97" s="2323"/>
      <c r="AC97" s="2323"/>
    </row>
    <row r="98" spans="1:29" s="2324" customFormat="1">
      <c r="A98" s="2319"/>
      <c r="B98" s="2319"/>
      <c r="C98" s="2319"/>
      <c r="D98" s="2319"/>
      <c r="E98" s="2319"/>
      <c r="F98" s="2320"/>
      <c r="G98" s="2321"/>
      <c r="H98" s="2322"/>
      <c r="I98" s="2320"/>
      <c r="J98" s="2322"/>
      <c r="K98" s="2320"/>
      <c r="L98" s="2320"/>
      <c r="M98" s="2323"/>
      <c r="N98" s="2323"/>
      <c r="O98" s="2323"/>
      <c r="P98" s="2323"/>
      <c r="Q98" s="2323"/>
      <c r="R98" s="2323"/>
      <c r="S98" s="2323"/>
      <c r="T98" s="2323"/>
      <c r="U98" s="2323"/>
      <c r="V98" s="2323"/>
      <c r="W98" s="2323"/>
      <c r="X98" s="2323"/>
      <c r="Y98" s="2323"/>
      <c r="Z98" s="2323"/>
      <c r="AA98" s="2323"/>
      <c r="AB98" s="2323"/>
      <c r="AC98" s="2323"/>
    </row>
    <row r="99" spans="1:29" s="2324" customFormat="1">
      <c r="A99" s="2319"/>
      <c r="B99" s="2319"/>
      <c r="C99" s="2319"/>
      <c r="D99" s="2319"/>
      <c r="E99" s="2319"/>
      <c r="F99" s="2320"/>
      <c r="G99" s="2321"/>
      <c r="H99" s="2322"/>
      <c r="I99" s="2320"/>
      <c r="J99" s="2322"/>
      <c r="K99" s="2320"/>
      <c r="L99" s="2320"/>
      <c r="M99" s="2323"/>
      <c r="N99" s="2323"/>
      <c r="O99" s="2323"/>
      <c r="P99" s="2323"/>
      <c r="Q99" s="2323"/>
      <c r="R99" s="2323"/>
      <c r="S99" s="2323"/>
      <c r="T99" s="2323"/>
      <c r="U99" s="2323"/>
      <c r="V99" s="2323"/>
      <c r="W99" s="2323"/>
      <c r="X99" s="2323"/>
      <c r="Y99" s="2323"/>
      <c r="Z99" s="2323"/>
      <c r="AA99" s="2323"/>
      <c r="AB99" s="2323"/>
      <c r="AC99" s="2323"/>
    </row>
    <row r="100" spans="1:29" s="2324" customFormat="1">
      <c r="A100" s="2319"/>
      <c r="B100" s="2319"/>
      <c r="C100" s="2319"/>
      <c r="D100" s="2319"/>
      <c r="E100" s="2319"/>
      <c r="F100" s="2320"/>
      <c r="G100" s="2321"/>
      <c r="H100" s="2322"/>
      <c r="I100" s="2320"/>
      <c r="J100" s="2322"/>
      <c r="K100" s="2320"/>
      <c r="L100" s="2320"/>
      <c r="M100" s="2323"/>
      <c r="N100" s="2323"/>
      <c r="O100" s="2323"/>
      <c r="P100" s="2323"/>
      <c r="Q100" s="2323"/>
      <c r="R100" s="2323"/>
      <c r="S100" s="2323"/>
      <c r="T100" s="2323"/>
      <c r="U100" s="2323"/>
      <c r="V100" s="2323"/>
      <c r="W100" s="2323"/>
      <c r="X100" s="2323"/>
      <c r="Y100" s="2323"/>
      <c r="Z100" s="2323"/>
      <c r="AA100" s="2323"/>
      <c r="AB100" s="2323"/>
      <c r="AC100" s="2323"/>
    </row>
    <row r="101" spans="1:29" s="2324" customFormat="1">
      <c r="A101" s="2319"/>
      <c r="B101" s="2319"/>
      <c r="C101" s="2319"/>
      <c r="D101" s="2319"/>
      <c r="E101" s="2319"/>
      <c r="F101" s="2320"/>
      <c r="G101" s="2321"/>
      <c r="H101" s="2322"/>
      <c r="I101" s="2320"/>
      <c r="J101" s="2322"/>
      <c r="K101" s="2320"/>
      <c r="L101" s="2320"/>
      <c r="M101" s="2323"/>
      <c r="N101" s="2323"/>
      <c r="O101" s="2323"/>
      <c r="P101" s="2323"/>
      <c r="Q101" s="2323"/>
      <c r="R101" s="2323"/>
      <c r="S101" s="2323"/>
      <c r="T101" s="2323"/>
      <c r="U101" s="2323"/>
      <c r="V101" s="2323"/>
      <c r="W101" s="2323"/>
      <c r="X101" s="2323"/>
      <c r="Y101" s="2323"/>
      <c r="Z101" s="2323"/>
      <c r="AA101" s="2323"/>
      <c r="AB101" s="2323"/>
      <c r="AC101" s="2323"/>
    </row>
    <row r="102" spans="1:29" s="2324" customFormat="1">
      <c r="A102" s="2319"/>
      <c r="B102" s="2319"/>
      <c r="C102" s="2319"/>
      <c r="D102" s="2319"/>
      <c r="E102" s="2319"/>
      <c r="F102" s="2320"/>
      <c r="G102" s="2321"/>
      <c r="H102" s="2322"/>
      <c r="I102" s="2320"/>
      <c r="J102" s="2322"/>
      <c r="K102" s="2320"/>
      <c r="L102" s="2320"/>
      <c r="M102" s="2323"/>
      <c r="N102" s="2323"/>
      <c r="O102" s="2323"/>
      <c r="P102" s="2323"/>
      <c r="Q102" s="2323"/>
      <c r="R102" s="2323"/>
      <c r="S102" s="2323"/>
      <c r="T102" s="2323"/>
      <c r="U102" s="2323"/>
      <c r="V102" s="2323"/>
      <c r="W102" s="2323"/>
      <c r="X102" s="2323"/>
      <c r="Y102" s="2323"/>
      <c r="Z102" s="2323"/>
      <c r="AA102" s="2323"/>
      <c r="AB102" s="2323"/>
      <c r="AC102" s="2323"/>
    </row>
    <row r="103" spans="1:29" s="2324" customFormat="1">
      <c r="A103" s="2319"/>
      <c r="B103" s="2319"/>
      <c r="C103" s="2319"/>
      <c r="D103" s="2319"/>
      <c r="E103" s="2319"/>
      <c r="F103" s="2320"/>
      <c r="G103" s="2321"/>
      <c r="H103" s="2322"/>
      <c r="I103" s="2320"/>
      <c r="J103" s="2322"/>
      <c r="K103" s="2320"/>
      <c r="L103" s="2320"/>
      <c r="M103" s="2323"/>
      <c r="N103" s="2323"/>
      <c r="O103" s="2323"/>
      <c r="P103" s="2323"/>
      <c r="Q103" s="2323"/>
      <c r="R103" s="2323"/>
      <c r="S103" s="2323"/>
      <c r="T103" s="2323"/>
      <c r="U103" s="2323"/>
      <c r="V103" s="2323"/>
      <c r="W103" s="2323"/>
      <c r="X103" s="2323"/>
      <c r="Y103" s="2323"/>
      <c r="Z103" s="2323"/>
      <c r="AA103" s="2323"/>
      <c r="AB103" s="2323"/>
      <c r="AC103" s="2323"/>
    </row>
    <row r="104" spans="1:29" s="2324" customFormat="1">
      <c r="A104" s="2319"/>
      <c r="B104" s="2319"/>
      <c r="C104" s="2319"/>
      <c r="D104" s="2319"/>
      <c r="E104" s="2319"/>
      <c r="F104" s="2320"/>
      <c r="G104" s="2321"/>
      <c r="H104" s="2322"/>
      <c r="I104" s="2320"/>
      <c r="J104" s="2322"/>
      <c r="K104" s="2320"/>
      <c r="L104" s="2320"/>
      <c r="M104" s="2323"/>
      <c r="N104" s="2323"/>
      <c r="O104" s="2323"/>
      <c r="P104" s="2323"/>
      <c r="Q104" s="2323"/>
      <c r="R104" s="2323"/>
      <c r="S104" s="2323"/>
      <c r="T104" s="2323"/>
      <c r="U104" s="2323"/>
      <c r="V104" s="2323"/>
      <c r="W104" s="2323"/>
      <c r="X104" s="2323"/>
      <c r="Y104" s="2323"/>
      <c r="Z104" s="2323"/>
      <c r="AA104" s="2323"/>
      <c r="AB104" s="2323"/>
      <c r="AC104" s="2323"/>
    </row>
    <row r="105" spans="1:29" s="2324" customFormat="1">
      <c r="A105" s="2319"/>
      <c r="B105" s="2319"/>
      <c r="C105" s="2319"/>
      <c r="D105" s="2319"/>
      <c r="E105" s="2319"/>
      <c r="F105" s="2320"/>
      <c r="G105" s="2321"/>
      <c r="H105" s="2322"/>
      <c r="I105" s="2320"/>
      <c r="J105" s="2322"/>
      <c r="K105" s="2320"/>
      <c r="L105" s="2320"/>
      <c r="M105" s="2323"/>
      <c r="N105" s="2323"/>
      <c r="O105" s="2323"/>
      <c r="P105" s="2323"/>
      <c r="Q105" s="2323"/>
      <c r="R105" s="2323"/>
      <c r="S105" s="2323"/>
      <c r="T105" s="2323"/>
      <c r="U105" s="2323"/>
      <c r="V105" s="2323"/>
      <c r="W105" s="2323"/>
      <c r="X105" s="2323"/>
      <c r="Y105" s="2323"/>
      <c r="Z105" s="2323"/>
      <c r="AA105" s="2323"/>
      <c r="AB105" s="2323"/>
      <c r="AC105" s="2323"/>
    </row>
    <row r="106" spans="1:29" s="2324" customFormat="1">
      <c r="A106" s="2319"/>
      <c r="B106" s="2319"/>
      <c r="C106" s="2319"/>
      <c r="D106" s="2319"/>
      <c r="E106" s="2319"/>
      <c r="F106" s="2320"/>
      <c r="G106" s="2321"/>
      <c r="H106" s="2322"/>
      <c r="I106" s="2320"/>
      <c r="J106" s="2322"/>
      <c r="K106" s="2320"/>
      <c r="L106" s="2320"/>
      <c r="M106" s="2323"/>
      <c r="N106" s="2323"/>
      <c r="O106" s="2323"/>
      <c r="P106" s="2323"/>
      <c r="Q106" s="2323"/>
      <c r="R106" s="2323"/>
      <c r="S106" s="2323"/>
      <c r="T106" s="2323"/>
      <c r="U106" s="2323"/>
      <c r="V106" s="2323"/>
      <c r="W106" s="2323"/>
      <c r="X106" s="2323"/>
      <c r="Y106" s="2323"/>
      <c r="Z106" s="2323"/>
      <c r="AA106" s="2323"/>
      <c r="AB106" s="2323"/>
      <c r="AC106" s="2323"/>
    </row>
    <row r="107" spans="1:29" s="2324" customFormat="1">
      <c r="A107" s="2319"/>
      <c r="B107" s="2319"/>
      <c r="C107" s="2319"/>
      <c r="D107" s="2319"/>
      <c r="E107" s="2319"/>
      <c r="F107" s="2320"/>
      <c r="G107" s="2321"/>
      <c r="H107" s="2322"/>
      <c r="I107" s="2320"/>
      <c r="J107" s="2322"/>
      <c r="K107" s="2320"/>
      <c r="L107" s="2320"/>
      <c r="M107" s="2323"/>
      <c r="N107" s="2323"/>
      <c r="O107" s="2323"/>
      <c r="P107" s="2323"/>
      <c r="Q107" s="2323"/>
      <c r="R107" s="2323"/>
      <c r="S107" s="2323"/>
      <c r="T107" s="2323"/>
      <c r="U107" s="2323"/>
      <c r="V107" s="2323"/>
      <c r="W107" s="2323"/>
      <c r="X107" s="2323"/>
      <c r="Y107" s="2323"/>
      <c r="Z107" s="2323"/>
      <c r="AA107" s="2323"/>
      <c r="AB107" s="2323"/>
      <c r="AC107" s="2323"/>
    </row>
    <row r="108" spans="1:29" s="2324" customFormat="1">
      <c r="A108" s="2319"/>
      <c r="B108" s="2319"/>
      <c r="C108" s="2319"/>
      <c r="D108" s="2319"/>
      <c r="E108" s="2319"/>
      <c r="F108" s="2320"/>
      <c r="G108" s="2321"/>
      <c r="H108" s="2322"/>
      <c r="I108" s="2320"/>
      <c r="J108" s="2322"/>
      <c r="K108" s="2320"/>
      <c r="L108" s="2320"/>
      <c r="M108" s="2323"/>
      <c r="N108" s="2323"/>
      <c r="O108" s="2323"/>
      <c r="P108" s="2323"/>
      <c r="Q108" s="2323"/>
      <c r="R108" s="2323"/>
      <c r="S108" s="2323"/>
      <c r="T108" s="2323"/>
      <c r="U108" s="2323"/>
      <c r="V108" s="2323"/>
      <c r="W108" s="2323"/>
      <c r="X108" s="2323"/>
      <c r="Y108" s="2323"/>
      <c r="Z108" s="2323"/>
      <c r="AA108" s="2323"/>
      <c r="AB108" s="2323"/>
      <c r="AC108" s="2323"/>
    </row>
    <row r="109" spans="1:29" s="2324" customFormat="1">
      <c r="A109" s="2319"/>
      <c r="B109" s="2319"/>
      <c r="C109" s="2319"/>
      <c r="D109" s="2319"/>
      <c r="E109" s="2319"/>
      <c r="F109" s="2320"/>
      <c r="G109" s="2321"/>
      <c r="H109" s="2322"/>
      <c r="I109" s="2320"/>
      <c r="J109" s="2322"/>
      <c r="K109" s="2320"/>
      <c r="L109" s="2320"/>
      <c r="M109" s="2323"/>
      <c r="N109" s="2323"/>
      <c r="O109" s="2323"/>
      <c r="P109" s="2323"/>
      <c r="Q109" s="2323"/>
      <c r="R109" s="2323"/>
      <c r="S109" s="2323"/>
      <c r="T109" s="2323"/>
      <c r="U109" s="2323"/>
      <c r="V109" s="2323"/>
      <c r="W109" s="2323"/>
      <c r="X109" s="2323"/>
      <c r="Y109" s="2323"/>
      <c r="Z109" s="2323"/>
      <c r="AA109" s="2323"/>
      <c r="AB109" s="2323"/>
      <c r="AC109" s="2323"/>
    </row>
    <row r="110" spans="1:29" s="2324" customFormat="1">
      <c r="A110" s="2319"/>
      <c r="B110" s="2319"/>
      <c r="C110" s="2319"/>
      <c r="D110" s="2319"/>
      <c r="E110" s="2319"/>
      <c r="F110" s="2320"/>
      <c r="G110" s="2321"/>
      <c r="H110" s="2322"/>
      <c r="I110" s="2320"/>
      <c r="J110" s="2322"/>
      <c r="K110" s="2320"/>
      <c r="L110" s="2320"/>
      <c r="M110" s="2323"/>
      <c r="N110" s="2323"/>
      <c r="O110" s="2323"/>
      <c r="P110" s="2323"/>
      <c r="Q110" s="2323"/>
      <c r="R110" s="2323"/>
      <c r="S110" s="2323"/>
      <c r="T110" s="2323"/>
      <c r="U110" s="2323"/>
      <c r="V110" s="2323"/>
      <c r="W110" s="2323"/>
      <c r="X110" s="2323"/>
      <c r="Y110" s="2323"/>
      <c r="Z110" s="2323"/>
      <c r="AA110" s="2323"/>
      <c r="AB110" s="2323"/>
      <c r="AC110" s="2323"/>
    </row>
    <row r="111" spans="1:29" s="2324" customFormat="1">
      <c r="A111" s="2319"/>
      <c r="B111" s="2319"/>
      <c r="C111" s="2319"/>
      <c r="D111" s="2319"/>
      <c r="E111" s="2319"/>
      <c r="F111" s="2320"/>
      <c r="G111" s="2321"/>
      <c r="H111" s="2322"/>
      <c r="I111" s="2320"/>
      <c r="J111" s="2322"/>
      <c r="K111" s="2320"/>
      <c r="L111" s="2320"/>
      <c r="M111" s="2323"/>
      <c r="N111" s="2323"/>
      <c r="O111" s="2323"/>
      <c r="P111" s="2323"/>
      <c r="Q111" s="2323"/>
      <c r="R111" s="2323"/>
      <c r="S111" s="2323"/>
      <c r="T111" s="2323"/>
      <c r="U111" s="2323"/>
      <c r="V111" s="2323"/>
      <c r="W111" s="2323"/>
      <c r="X111" s="2323"/>
      <c r="Y111" s="2323"/>
      <c r="Z111" s="2323"/>
      <c r="AA111" s="2323"/>
      <c r="AB111" s="2323"/>
      <c r="AC111" s="2323"/>
    </row>
    <row r="112" spans="1:29" s="2324" customFormat="1">
      <c r="A112" s="2319"/>
      <c r="B112" s="2319"/>
      <c r="C112" s="2319"/>
      <c r="D112" s="2319"/>
      <c r="E112" s="2319"/>
      <c r="F112" s="2320"/>
      <c r="G112" s="2321"/>
      <c r="H112" s="2322"/>
      <c r="I112" s="2320"/>
      <c r="J112" s="2322"/>
      <c r="K112" s="2320"/>
      <c r="L112" s="2320"/>
      <c r="M112" s="2323"/>
      <c r="N112" s="2323"/>
      <c r="O112" s="2323"/>
      <c r="P112" s="2323"/>
      <c r="Q112" s="2323"/>
      <c r="R112" s="2323"/>
      <c r="S112" s="2323"/>
      <c r="T112" s="2323"/>
      <c r="U112" s="2323"/>
      <c r="V112" s="2323"/>
      <c r="W112" s="2323"/>
      <c r="X112" s="2323"/>
      <c r="Y112" s="2323"/>
      <c r="Z112" s="2323"/>
      <c r="AA112" s="2323"/>
      <c r="AB112" s="2323"/>
      <c r="AC112" s="2323"/>
    </row>
    <row r="113" spans="1:29" s="2324" customFormat="1">
      <c r="A113" s="2319"/>
      <c r="B113" s="2319"/>
      <c r="C113" s="2319"/>
      <c r="D113" s="2319"/>
      <c r="E113" s="2319"/>
      <c r="F113" s="2320"/>
      <c r="G113" s="2321"/>
      <c r="H113" s="2322"/>
      <c r="I113" s="2320"/>
      <c r="J113" s="2322"/>
      <c r="K113" s="2320"/>
      <c r="L113" s="2320"/>
      <c r="M113" s="2323"/>
      <c r="N113" s="2323"/>
      <c r="O113" s="2323"/>
      <c r="P113" s="2323"/>
      <c r="Q113" s="2323"/>
      <c r="R113" s="2323"/>
      <c r="S113" s="2323"/>
      <c r="T113" s="2323"/>
      <c r="U113" s="2323"/>
      <c r="V113" s="2323"/>
      <c r="W113" s="2323"/>
      <c r="X113" s="2323"/>
      <c r="Y113" s="2323"/>
      <c r="Z113" s="2323"/>
      <c r="AA113" s="2323"/>
      <c r="AB113" s="2323"/>
      <c r="AC113" s="2323"/>
    </row>
    <row r="114" spans="1:29" s="2324" customFormat="1">
      <c r="A114" s="2319"/>
      <c r="B114" s="2319"/>
      <c r="C114" s="2319"/>
      <c r="D114" s="2319"/>
      <c r="E114" s="2319"/>
      <c r="F114" s="2320"/>
      <c r="G114" s="2321"/>
      <c r="H114" s="2322"/>
      <c r="I114" s="2320"/>
      <c r="J114" s="2322"/>
      <c r="K114" s="2320"/>
      <c r="L114" s="2320"/>
      <c r="M114" s="2323"/>
      <c r="N114" s="2323"/>
      <c r="O114" s="2323"/>
      <c r="P114" s="2323"/>
      <c r="Q114" s="2323"/>
      <c r="R114" s="2323"/>
      <c r="S114" s="2323"/>
      <c r="T114" s="2323"/>
      <c r="U114" s="2323"/>
      <c r="V114" s="2323"/>
      <c r="W114" s="2323"/>
      <c r="X114" s="2323"/>
      <c r="Y114" s="2323"/>
      <c r="Z114" s="2323"/>
      <c r="AA114" s="2323"/>
      <c r="AB114" s="2323"/>
      <c r="AC114" s="2323"/>
    </row>
    <row r="115" spans="1:29" s="2324" customFormat="1">
      <c r="A115" s="2319"/>
      <c r="B115" s="2319"/>
      <c r="C115" s="2319"/>
      <c r="D115" s="2319"/>
      <c r="E115" s="2319"/>
      <c r="F115" s="2320"/>
      <c r="G115" s="2321"/>
      <c r="H115" s="2322"/>
      <c r="I115" s="2320"/>
      <c r="J115" s="2322"/>
      <c r="K115" s="2320"/>
      <c r="L115" s="2320"/>
      <c r="M115" s="2323"/>
      <c r="N115" s="2323"/>
      <c r="O115" s="2323"/>
      <c r="P115" s="2323"/>
      <c r="Q115" s="2323"/>
      <c r="R115" s="2323"/>
      <c r="S115" s="2323"/>
      <c r="T115" s="2323"/>
      <c r="U115" s="2323"/>
      <c r="V115" s="2323"/>
      <c r="W115" s="2323"/>
      <c r="X115" s="2323"/>
      <c r="Y115" s="2323"/>
      <c r="Z115" s="2323"/>
      <c r="AA115" s="2323"/>
      <c r="AB115" s="2323"/>
      <c r="AC115" s="2323"/>
    </row>
    <row r="116" spans="1:29" s="2324" customFormat="1">
      <c r="A116" s="2319"/>
      <c r="B116" s="2319"/>
      <c r="C116" s="2319"/>
      <c r="D116" s="2319"/>
      <c r="E116" s="2319"/>
      <c r="F116" s="2320"/>
      <c r="G116" s="2321"/>
      <c r="H116" s="2322"/>
      <c r="I116" s="2320"/>
      <c r="J116" s="2322"/>
      <c r="K116" s="2320"/>
      <c r="L116" s="2320"/>
      <c r="M116" s="2323"/>
      <c r="N116" s="2323"/>
      <c r="O116" s="2323"/>
      <c r="P116" s="2323"/>
      <c r="Q116" s="2323"/>
      <c r="R116" s="2323"/>
      <c r="S116" s="2323"/>
      <c r="T116" s="2323"/>
      <c r="U116" s="2323"/>
      <c r="V116" s="2323"/>
      <c r="W116" s="2323"/>
      <c r="X116" s="2323"/>
      <c r="Y116" s="2323"/>
      <c r="Z116" s="2323"/>
      <c r="AA116" s="2323"/>
      <c r="AB116" s="2323"/>
      <c r="AC116" s="2323"/>
    </row>
    <row r="117" spans="1:29" s="2324" customFormat="1">
      <c r="A117" s="2319"/>
      <c r="B117" s="2319"/>
      <c r="C117" s="2319"/>
      <c r="D117" s="2319"/>
      <c r="E117" s="2319"/>
      <c r="F117" s="2320"/>
      <c r="G117" s="2321"/>
      <c r="H117" s="2322"/>
      <c r="I117" s="2320"/>
      <c r="J117" s="2322"/>
      <c r="K117" s="2320"/>
      <c r="L117" s="2320"/>
      <c r="M117" s="2323"/>
      <c r="N117" s="2323"/>
      <c r="O117" s="2323"/>
      <c r="P117" s="2323"/>
      <c r="Q117" s="2323"/>
      <c r="R117" s="2323"/>
      <c r="S117" s="2323"/>
      <c r="T117" s="2323"/>
      <c r="U117" s="2323"/>
      <c r="V117" s="2323"/>
      <c r="W117" s="2323"/>
      <c r="X117" s="2323"/>
      <c r="Y117" s="2323"/>
      <c r="Z117" s="2323"/>
      <c r="AA117" s="2323"/>
      <c r="AB117" s="2323"/>
      <c r="AC117" s="2323"/>
    </row>
    <row r="118" spans="1:29" s="2324" customFormat="1">
      <c r="A118" s="2319"/>
      <c r="B118" s="2319"/>
      <c r="C118" s="2319"/>
      <c r="D118" s="2319"/>
      <c r="E118" s="2319"/>
      <c r="F118" s="2320"/>
      <c r="G118" s="2321"/>
      <c r="H118" s="2322"/>
      <c r="I118" s="2320"/>
      <c r="J118" s="2322"/>
      <c r="K118" s="2320"/>
      <c r="L118" s="2320"/>
      <c r="M118" s="2323"/>
      <c r="N118" s="2323"/>
      <c r="O118" s="2323"/>
      <c r="P118" s="2323"/>
      <c r="Q118" s="2323"/>
      <c r="R118" s="2323"/>
      <c r="S118" s="2323"/>
      <c r="T118" s="2323"/>
      <c r="U118" s="2323"/>
      <c r="V118" s="2323"/>
      <c r="W118" s="2323"/>
      <c r="X118" s="2323"/>
      <c r="Y118" s="2323"/>
      <c r="Z118" s="2323"/>
      <c r="AA118" s="2323"/>
      <c r="AB118" s="2323"/>
      <c r="AC118" s="2323"/>
    </row>
    <row r="119" spans="1:29" s="2324" customFormat="1">
      <c r="A119" s="2319"/>
      <c r="B119" s="2319"/>
      <c r="C119" s="2319"/>
      <c r="D119" s="2319"/>
      <c r="E119" s="2319"/>
      <c r="F119" s="2320"/>
      <c r="G119" s="2321"/>
      <c r="H119" s="2322"/>
      <c r="I119" s="2320"/>
      <c r="J119" s="2322"/>
      <c r="K119" s="2320"/>
      <c r="L119" s="2320"/>
      <c r="M119" s="2323"/>
      <c r="N119" s="2323"/>
      <c r="O119" s="2323"/>
      <c r="P119" s="2323"/>
      <c r="Q119" s="2323"/>
      <c r="R119" s="2323"/>
      <c r="S119" s="2323"/>
      <c r="T119" s="2323"/>
      <c r="U119" s="2323"/>
      <c r="V119" s="2323"/>
      <c r="W119" s="2323"/>
      <c r="X119" s="2323"/>
      <c r="Y119" s="2323"/>
      <c r="Z119" s="2323"/>
      <c r="AA119" s="2323"/>
      <c r="AB119" s="2323"/>
      <c r="AC119" s="2323"/>
    </row>
    <row r="120" spans="1:29" s="2324" customFormat="1">
      <c r="A120" s="2319"/>
      <c r="B120" s="2319"/>
      <c r="C120" s="2319"/>
      <c r="D120" s="2319"/>
      <c r="E120" s="2319"/>
      <c r="F120" s="2320"/>
      <c r="G120" s="2321"/>
      <c r="H120" s="2322"/>
      <c r="I120" s="2320"/>
      <c r="J120" s="2322"/>
      <c r="K120" s="2320"/>
      <c r="L120" s="2320"/>
      <c r="M120" s="2323"/>
      <c r="N120" s="2323"/>
      <c r="O120" s="2323"/>
      <c r="P120" s="2323"/>
      <c r="Q120" s="2323"/>
      <c r="R120" s="2323"/>
      <c r="S120" s="2323"/>
      <c r="T120" s="2323"/>
      <c r="U120" s="2323"/>
      <c r="V120" s="2323"/>
      <c r="W120" s="2323"/>
      <c r="X120" s="2323"/>
      <c r="Y120" s="2323"/>
      <c r="Z120" s="2323"/>
      <c r="AA120" s="2323"/>
      <c r="AB120" s="2323"/>
      <c r="AC120" s="2323"/>
    </row>
    <row r="121" spans="1:29" s="2324" customFormat="1">
      <c r="A121" s="2319"/>
      <c r="B121" s="2319"/>
      <c r="C121" s="2319"/>
      <c r="D121" s="2319"/>
      <c r="E121" s="2319"/>
      <c r="F121" s="2320"/>
      <c r="G121" s="2321"/>
      <c r="H121" s="2322"/>
      <c r="I121" s="2320"/>
      <c r="J121" s="2322"/>
      <c r="K121" s="2320"/>
      <c r="L121" s="2320"/>
      <c r="M121" s="2323"/>
      <c r="N121" s="2323"/>
      <c r="O121" s="2323"/>
      <c r="P121" s="2323"/>
      <c r="Q121" s="2323"/>
      <c r="R121" s="2323"/>
      <c r="S121" s="2323"/>
      <c r="T121" s="2323"/>
      <c r="U121" s="2323"/>
      <c r="V121" s="2323"/>
      <c r="W121" s="2323"/>
      <c r="X121" s="2323"/>
      <c r="Y121" s="2323"/>
      <c r="Z121" s="2323"/>
      <c r="AA121" s="2323"/>
      <c r="AB121" s="2323"/>
      <c r="AC121" s="2323"/>
    </row>
    <row r="122" spans="1:29" s="2324" customFormat="1">
      <c r="A122" s="2319"/>
      <c r="B122" s="2319"/>
      <c r="C122" s="2319"/>
      <c r="D122" s="2319"/>
      <c r="E122" s="2319"/>
      <c r="F122" s="2320"/>
      <c r="G122" s="2321"/>
      <c r="H122" s="2322"/>
      <c r="I122" s="2320"/>
      <c r="J122" s="2322"/>
      <c r="K122" s="2320"/>
      <c r="L122" s="2320"/>
      <c r="M122" s="2323"/>
      <c r="N122" s="2323"/>
      <c r="O122" s="2323"/>
      <c r="P122" s="2323"/>
      <c r="Q122" s="2323"/>
      <c r="R122" s="2323"/>
      <c r="S122" s="2323"/>
      <c r="T122" s="2323"/>
      <c r="U122" s="2323"/>
      <c r="V122" s="2323"/>
      <c r="W122" s="2323"/>
      <c r="X122" s="2323"/>
      <c r="Y122" s="2323"/>
      <c r="Z122" s="2323"/>
      <c r="AA122" s="2323"/>
      <c r="AB122" s="2323"/>
      <c r="AC122" s="2323"/>
    </row>
    <row r="123" spans="1:29" s="2324" customFormat="1">
      <c r="A123" s="2319"/>
      <c r="B123" s="2319"/>
      <c r="C123" s="2319"/>
      <c r="D123" s="2319"/>
      <c r="E123" s="2319"/>
      <c r="F123" s="2320"/>
      <c r="G123" s="2321"/>
      <c r="H123" s="2322"/>
      <c r="I123" s="2320"/>
      <c r="J123" s="2322"/>
      <c r="K123" s="2320"/>
      <c r="L123" s="2320"/>
      <c r="M123" s="2323"/>
      <c r="N123" s="2323"/>
      <c r="O123" s="2323"/>
      <c r="P123" s="2323"/>
      <c r="Q123" s="2323"/>
      <c r="R123" s="2323"/>
      <c r="S123" s="2323"/>
      <c r="T123" s="2323"/>
      <c r="U123" s="2323"/>
      <c r="V123" s="2323"/>
      <c r="W123" s="2323"/>
      <c r="X123" s="2323"/>
      <c r="Y123" s="2323"/>
      <c r="Z123" s="2323"/>
      <c r="AA123" s="2323"/>
      <c r="AB123" s="2323"/>
      <c r="AC123" s="2323"/>
    </row>
    <row r="124" spans="1:29" s="2324" customFormat="1">
      <c r="A124" s="2319"/>
      <c r="B124" s="2319"/>
      <c r="C124" s="2319"/>
      <c r="D124" s="2319"/>
      <c r="E124" s="2319"/>
      <c r="F124" s="2320"/>
      <c r="G124" s="2321"/>
      <c r="H124" s="2322"/>
      <c r="I124" s="2320"/>
      <c r="J124" s="2322"/>
      <c r="K124" s="2320"/>
      <c r="L124" s="2320"/>
      <c r="M124" s="2323"/>
      <c r="N124" s="2323"/>
      <c r="O124" s="2323"/>
      <c r="P124" s="2323"/>
      <c r="Q124" s="2323"/>
      <c r="R124" s="2323"/>
      <c r="S124" s="2323"/>
      <c r="T124" s="2323"/>
      <c r="U124" s="2323"/>
      <c r="V124" s="2323"/>
      <c r="W124" s="2323"/>
      <c r="X124" s="2323"/>
      <c r="Y124" s="2323"/>
      <c r="Z124" s="2323"/>
      <c r="AA124" s="2323"/>
      <c r="AB124" s="2323"/>
      <c r="AC124" s="2323"/>
    </row>
    <row r="125" spans="1:29" s="2324" customFormat="1">
      <c r="A125" s="2319"/>
      <c r="B125" s="2319"/>
      <c r="C125" s="2319"/>
      <c r="D125" s="2319"/>
      <c r="E125" s="2319"/>
      <c r="F125" s="2320"/>
      <c r="G125" s="2321"/>
      <c r="H125" s="2322"/>
      <c r="I125" s="2320"/>
      <c r="J125" s="2322"/>
      <c r="K125" s="2320"/>
      <c r="L125" s="2320"/>
      <c r="M125" s="2323"/>
      <c r="N125" s="2323"/>
      <c r="O125" s="2323"/>
      <c r="P125" s="2323"/>
      <c r="Q125" s="2323"/>
      <c r="R125" s="2323"/>
      <c r="S125" s="2323"/>
      <c r="T125" s="2323"/>
      <c r="U125" s="2323"/>
      <c r="V125" s="2323"/>
      <c r="W125" s="2323"/>
      <c r="X125" s="2323"/>
      <c r="Y125" s="2323"/>
      <c r="Z125" s="2323"/>
      <c r="AA125" s="2323"/>
      <c r="AB125" s="2323"/>
      <c r="AC125" s="2323"/>
    </row>
    <row r="126" spans="1:29" s="2324" customFormat="1">
      <c r="A126" s="2319"/>
      <c r="B126" s="2319"/>
      <c r="C126" s="2319"/>
      <c r="D126" s="2319"/>
      <c r="E126" s="2319"/>
      <c r="F126" s="2320"/>
      <c r="G126" s="2321"/>
      <c r="H126" s="2322"/>
      <c r="I126" s="2320"/>
      <c r="J126" s="2322"/>
      <c r="K126" s="2320"/>
      <c r="L126" s="2320"/>
      <c r="M126" s="2323"/>
      <c r="N126" s="2323"/>
      <c r="O126" s="2323"/>
      <c r="P126" s="2323"/>
      <c r="Q126" s="2323"/>
      <c r="R126" s="2323"/>
      <c r="S126" s="2323"/>
      <c r="T126" s="2323"/>
      <c r="U126" s="2323"/>
      <c r="V126" s="2323"/>
      <c r="W126" s="2323"/>
      <c r="X126" s="2323"/>
      <c r="Y126" s="2323"/>
      <c r="Z126" s="2323"/>
      <c r="AA126" s="2323"/>
      <c r="AB126" s="2323"/>
      <c r="AC126" s="2323"/>
    </row>
    <row r="127" spans="1:29" s="2324" customFormat="1">
      <c r="A127" s="2319"/>
      <c r="B127" s="2319"/>
      <c r="C127" s="2319"/>
      <c r="D127" s="2319"/>
      <c r="E127" s="2319"/>
      <c r="F127" s="2320"/>
      <c r="G127" s="2321"/>
      <c r="H127" s="2322"/>
      <c r="I127" s="2320"/>
      <c r="J127" s="2322"/>
      <c r="K127" s="2320"/>
      <c r="L127" s="2320"/>
      <c r="M127" s="2323"/>
      <c r="N127" s="2323"/>
      <c r="O127" s="2323"/>
      <c r="P127" s="2323"/>
      <c r="Q127" s="2323"/>
      <c r="R127" s="2323"/>
      <c r="S127" s="2323"/>
      <c r="T127" s="2323"/>
      <c r="U127" s="2323"/>
      <c r="V127" s="2323"/>
      <c r="W127" s="2323"/>
      <c r="X127" s="2323"/>
      <c r="Y127" s="2323"/>
      <c r="Z127" s="2323"/>
      <c r="AA127" s="2323"/>
      <c r="AB127" s="2323"/>
      <c r="AC127" s="2323"/>
    </row>
    <row r="128" spans="1:29" s="2324" customFormat="1">
      <c r="A128" s="2319"/>
      <c r="B128" s="2319"/>
      <c r="C128" s="2319"/>
      <c r="D128" s="2319"/>
      <c r="E128" s="2319"/>
      <c r="F128" s="2320"/>
      <c r="G128" s="2321"/>
      <c r="H128" s="2322"/>
      <c r="I128" s="2320"/>
      <c r="J128" s="2322"/>
      <c r="K128" s="2320"/>
      <c r="L128" s="2320"/>
      <c r="M128" s="2323"/>
      <c r="N128" s="2323"/>
      <c r="O128" s="2323"/>
      <c r="P128" s="2323"/>
      <c r="Q128" s="2323"/>
      <c r="R128" s="2323"/>
      <c r="S128" s="2323"/>
      <c r="T128" s="2323"/>
      <c r="U128" s="2323"/>
      <c r="V128" s="2323"/>
      <c r="W128" s="2323"/>
      <c r="X128" s="2323"/>
      <c r="Y128" s="2323"/>
      <c r="Z128" s="2323"/>
      <c r="AA128" s="2323"/>
      <c r="AB128" s="2323"/>
      <c r="AC128" s="2323"/>
    </row>
    <row r="129" spans="1:53" s="2324" customFormat="1">
      <c r="A129" s="2319"/>
      <c r="B129" s="2319"/>
      <c r="C129" s="2319"/>
      <c r="D129" s="2319"/>
      <c r="E129" s="2319"/>
      <c r="F129" s="2320"/>
      <c r="G129" s="2321"/>
      <c r="H129" s="2322"/>
      <c r="I129" s="2320"/>
      <c r="J129" s="2322"/>
      <c r="K129" s="2320"/>
      <c r="L129" s="2320"/>
      <c r="M129" s="2323"/>
      <c r="N129" s="2323"/>
      <c r="O129" s="2323"/>
      <c r="P129" s="2323"/>
      <c r="Q129" s="2323"/>
      <c r="R129" s="2323"/>
      <c r="S129" s="2323"/>
      <c r="T129" s="2323"/>
      <c r="U129" s="2323"/>
      <c r="V129" s="2323"/>
      <c r="W129" s="2323"/>
      <c r="X129" s="2323"/>
      <c r="Y129" s="2323"/>
      <c r="Z129" s="2323"/>
      <c r="AA129" s="2323"/>
      <c r="AB129" s="2323"/>
      <c r="AC129" s="2323"/>
    </row>
    <row r="130" spans="1:53" s="2324" customFormat="1">
      <c r="A130" s="2319"/>
      <c r="B130" s="2319"/>
      <c r="C130" s="2319"/>
      <c r="D130" s="2319"/>
      <c r="E130" s="2319"/>
      <c r="F130" s="2320"/>
      <c r="G130" s="2321"/>
      <c r="H130" s="2322"/>
      <c r="I130" s="2320"/>
      <c r="J130" s="2322"/>
      <c r="K130" s="2320"/>
      <c r="L130" s="2320"/>
      <c r="M130" s="2323"/>
      <c r="N130" s="2323"/>
      <c r="O130" s="2323"/>
      <c r="P130" s="2323"/>
      <c r="Q130" s="2323"/>
      <c r="R130" s="2323"/>
      <c r="S130" s="2323"/>
      <c r="T130" s="2323"/>
      <c r="U130" s="2323"/>
      <c r="V130" s="2323"/>
      <c r="W130" s="2323"/>
      <c r="X130" s="2323"/>
      <c r="Y130" s="2323"/>
      <c r="Z130" s="2323"/>
      <c r="AA130" s="2323"/>
      <c r="AB130" s="2323"/>
      <c r="AC130" s="2323"/>
    </row>
    <row r="131" spans="1:53" s="2304" customFormat="1">
      <c r="A131" s="2319"/>
      <c r="B131" s="2319"/>
      <c r="C131" s="2319"/>
      <c r="D131" s="2319"/>
      <c r="E131" s="2319"/>
      <c r="F131" s="2320"/>
      <c r="G131" s="2321"/>
      <c r="H131" s="2322"/>
      <c r="I131" s="2320"/>
      <c r="J131" s="2322"/>
      <c r="K131" s="2320"/>
      <c r="L131" s="2320"/>
      <c r="AD131" s="2305"/>
      <c r="AE131" s="2305"/>
      <c r="AF131" s="2305"/>
      <c r="AG131" s="2305"/>
      <c r="AH131" s="2305"/>
      <c r="AI131" s="2305"/>
      <c r="AJ131" s="2305"/>
      <c r="AK131" s="2305"/>
      <c r="AL131" s="2305"/>
      <c r="AM131" s="2305"/>
      <c r="AN131" s="2305"/>
      <c r="AO131" s="2305"/>
      <c r="AP131" s="2305"/>
      <c r="AQ131" s="2305"/>
      <c r="AR131" s="2305"/>
      <c r="AS131" s="2305"/>
      <c r="AT131" s="2305"/>
      <c r="AU131" s="2305"/>
      <c r="AV131" s="2305"/>
      <c r="AW131" s="2305"/>
      <c r="AX131" s="2305"/>
      <c r="AY131" s="2305"/>
      <c r="AZ131" s="2305"/>
      <c r="BA131" s="2305"/>
    </row>
    <row r="132" spans="1:53" s="2304" customFormat="1">
      <c r="A132" s="2319"/>
      <c r="B132" s="2319"/>
      <c r="C132" s="2319"/>
      <c r="D132" s="2319"/>
      <c r="E132" s="2319"/>
      <c r="F132" s="2320"/>
      <c r="G132" s="2321"/>
      <c r="H132" s="2322"/>
      <c r="I132" s="2320"/>
      <c r="J132" s="2322"/>
      <c r="K132" s="2320"/>
      <c r="L132" s="2320"/>
      <c r="AD132" s="2305"/>
      <c r="AE132" s="2305"/>
      <c r="AF132" s="2305"/>
      <c r="AG132" s="2305"/>
      <c r="AH132" s="2305"/>
      <c r="AI132" s="2305"/>
      <c r="AJ132" s="2305"/>
      <c r="AK132" s="2305"/>
      <c r="AL132" s="2305"/>
      <c r="AM132" s="2305"/>
      <c r="AN132" s="2305"/>
      <c r="AO132" s="2305"/>
      <c r="AP132" s="2305"/>
      <c r="AQ132" s="2305"/>
      <c r="AR132" s="2305"/>
      <c r="AS132" s="2305"/>
      <c r="AT132" s="2305"/>
      <c r="AU132" s="2305"/>
      <c r="AV132" s="2305"/>
      <c r="AW132" s="2305"/>
      <c r="AX132" s="2305"/>
      <c r="AY132" s="2305"/>
      <c r="AZ132" s="2305"/>
      <c r="BA132" s="2305"/>
    </row>
    <row r="133" spans="1:53" s="2304" customFormat="1">
      <c r="A133" s="2319"/>
      <c r="B133" s="2319"/>
      <c r="C133" s="2319"/>
      <c r="D133" s="2319"/>
      <c r="E133" s="2319"/>
      <c r="F133" s="2320"/>
      <c r="G133" s="2321"/>
      <c r="H133" s="2322"/>
      <c r="I133" s="2320"/>
      <c r="J133" s="2322"/>
      <c r="K133" s="2320"/>
      <c r="L133" s="2320"/>
      <c r="AD133" s="2305"/>
      <c r="AE133" s="2305"/>
      <c r="AF133" s="2305"/>
      <c r="AG133" s="2305"/>
      <c r="AH133" s="2305"/>
      <c r="AI133" s="2305"/>
      <c r="AJ133" s="2305"/>
      <c r="AK133" s="2305"/>
      <c r="AL133" s="2305"/>
      <c r="AM133" s="2305"/>
      <c r="AN133" s="2305"/>
      <c r="AO133" s="2305"/>
      <c r="AP133" s="2305"/>
      <c r="AQ133" s="2305"/>
      <c r="AR133" s="2305"/>
      <c r="AS133" s="2305"/>
      <c r="AT133" s="2305"/>
      <c r="AU133" s="2305"/>
      <c r="AV133" s="2305"/>
      <c r="AW133" s="2305"/>
      <c r="AX133" s="2305"/>
      <c r="AY133" s="2305"/>
      <c r="AZ133" s="2305"/>
      <c r="BA133" s="2305"/>
    </row>
    <row r="134" spans="1:53" s="2304" customFormat="1">
      <c r="A134" s="2319"/>
      <c r="B134" s="2319"/>
      <c r="C134" s="2319"/>
      <c r="D134" s="2319"/>
      <c r="E134" s="2319"/>
      <c r="F134" s="2320"/>
      <c r="G134" s="2321"/>
      <c r="H134" s="2322"/>
      <c r="I134" s="2320"/>
      <c r="J134" s="2322"/>
      <c r="K134" s="2320"/>
      <c r="L134" s="2320"/>
      <c r="AD134" s="2305"/>
      <c r="AE134" s="2305"/>
      <c r="AF134" s="2305"/>
      <c r="AG134" s="2305"/>
      <c r="AH134" s="2305"/>
      <c r="AI134" s="2305"/>
      <c r="AJ134" s="2305"/>
      <c r="AK134" s="2305"/>
      <c r="AL134" s="2305"/>
      <c r="AM134" s="2305"/>
      <c r="AN134" s="2305"/>
      <c r="AO134" s="2305"/>
      <c r="AP134" s="2305"/>
      <c r="AQ134" s="2305"/>
      <c r="AR134" s="2305"/>
      <c r="AS134" s="2305"/>
      <c r="AT134" s="2305"/>
      <c r="AU134" s="2305"/>
      <c r="AV134" s="2305"/>
      <c r="AW134" s="2305"/>
      <c r="AX134" s="2305"/>
      <c r="AY134" s="2305"/>
      <c r="AZ134" s="2305"/>
      <c r="BA134" s="2305"/>
    </row>
    <row r="135" spans="1:53" s="2304" customFormat="1">
      <c r="A135" s="2319"/>
      <c r="B135" s="2319"/>
      <c r="C135" s="2319"/>
      <c r="D135" s="2319"/>
      <c r="E135" s="2319"/>
      <c r="F135" s="2320"/>
      <c r="G135" s="2321"/>
      <c r="H135" s="2322"/>
      <c r="I135" s="2320"/>
      <c r="J135" s="2322"/>
      <c r="K135" s="2320"/>
      <c r="L135" s="2320"/>
      <c r="AD135" s="2305"/>
      <c r="AE135" s="2305"/>
      <c r="AF135" s="2305"/>
      <c r="AG135" s="2305"/>
      <c r="AH135" s="2305"/>
      <c r="AI135" s="2305"/>
      <c r="AJ135" s="2305"/>
      <c r="AK135" s="2305"/>
      <c r="AL135" s="2305"/>
      <c r="AM135" s="2305"/>
      <c r="AN135" s="2305"/>
      <c r="AO135" s="2305"/>
      <c r="AP135" s="2305"/>
      <c r="AQ135" s="2305"/>
      <c r="AR135" s="2305"/>
      <c r="AS135" s="2305"/>
      <c r="AT135" s="2305"/>
      <c r="AU135" s="2305"/>
      <c r="AV135" s="2305"/>
      <c r="AW135" s="2305"/>
      <c r="AX135" s="2305"/>
      <c r="AY135" s="2305"/>
      <c r="AZ135" s="2305"/>
      <c r="BA135" s="2305"/>
    </row>
    <row r="136" spans="1:53" s="2304" customFormat="1">
      <c r="A136" s="2319"/>
      <c r="B136" s="2319"/>
      <c r="C136" s="2319"/>
      <c r="D136" s="2319"/>
      <c r="E136" s="2319"/>
      <c r="F136" s="2320"/>
      <c r="G136" s="2321"/>
      <c r="H136" s="2322"/>
      <c r="I136" s="2320"/>
      <c r="J136" s="2322"/>
      <c r="K136" s="2320"/>
      <c r="L136" s="2320"/>
      <c r="AD136" s="2305"/>
      <c r="AE136" s="2305"/>
      <c r="AF136" s="2305"/>
      <c r="AG136" s="2305"/>
      <c r="AH136" s="2305"/>
      <c r="AI136" s="2305"/>
      <c r="AJ136" s="2305"/>
      <c r="AK136" s="2305"/>
      <c r="AL136" s="2305"/>
      <c r="AM136" s="2305"/>
      <c r="AN136" s="2305"/>
      <c r="AO136" s="2305"/>
      <c r="AP136" s="2305"/>
      <c r="AQ136" s="2305"/>
      <c r="AR136" s="2305"/>
      <c r="AS136" s="2305"/>
      <c r="AT136" s="2305"/>
      <c r="AU136" s="2305"/>
      <c r="AV136" s="2305"/>
      <c r="AW136" s="2305"/>
      <c r="AX136" s="2305"/>
      <c r="AY136" s="2305"/>
      <c r="AZ136" s="2305"/>
      <c r="BA136" s="2305"/>
    </row>
    <row r="137" spans="1:53" s="2304" customFormat="1">
      <c r="A137" s="2319"/>
      <c r="B137" s="2319"/>
      <c r="C137" s="2319"/>
      <c r="D137" s="2319"/>
      <c r="E137" s="2319"/>
      <c r="F137" s="2320"/>
      <c r="G137" s="2321"/>
      <c r="H137" s="2322"/>
      <c r="I137" s="2320"/>
      <c r="J137" s="2322"/>
      <c r="K137" s="2320"/>
      <c r="L137" s="2320"/>
      <c r="AD137" s="2305"/>
      <c r="AE137" s="2305"/>
      <c r="AF137" s="2305"/>
      <c r="AG137" s="2305"/>
      <c r="AH137" s="2305"/>
      <c r="AI137" s="2305"/>
      <c r="AJ137" s="2305"/>
      <c r="AK137" s="2305"/>
      <c r="AL137" s="2305"/>
      <c r="AM137" s="2305"/>
      <c r="AN137" s="2305"/>
      <c r="AO137" s="2305"/>
      <c r="AP137" s="2305"/>
      <c r="AQ137" s="2305"/>
      <c r="AR137" s="2305"/>
      <c r="AS137" s="2305"/>
      <c r="AT137" s="2305"/>
      <c r="AU137" s="2305"/>
      <c r="AV137" s="2305"/>
      <c r="AW137" s="2305"/>
      <c r="AX137" s="2305"/>
      <c r="AY137" s="2305"/>
      <c r="AZ137" s="2305"/>
      <c r="BA137" s="2305"/>
    </row>
    <row r="138" spans="1:53" s="2304" customFormat="1">
      <c r="A138" s="2319"/>
      <c r="B138" s="2319"/>
      <c r="C138" s="2319"/>
      <c r="D138" s="2319"/>
      <c r="E138" s="2319"/>
      <c r="F138" s="2320"/>
      <c r="G138" s="2321"/>
      <c r="H138" s="2322"/>
      <c r="I138" s="2320"/>
      <c r="J138" s="2322"/>
      <c r="K138" s="2320"/>
      <c r="L138" s="2320"/>
      <c r="AD138" s="2305"/>
      <c r="AE138" s="2305"/>
      <c r="AF138" s="2305"/>
      <c r="AG138" s="2305"/>
      <c r="AH138" s="2305"/>
      <c r="AI138" s="2305"/>
      <c r="AJ138" s="2305"/>
      <c r="AK138" s="2305"/>
      <c r="AL138" s="2305"/>
      <c r="AM138" s="2305"/>
      <c r="AN138" s="2305"/>
      <c r="AO138" s="2305"/>
      <c r="AP138" s="2305"/>
      <c r="AQ138" s="2305"/>
      <c r="AR138" s="2305"/>
      <c r="AS138" s="2305"/>
      <c r="AT138" s="2305"/>
      <c r="AU138" s="2305"/>
      <c r="AV138" s="2305"/>
      <c r="AW138" s="2305"/>
      <c r="AX138" s="2305"/>
      <c r="AY138" s="2305"/>
      <c r="AZ138" s="2305"/>
      <c r="BA138" s="2305"/>
    </row>
    <row r="139" spans="1:53" s="2304" customFormat="1">
      <c r="A139" s="2319"/>
      <c r="B139" s="2319"/>
      <c r="C139" s="2319"/>
      <c r="D139" s="2319"/>
      <c r="E139" s="2319"/>
      <c r="F139" s="2320"/>
      <c r="G139" s="2321"/>
      <c r="H139" s="2322"/>
      <c r="I139" s="2320"/>
      <c r="J139" s="2322"/>
      <c r="K139" s="2320"/>
      <c r="L139" s="2320"/>
      <c r="AD139" s="2305"/>
      <c r="AE139" s="2305"/>
      <c r="AF139" s="2305"/>
      <c r="AG139" s="2305"/>
      <c r="AH139" s="2305"/>
      <c r="AI139" s="2305"/>
      <c r="AJ139" s="2305"/>
      <c r="AK139" s="2305"/>
      <c r="AL139" s="2305"/>
      <c r="AM139" s="2305"/>
      <c r="AN139" s="2305"/>
      <c r="AO139" s="2305"/>
      <c r="AP139" s="2305"/>
      <c r="AQ139" s="2305"/>
      <c r="AR139" s="2305"/>
      <c r="AS139" s="2305"/>
      <c r="AT139" s="2305"/>
      <c r="AU139" s="2305"/>
      <c r="AV139" s="2305"/>
      <c r="AW139" s="2305"/>
      <c r="AX139" s="2305"/>
      <c r="AY139" s="2305"/>
      <c r="AZ139" s="2305"/>
      <c r="BA139" s="2305"/>
    </row>
    <row r="140" spans="1:53" s="2304" customFormat="1">
      <c r="A140" s="2319"/>
      <c r="B140" s="2319"/>
      <c r="C140" s="2319"/>
      <c r="D140" s="2319"/>
      <c r="E140" s="2319"/>
      <c r="F140" s="2320"/>
      <c r="G140" s="2321"/>
      <c r="H140" s="2322"/>
      <c r="I140" s="2320"/>
      <c r="J140" s="2322"/>
      <c r="K140" s="2320"/>
      <c r="L140" s="2320"/>
      <c r="AD140" s="2305"/>
      <c r="AE140" s="2305"/>
      <c r="AF140" s="2305"/>
      <c r="AG140" s="2305"/>
      <c r="AH140" s="2305"/>
      <c r="AI140" s="2305"/>
      <c r="AJ140" s="2305"/>
      <c r="AK140" s="2305"/>
      <c r="AL140" s="2305"/>
      <c r="AM140" s="2305"/>
      <c r="AN140" s="2305"/>
      <c r="AO140" s="2305"/>
      <c r="AP140" s="2305"/>
      <c r="AQ140" s="2305"/>
      <c r="AR140" s="2305"/>
      <c r="AS140" s="2305"/>
      <c r="AT140" s="2305"/>
      <c r="AU140" s="2305"/>
      <c r="AV140" s="2305"/>
      <c r="AW140" s="2305"/>
      <c r="AX140" s="2305"/>
      <c r="AY140" s="2305"/>
      <c r="AZ140" s="2305"/>
      <c r="BA140" s="2305"/>
    </row>
    <row r="141" spans="1:53" s="2304" customFormat="1">
      <c r="A141" s="2319"/>
      <c r="B141" s="2319"/>
      <c r="C141" s="2319"/>
      <c r="D141" s="2319"/>
      <c r="E141" s="2319"/>
      <c r="F141" s="2320"/>
      <c r="G141" s="2321"/>
      <c r="H141" s="2322"/>
      <c r="I141" s="2320"/>
      <c r="J141" s="2322"/>
      <c r="K141" s="2320"/>
      <c r="L141" s="2320"/>
      <c r="AD141" s="2305"/>
      <c r="AE141" s="2305"/>
      <c r="AF141" s="2305"/>
      <c r="AG141" s="2305"/>
      <c r="AH141" s="2305"/>
      <c r="AI141" s="2305"/>
      <c r="AJ141" s="2305"/>
      <c r="AK141" s="2305"/>
      <c r="AL141" s="2305"/>
      <c r="AM141" s="2305"/>
      <c r="AN141" s="2305"/>
      <c r="AO141" s="2305"/>
      <c r="AP141" s="2305"/>
      <c r="AQ141" s="2305"/>
      <c r="AR141" s="2305"/>
      <c r="AS141" s="2305"/>
      <c r="AT141" s="2305"/>
      <c r="AU141" s="2305"/>
      <c r="AV141" s="2305"/>
      <c r="AW141" s="2305"/>
      <c r="AX141" s="2305"/>
      <c r="AY141" s="2305"/>
      <c r="AZ141" s="2305"/>
      <c r="BA141" s="2305"/>
    </row>
    <row r="142" spans="1:53" s="2304" customFormat="1">
      <c r="A142" s="2319"/>
      <c r="B142" s="2319"/>
      <c r="C142" s="2319"/>
      <c r="D142" s="2319"/>
      <c r="E142" s="2319"/>
      <c r="F142" s="2320"/>
      <c r="G142" s="2321"/>
      <c r="H142" s="2322"/>
      <c r="I142" s="2320"/>
      <c r="J142" s="2322"/>
      <c r="K142" s="2320"/>
      <c r="L142" s="2320"/>
      <c r="AD142" s="2305"/>
      <c r="AE142" s="2305"/>
      <c r="AF142" s="2305"/>
      <c r="AG142" s="2305"/>
      <c r="AH142" s="2305"/>
      <c r="AI142" s="2305"/>
      <c r="AJ142" s="2305"/>
      <c r="AK142" s="2305"/>
      <c r="AL142" s="2305"/>
      <c r="AM142" s="2305"/>
      <c r="AN142" s="2305"/>
      <c r="AO142" s="2305"/>
      <c r="AP142" s="2305"/>
      <c r="AQ142" s="2305"/>
      <c r="AR142" s="2305"/>
      <c r="AS142" s="2305"/>
      <c r="AT142" s="2305"/>
      <c r="AU142" s="2305"/>
      <c r="AV142" s="2305"/>
      <c r="AW142" s="2305"/>
      <c r="AX142" s="2305"/>
      <c r="AY142" s="2305"/>
      <c r="AZ142" s="2305"/>
      <c r="BA142" s="2305"/>
    </row>
    <row r="143" spans="1:53" s="2304" customFormat="1">
      <c r="A143" s="2319"/>
      <c r="B143" s="2319"/>
      <c r="C143" s="2319"/>
      <c r="D143" s="2319"/>
      <c r="E143" s="2319"/>
      <c r="F143" s="2320"/>
      <c r="G143" s="2321"/>
      <c r="H143" s="2322"/>
      <c r="I143" s="2320"/>
      <c r="J143" s="2322"/>
      <c r="K143" s="2320"/>
      <c r="L143" s="2320"/>
      <c r="AD143" s="2305"/>
      <c r="AE143" s="2305"/>
      <c r="AF143" s="2305"/>
      <c r="AG143" s="2305"/>
      <c r="AH143" s="2305"/>
      <c r="AI143" s="2305"/>
      <c r="AJ143" s="2305"/>
      <c r="AK143" s="2305"/>
      <c r="AL143" s="2305"/>
      <c r="AM143" s="2305"/>
      <c r="AN143" s="2305"/>
      <c r="AO143" s="2305"/>
      <c r="AP143" s="2305"/>
      <c r="AQ143" s="2305"/>
      <c r="AR143" s="2305"/>
      <c r="AS143" s="2305"/>
      <c r="AT143" s="2305"/>
      <c r="AU143" s="2305"/>
      <c r="AV143" s="2305"/>
      <c r="AW143" s="2305"/>
      <c r="AX143" s="2305"/>
      <c r="AY143" s="2305"/>
      <c r="AZ143" s="2305"/>
      <c r="BA143" s="2305"/>
    </row>
    <row r="144" spans="1:53" s="2304" customFormat="1">
      <c r="A144" s="2319"/>
      <c r="B144" s="2319"/>
      <c r="C144" s="2319"/>
      <c r="D144" s="2319"/>
      <c r="E144" s="2319"/>
      <c r="F144" s="2320"/>
      <c r="G144" s="2321"/>
      <c r="H144" s="2322"/>
      <c r="I144" s="2320"/>
      <c r="J144" s="2322"/>
      <c r="K144" s="2320"/>
      <c r="L144" s="2320"/>
    </row>
    <row r="145" spans="1:12" s="2304" customFormat="1">
      <c r="A145" s="2319"/>
      <c r="B145" s="2319"/>
      <c r="C145" s="2319"/>
      <c r="D145" s="2319"/>
      <c r="E145" s="2319"/>
      <c r="F145" s="2320"/>
      <c r="G145" s="2321"/>
      <c r="H145" s="2322"/>
      <c r="I145" s="2320"/>
      <c r="J145" s="2322"/>
      <c r="K145" s="2320"/>
      <c r="L145" s="2320"/>
    </row>
    <row r="146" spans="1:12" s="2304" customFormat="1">
      <c r="A146" s="2319"/>
      <c r="B146" s="2319"/>
      <c r="C146" s="2319"/>
      <c r="D146" s="2319"/>
      <c r="E146" s="2319"/>
      <c r="F146" s="2320"/>
      <c r="G146" s="2321"/>
      <c r="H146" s="2322"/>
      <c r="I146" s="2320"/>
      <c r="J146" s="2322"/>
      <c r="K146" s="2320"/>
      <c r="L146" s="2320"/>
    </row>
    <row r="147" spans="1:12" s="2304" customFormat="1">
      <c r="A147" s="2319"/>
      <c r="B147" s="2319"/>
      <c r="C147" s="2319"/>
      <c r="D147" s="2319"/>
      <c r="E147" s="2319"/>
      <c r="F147" s="2320"/>
      <c r="G147" s="2321"/>
      <c r="H147" s="2322"/>
      <c r="I147" s="2320"/>
      <c r="J147" s="2322"/>
      <c r="K147" s="2320"/>
      <c r="L147" s="2320"/>
    </row>
    <row r="148" spans="1:12" s="2304" customFormat="1">
      <c r="A148" s="2319"/>
      <c r="B148" s="2319"/>
      <c r="C148" s="2319"/>
      <c r="D148" s="2319"/>
      <c r="E148" s="2319"/>
      <c r="F148" s="2320"/>
      <c r="G148" s="2321"/>
      <c r="H148" s="2322"/>
      <c r="I148" s="2320"/>
      <c r="J148" s="2322"/>
      <c r="K148" s="2320"/>
      <c r="L148" s="2320"/>
    </row>
    <row r="149" spans="1:12" s="2304" customFormat="1">
      <c r="A149" s="2319"/>
      <c r="B149" s="2319"/>
      <c r="C149" s="2319"/>
      <c r="D149" s="2319"/>
      <c r="E149" s="2319"/>
      <c r="F149" s="2320"/>
      <c r="G149" s="2321"/>
      <c r="H149" s="2322"/>
      <c r="I149" s="2320"/>
      <c r="J149" s="2322"/>
      <c r="K149" s="2320"/>
      <c r="L149" s="2320"/>
    </row>
    <row r="150" spans="1:12" s="2304" customFormat="1">
      <c r="A150" s="2319"/>
      <c r="B150" s="2319"/>
      <c r="C150" s="2319"/>
      <c r="D150" s="2319"/>
      <c r="E150" s="2319"/>
      <c r="F150" s="2320"/>
      <c r="G150" s="2321"/>
      <c r="H150" s="2322"/>
      <c r="I150" s="2320"/>
      <c r="J150" s="2322"/>
      <c r="K150" s="2320"/>
      <c r="L150" s="2320"/>
    </row>
    <row r="151" spans="1:12" s="2304" customFormat="1">
      <c r="A151" s="2319"/>
      <c r="B151" s="2319"/>
      <c r="C151" s="2319"/>
      <c r="D151" s="2319"/>
      <c r="E151" s="2319"/>
      <c r="F151" s="2320"/>
      <c r="G151" s="2321"/>
      <c r="H151" s="2322"/>
      <c r="I151" s="2320"/>
      <c r="J151" s="2322"/>
      <c r="K151" s="2320"/>
      <c r="L151" s="2320"/>
    </row>
    <row r="152" spans="1:12" s="2304" customFormat="1">
      <c r="A152" s="2319"/>
      <c r="B152" s="2319"/>
      <c r="C152" s="2319"/>
      <c r="D152" s="2319"/>
      <c r="E152" s="2319"/>
      <c r="F152" s="2320"/>
      <c r="G152" s="2321"/>
      <c r="H152" s="2322"/>
      <c r="I152" s="2320"/>
      <c r="J152" s="2322"/>
      <c r="K152" s="2320"/>
      <c r="L152" s="2320"/>
    </row>
    <row r="153" spans="1:12" s="2304" customFormat="1">
      <c r="A153" s="2319"/>
      <c r="B153" s="2319"/>
      <c r="C153" s="2319"/>
      <c r="D153" s="2319"/>
      <c r="E153" s="2319"/>
      <c r="F153" s="2320"/>
      <c r="G153" s="2321"/>
      <c r="H153" s="2322"/>
      <c r="I153" s="2320"/>
      <c r="J153" s="2322"/>
      <c r="K153" s="2320"/>
      <c r="L153" s="2320"/>
    </row>
    <row r="154" spans="1:12" s="2304" customFormat="1">
      <c r="A154" s="2319"/>
      <c r="B154" s="2319"/>
      <c r="C154" s="2319"/>
      <c r="D154" s="2319"/>
      <c r="E154" s="2319"/>
      <c r="F154" s="2320"/>
      <c r="G154" s="2321"/>
      <c r="H154" s="2322"/>
      <c r="I154" s="2320"/>
      <c r="J154" s="2322"/>
      <c r="K154" s="2320"/>
      <c r="L154" s="2320"/>
    </row>
    <row r="155" spans="1:12" s="2304" customFormat="1">
      <c r="A155" s="2319"/>
      <c r="B155" s="2319"/>
      <c r="C155" s="2319"/>
      <c r="D155" s="2319"/>
      <c r="E155" s="2319"/>
      <c r="F155" s="2320"/>
      <c r="G155" s="2321"/>
      <c r="H155" s="2322"/>
      <c r="I155" s="2320"/>
      <c r="J155" s="2322"/>
      <c r="K155" s="2320"/>
      <c r="L155" s="2320"/>
    </row>
    <row r="156" spans="1:12" s="2304" customFormat="1">
      <c r="A156" s="2319"/>
      <c r="B156" s="2319"/>
      <c r="C156" s="2319"/>
      <c r="D156" s="2319"/>
      <c r="E156" s="2319"/>
      <c r="F156" s="2320"/>
      <c r="G156" s="2321"/>
      <c r="H156" s="2322"/>
      <c r="I156" s="2320"/>
      <c r="J156" s="2322"/>
      <c r="K156" s="2320"/>
      <c r="L156" s="2320"/>
    </row>
    <row r="157" spans="1:12" s="2304" customFormat="1">
      <c r="A157" s="2319"/>
      <c r="B157" s="2319"/>
      <c r="C157" s="2319"/>
      <c r="D157" s="2319"/>
      <c r="E157" s="2319"/>
      <c r="F157" s="2320"/>
      <c r="G157" s="2321"/>
      <c r="H157" s="2322"/>
      <c r="I157" s="2320"/>
      <c r="J157" s="2322"/>
      <c r="K157" s="2320"/>
      <c r="L157" s="2320"/>
    </row>
    <row r="158" spans="1:12" s="2304" customFormat="1">
      <c r="A158" s="2319"/>
      <c r="B158" s="2319"/>
      <c r="C158" s="2319"/>
      <c r="D158" s="2319"/>
      <c r="E158" s="2319"/>
      <c r="F158" s="2320"/>
      <c r="G158" s="2321"/>
      <c r="H158" s="2322"/>
      <c r="I158" s="2320"/>
      <c r="J158" s="2322"/>
      <c r="K158" s="2320"/>
      <c r="L158" s="2320"/>
    </row>
    <row r="159" spans="1:12" s="2304" customFormat="1">
      <c r="A159" s="2319"/>
      <c r="B159" s="2319"/>
      <c r="C159" s="2319"/>
      <c r="D159" s="2319"/>
      <c r="E159" s="2319"/>
      <c r="F159" s="2320"/>
      <c r="G159" s="2321"/>
      <c r="H159" s="2322"/>
      <c r="I159" s="2320"/>
      <c r="J159" s="2322"/>
      <c r="K159" s="2320"/>
      <c r="L159" s="2320"/>
    </row>
    <row r="160" spans="1:12" s="2304" customFormat="1">
      <c r="A160" s="2319"/>
      <c r="B160" s="2319"/>
      <c r="C160" s="2319"/>
      <c r="D160" s="2319"/>
      <c r="E160" s="2319"/>
      <c r="F160" s="2320"/>
      <c r="G160" s="2321"/>
      <c r="H160" s="2322"/>
      <c r="I160" s="2320"/>
      <c r="J160" s="2322"/>
      <c r="K160" s="2320"/>
      <c r="L160" s="2320"/>
    </row>
    <row r="161" spans="1:12" s="2304" customFormat="1">
      <c r="A161" s="2319"/>
      <c r="B161" s="2319"/>
      <c r="C161" s="2319"/>
      <c r="D161" s="2319"/>
      <c r="E161" s="2319"/>
      <c r="F161" s="2320"/>
      <c r="G161" s="2321"/>
      <c r="H161" s="2322"/>
      <c r="I161" s="2320"/>
      <c r="J161" s="2322"/>
      <c r="K161" s="2320"/>
      <c r="L161" s="2320"/>
    </row>
    <row r="162" spans="1:12" s="2304" customFormat="1">
      <c r="A162" s="2319"/>
      <c r="B162" s="2319"/>
      <c r="C162" s="2319"/>
      <c r="D162" s="2319"/>
      <c r="E162" s="2319"/>
      <c r="F162" s="2320"/>
      <c r="G162" s="2321"/>
      <c r="H162" s="2322"/>
      <c r="I162" s="2320"/>
      <c r="J162" s="2322"/>
      <c r="K162" s="2320"/>
      <c r="L162" s="2320"/>
    </row>
    <row r="163" spans="1:12" s="2304" customFormat="1">
      <c r="A163" s="2319"/>
      <c r="B163" s="2319"/>
      <c r="C163" s="2319"/>
      <c r="D163" s="2319"/>
      <c r="E163" s="2319"/>
      <c r="F163" s="2320"/>
      <c r="G163" s="2321"/>
      <c r="H163" s="2322"/>
      <c r="I163" s="2320"/>
      <c r="J163" s="2322"/>
      <c r="K163" s="2320"/>
      <c r="L163" s="2320"/>
    </row>
    <row r="164" spans="1:12" s="2304" customFormat="1">
      <c r="A164" s="2319"/>
      <c r="B164" s="2319"/>
      <c r="C164" s="2319"/>
      <c r="D164" s="2319"/>
      <c r="E164" s="2319"/>
      <c r="F164" s="2320"/>
      <c r="G164" s="2321"/>
      <c r="H164" s="2322"/>
      <c r="I164" s="2320"/>
      <c r="J164" s="2322"/>
      <c r="K164" s="2320"/>
      <c r="L164" s="2320"/>
    </row>
    <row r="165" spans="1:12" s="2304" customFormat="1">
      <c r="A165" s="2319"/>
      <c r="B165" s="2319"/>
      <c r="C165" s="2319"/>
      <c r="D165" s="2319"/>
      <c r="E165" s="2319"/>
      <c r="F165" s="2320"/>
      <c r="G165" s="2321"/>
      <c r="H165" s="2322"/>
      <c r="I165" s="2320"/>
      <c r="J165" s="2322"/>
      <c r="K165" s="2320"/>
      <c r="L165" s="2320"/>
    </row>
    <row r="166" spans="1:12" s="2304" customFormat="1">
      <c r="A166" s="2319"/>
      <c r="B166" s="2319"/>
      <c r="C166" s="2319"/>
      <c r="D166" s="2319"/>
      <c r="E166" s="2319"/>
      <c r="F166" s="2320"/>
      <c r="G166" s="2321"/>
      <c r="H166" s="2322"/>
      <c r="I166" s="2320"/>
      <c r="J166" s="2322"/>
      <c r="K166" s="2320"/>
      <c r="L166" s="2320"/>
    </row>
    <row r="167" spans="1:12" s="2304" customFormat="1">
      <c r="A167" s="2319"/>
      <c r="B167" s="2319"/>
      <c r="C167" s="2319"/>
      <c r="D167" s="2319"/>
      <c r="E167" s="2319"/>
      <c r="F167" s="2320"/>
      <c r="G167" s="2321"/>
      <c r="H167" s="2322"/>
      <c r="I167" s="2320"/>
      <c r="J167" s="2322"/>
      <c r="K167" s="2320"/>
      <c r="L167" s="2320"/>
    </row>
    <row r="168" spans="1:12" s="2304" customFormat="1">
      <c r="A168" s="2319"/>
      <c r="B168" s="2319"/>
      <c r="C168" s="2319"/>
      <c r="D168" s="2319"/>
      <c r="E168" s="2319"/>
      <c r="F168" s="2320"/>
      <c r="G168" s="2321"/>
      <c r="H168" s="2322"/>
      <c r="I168" s="2320"/>
      <c r="J168" s="2322"/>
      <c r="K168" s="2320"/>
      <c r="L168" s="2320"/>
    </row>
    <row r="169" spans="1:12" s="2304" customFormat="1">
      <c r="A169" s="2319"/>
      <c r="B169" s="2319"/>
      <c r="C169" s="2319"/>
      <c r="D169" s="2319"/>
      <c r="E169" s="2319"/>
      <c r="F169" s="2320"/>
      <c r="G169" s="2321"/>
      <c r="H169" s="2322"/>
      <c r="I169" s="2320"/>
      <c r="J169" s="2322"/>
      <c r="K169" s="2320"/>
      <c r="L169" s="2320"/>
    </row>
    <row r="170" spans="1:12" s="2304" customFormat="1">
      <c r="A170" s="2319"/>
      <c r="B170" s="2319"/>
      <c r="C170" s="2319"/>
      <c r="D170" s="2319"/>
      <c r="E170" s="2319"/>
      <c r="F170" s="2320"/>
      <c r="G170" s="2321"/>
      <c r="H170" s="2322"/>
      <c r="I170" s="2320"/>
      <c r="J170" s="2322"/>
      <c r="K170" s="2320"/>
      <c r="L170" s="2320"/>
    </row>
    <row r="171" spans="1:12" s="2304" customFormat="1">
      <c r="A171" s="2319"/>
      <c r="B171" s="2319"/>
      <c r="C171" s="2319"/>
      <c r="D171" s="2319"/>
      <c r="E171" s="2319"/>
      <c r="F171" s="2320"/>
      <c r="G171" s="2321"/>
      <c r="H171" s="2322"/>
      <c r="I171" s="2320"/>
      <c r="J171" s="2322"/>
      <c r="K171" s="2320"/>
      <c r="L171" s="2320"/>
    </row>
    <row r="172" spans="1:12" s="2304" customFormat="1">
      <c r="A172" s="2319"/>
      <c r="B172" s="2319"/>
      <c r="C172" s="2319"/>
      <c r="D172" s="2319"/>
      <c r="E172" s="2319"/>
      <c r="F172" s="2320"/>
      <c r="G172" s="2321"/>
      <c r="H172" s="2322"/>
      <c r="I172" s="2320"/>
      <c r="J172" s="2322"/>
      <c r="K172" s="2320"/>
      <c r="L172" s="2320"/>
    </row>
    <row r="173" spans="1:12" s="2304" customFormat="1">
      <c r="A173" s="2319"/>
      <c r="B173" s="2319"/>
      <c r="C173" s="2319"/>
      <c r="D173" s="2319"/>
      <c r="E173" s="2319"/>
      <c r="F173" s="2320"/>
      <c r="G173" s="2321"/>
      <c r="H173" s="2322"/>
      <c r="I173" s="2320"/>
      <c r="J173" s="2322"/>
      <c r="K173" s="2320"/>
      <c r="L173" s="2320"/>
    </row>
    <row r="174" spans="1:12" s="2304" customFormat="1">
      <c r="A174" s="2319"/>
      <c r="B174" s="2319"/>
      <c r="C174" s="2319"/>
      <c r="D174" s="2319"/>
      <c r="E174" s="2319"/>
      <c r="F174" s="2320"/>
      <c r="G174" s="2321"/>
      <c r="H174" s="2322"/>
      <c r="I174" s="2320"/>
      <c r="J174" s="2322"/>
      <c r="K174" s="2320"/>
      <c r="L174" s="2320"/>
    </row>
    <row r="175" spans="1:12" s="2304" customFormat="1">
      <c r="A175" s="2319"/>
      <c r="B175" s="2319"/>
      <c r="C175" s="2319"/>
      <c r="D175" s="2319"/>
      <c r="E175" s="2319"/>
      <c r="F175" s="2320"/>
      <c r="G175" s="2321"/>
      <c r="H175" s="2322"/>
      <c r="I175" s="2320"/>
      <c r="J175" s="2322"/>
      <c r="K175" s="2320"/>
      <c r="L175" s="2320"/>
    </row>
    <row r="176" spans="1:12" s="2304" customFormat="1">
      <c r="A176" s="2319"/>
      <c r="B176" s="2319"/>
      <c r="C176" s="2319"/>
      <c r="D176" s="2319"/>
      <c r="E176" s="2319"/>
      <c r="F176" s="2320"/>
      <c r="G176" s="2321"/>
      <c r="H176" s="2322"/>
      <c r="I176" s="2320"/>
      <c r="J176" s="2322"/>
      <c r="K176" s="2320"/>
      <c r="L176" s="2320"/>
    </row>
    <row r="177" spans="1:12" s="2304" customFormat="1">
      <c r="A177" s="2319"/>
      <c r="B177" s="2319"/>
      <c r="C177" s="2319"/>
      <c r="D177" s="2319"/>
      <c r="E177" s="2319"/>
      <c r="F177" s="2320"/>
      <c r="G177" s="2321"/>
      <c r="H177" s="2322"/>
      <c r="I177" s="2320"/>
      <c r="J177" s="2322"/>
      <c r="K177" s="2320"/>
      <c r="L177" s="2320"/>
    </row>
    <row r="178" spans="1:12" s="2304" customFormat="1">
      <c r="A178" s="2319"/>
      <c r="B178" s="2319"/>
      <c r="C178" s="2319"/>
      <c r="D178" s="2319"/>
      <c r="E178" s="2319"/>
      <c r="F178" s="2320"/>
      <c r="G178" s="2321"/>
      <c r="H178" s="2322"/>
      <c r="I178" s="2320"/>
      <c r="J178" s="2322"/>
      <c r="K178" s="2320"/>
      <c r="L178" s="2320"/>
    </row>
    <row r="179" spans="1:12" s="2304" customFormat="1">
      <c r="A179" s="2319"/>
      <c r="B179" s="2319"/>
      <c r="C179" s="2319"/>
      <c r="D179" s="2319"/>
      <c r="E179" s="2319"/>
      <c r="F179" s="2320"/>
      <c r="G179" s="2321"/>
      <c r="H179" s="2322"/>
      <c r="I179" s="2320"/>
      <c r="J179" s="2322"/>
      <c r="K179" s="2320"/>
      <c r="L179" s="2320"/>
    </row>
    <row r="180" spans="1:12" s="2304" customFormat="1">
      <c r="A180" s="2319"/>
      <c r="B180" s="2319"/>
      <c r="C180" s="2319"/>
      <c r="D180" s="2319"/>
      <c r="E180" s="2319"/>
      <c r="F180" s="2320"/>
      <c r="G180" s="2321"/>
      <c r="H180" s="2322"/>
      <c r="I180" s="2320"/>
      <c r="J180" s="2322"/>
      <c r="K180" s="2320"/>
      <c r="L180" s="2320"/>
    </row>
    <row r="181" spans="1:12" s="2304" customFormat="1">
      <c r="A181" s="2319"/>
      <c r="B181" s="2319"/>
      <c r="C181" s="2319"/>
      <c r="D181" s="2319"/>
      <c r="E181" s="2319"/>
      <c r="F181" s="2320"/>
      <c r="G181" s="2321"/>
      <c r="H181" s="2322"/>
      <c r="I181" s="2320"/>
      <c r="J181" s="2322"/>
      <c r="K181" s="2320"/>
      <c r="L181" s="2320"/>
    </row>
    <row r="182" spans="1:12" s="2304" customFormat="1">
      <c r="A182" s="2319"/>
      <c r="B182" s="2319"/>
      <c r="C182" s="2319"/>
      <c r="D182" s="2319"/>
      <c r="E182" s="2319"/>
      <c r="F182" s="2320"/>
      <c r="G182" s="2321"/>
      <c r="H182" s="2322"/>
      <c r="I182" s="2320"/>
      <c r="J182" s="2322"/>
      <c r="K182" s="2320"/>
      <c r="L182" s="2320"/>
    </row>
    <row r="183" spans="1:12" s="2304" customFormat="1">
      <c r="A183" s="2319"/>
      <c r="B183" s="2319"/>
      <c r="C183" s="2319"/>
      <c r="D183" s="2319"/>
      <c r="E183" s="2319"/>
      <c r="F183" s="2320"/>
      <c r="G183" s="2321"/>
      <c r="H183" s="2322"/>
      <c r="I183" s="2320"/>
      <c r="J183" s="2322"/>
      <c r="K183" s="2320"/>
      <c r="L183" s="2320"/>
    </row>
    <row r="184" spans="1:12" s="2304" customFormat="1">
      <c r="A184" s="2319"/>
      <c r="B184" s="2319"/>
      <c r="C184" s="2319"/>
      <c r="D184" s="2319"/>
      <c r="E184" s="2319"/>
      <c r="F184" s="2320"/>
      <c r="G184" s="2321"/>
      <c r="H184" s="2322"/>
      <c r="I184" s="2320"/>
      <c r="J184" s="2322"/>
      <c r="K184" s="2320"/>
      <c r="L184" s="2320"/>
    </row>
    <row r="185" spans="1:12" s="2304" customFormat="1">
      <c r="A185" s="2319"/>
      <c r="B185" s="2319"/>
      <c r="C185" s="2319"/>
      <c r="D185" s="2319"/>
      <c r="E185" s="2319"/>
      <c r="F185" s="2320"/>
      <c r="G185" s="2321"/>
      <c r="H185" s="2322"/>
      <c r="I185" s="2320"/>
      <c r="J185" s="2322"/>
      <c r="K185" s="2320"/>
      <c r="L185" s="2320"/>
    </row>
    <row r="186" spans="1:12" s="2304" customFormat="1">
      <c r="A186" s="2319"/>
      <c r="B186" s="2319"/>
      <c r="C186" s="2319"/>
      <c r="D186" s="2319"/>
      <c r="E186" s="2319"/>
      <c r="F186" s="2320"/>
      <c r="G186" s="2321"/>
      <c r="H186" s="2322"/>
      <c r="I186" s="2320"/>
      <c r="J186" s="2322"/>
      <c r="K186" s="2320"/>
      <c r="L186" s="2320"/>
    </row>
    <row r="187" spans="1:12" s="2304" customFormat="1">
      <c r="A187" s="2319"/>
      <c r="B187" s="2319"/>
      <c r="C187" s="2319"/>
      <c r="D187" s="2319"/>
      <c r="E187" s="2319"/>
      <c r="F187" s="2320"/>
      <c r="G187" s="2321"/>
      <c r="H187" s="2322"/>
      <c r="I187" s="2320"/>
      <c r="J187" s="2322"/>
      <c r="K187" s="2320"/>
      <c r="L187" s="2320"/>
    </row>
    <row r="188" spans="1:12" s="2304" customFormat="1">
      <c r="A188" s="2319"/>
      <c r="B188" s="2319"/>
      <c r="C188" s="2319"/>
      <c r="D188" s="2319"/>
      <c r="E188" s="2319"/>
      <c r="F188" s="2320"/>
      <c r="G188" s="2321"/>
      <c r="H188" s="2322"/>
      <c r="I188" s="2320"/>
      <c r="J188" s="2322"/>
      <c r="K188" s="2320"/>
      <c r="L188" s="2320"/>
    </row>
    <row r="189" spans="1:12" s="2304" customFormat="1">
      <c r="A189" s="2319"/>
      <c r="B189" s="2319"/>
      <c r="C189" s="2319"/>
      <c r="D189" s="2319"/>
      <c r="E189" s="2319"/>
      <c r="F189" s="2320"/>
      <c r="G189" s="2321"/>
      <c r="H189" s="2322"/>
      <c r="I189" s="2320"/>
      <c r="J189" s="2322"/>
      <c r="K189" s="2320"/>
      <c r="L189" s="2320"/>
    </row>
    <row r="190" spans="1:12" s="2304" customFormat="1">
      <c r="A190" s="2319"/>
      <c r="B190" s="2319"/>
      <c r="C190" s="2319"/>
      <c r="D190" s="2319"/>
      <c r="E190" s="2319"/>
      <c r="F190" s="2320"/>
      <c r="G190" s="2321"/>
      <c r="H190" s="2322"/>
      <c r="I190" s="2320"/>
      <c r="J190" s="2322"/>
      <c r="K190" s="2320"/>
      <c r="L190" s="2320"/>
    </row>
    <row r="191" spans="1:12" s="2304" customFormat="1">
      <c r="A191" s="2319"/>
      <c r="B191" s="2319"/>
      <c r="C191" s="2319"/>
      <c r="D191" s="2319"/>
      <c r="E191" s="2319"/>
      <c r="F191" s="2320"/>
      <c r="G191" s="2321"/>
      <c r="H191" s="2322"/>
      <c r="I191" s="2320"/>
      <c r="J191" s="2322"/>
      <c r="K191" s="2320"/>
      <c r="L191" s="2320"/>
    </row>
    <row r="192" spans="1:12" s="2304" customFormat="1">
      <c r="A192" s="2319"/>
      <c r="B192" s="2319"/>
      <c r="C192" s="2319"/>
      <c r="D192" s="2319"/>
      <c r="E192" s="2319"/>
      <c r="F192" s="2320"/>
      <c r="G192" s="2321"/>
      <c r="H192" s="2322"/>
      <c r="I192" s="2320"/>
      <c r="J192" s="2322"/>
      <c r="K192" s="2320"/>
      <c r="L192" s="2320"/>
    </row>
    <row r="193" spans="1:12" s="2304" customFormat="1">
      <c r="A193" s="2319"/>
      <c r="B193" s="2319"/>
      <c r="C193" s="2319"/>
      <c r="D193" s="2319"/>
      <c r="E193" s="2319"/>
      <c r="F193" s="2320"/>
      <c r="G193" s="2321"/>
      <c r="H193" s="2322"/>
      <c r="I193" s="2320"/>
      <c r="J193" s="2322"/>
      <c r="K193" s="2320"/>
      <c r="L193" s="2320"/>
    </row>
    <row r="194" spans="1:12" s="2304" customFormat="1">
      <c r="A194" s="2319"/>
      <c r="B194" s="2319"/>
      <c r="C194" s="2319"/>
      <c r="D194" s="2319"/>
      <c r="E194" s="2319"/>
      <c r="F194" s="2320"/>
      <c r="G194" s="2321"/>
      <c r="H194" s="2322"/>
      <c r="I194" s="2320"/>
      <c r="J194" s="2322"/>
      <c r="K194" s="2320"/>
      <c r="L194" s="2320"/>
    </row>
    <row r="195" spans="1:12" s="2304" customFormat="1">
      <c r="A195" s="2319"/>
      <c r="B195" s="2319"/>
      <c r="C195" s="2319"/>
      <c r="D195" s="2319"/>
      <c r="E195" s="2319"/>
      <c r="F195" s="2320"/>
      <c r="G195" s="2321"/>
      <c r="H195" s="2322"/>
      <c r="I195" s="2320"/>
      <c r="J195" s="2322"/>
      <c r="K195" s="2320"/>
      <c r="L195" s="2320"/>
    </row>
    <row r="196" spans="1:12" s="2304" customFormat="1">
      <c r="A196" s="2319"/>
      <c r="B196" s="2319"/>
      <c r="C196" s="2319"/>
      <c r="D196" s="2319"/>
      <c r="E196" s="2319"/>
      <c r="F196" s="2320"/>
      <c r="G196" s="2321"/>
      <c r="H196" s="2322"/>
      <c r="I196" s="2320"/>
      <c r="J196" s="2322"/>
      <c r="K196" s="2320"/>
      <c r="L196" s="2320"/>
    </row>
    <row r="197" spans="1:12" s="2304" customFormat="1">
      <c r="A197" s="2319"/>
      <c r="B197" s="2319"/>
      <c r="C197" s="2319"/>
      <c r="D197" s="2319"/>
      <c r="E197" s="2319"/>
      <c r="F197" s="2320"/>
      <c r="G197" s="2321"/>
      <c r="H197" s="2322"/>
      <c r="I197" s="2320"/>
      <c r="J197" s="2322"/>
      <c r="K197" s="2320"/>
      <c r="L197" s="2320"/>
    </row>
    <row r="198" spans="1:12" s="2304" customFormat="1">
      <c r="A198" s="2319"/>
      <c r="B198" s="2319"/>
      <c r="C198" s="2319"/>
      <c r="D198" s="2319"/>
      <c r="E198" s="2319"/>
      <c r="F198" s="2320"/>
      <c r="G198" s="2321"/>
      <c r="H198" s="2322"/>
      <c r="I198" s="2320"/>
      <c r="J198" s="2322"/>
      <c r="K198" s="2320"/>
      <c r="L198" s="2320"/>
    </row>
    <row r="199" spans="1:12" s="2304" customFormat="1">
      <c r="A199" s="2319"/>
      <c r="B199" s="2319"/>
      <c r="C199" s="2319"/>
      <c r="D199" s="2319"/>
      <c r="E199" s="2319"/>
      <c r="F199" s="2320"/>
      <c r="G199" s="2321"/>
      <c r="H199" s="2322"/>
      <c r="I199" s="2320"/>
      <c r="J199" s="2322"/>
      <c r="K199" s="2320"/>
      <c r="L199" s="2320"/>
    </row>
    <row r="200" spans="1:12" s="2304" customFormat="1">
      <c r="A200" s="2319"/>
      <c r="B200" s="2319"/>
      <c r="C200" s="2319"/>
      <c r="D200" s="2319"/>
      <c r="E200" s="2319"/>
      <c r="F200" s="2320"/>
      <c r="G200" s="2321"/>
      <c r="H200" s="2322"/>
      <c r="I200" s="2320"/>
      <c r="J200" s="2322"/>
      <c r="K200" s="2320"/>
      <c r="L200" s="2320"/>
    </row>
    <row r="201" spans="1:12" s="2304" customFormat="1">
      <c r="A201" s="2319"/>
      <c r="B201" s="2319"/>
      <c r="C201" s="2319"/>
      <c r="D201" s="2319"/>
      <c r="E201" s="2319"/>
      <c r="F201" s="2320"/>
      <c r="G201" s="2321"/>
      <c r="H201" s="2322"/>
      <c r="I201" s="2320"/>
      <c r="J201" s="2322"/>
      <c r="K201" s="2320"/>
      <c r="L201" s="2320"/>
    </row>
    <row r="202" spans="1:12" s="2304" customFormat="1">
      <c r="A202" s="2319"/>
      <c r="B202" s="2319"/>
      <c r="C202" s="2319"/>
      <c r="D202" s="2319"/>
      <c r="E202" s="2319"/>
      <c r="F202" s="2320"/>
      <c r="G202" s="2321"/>
      <c r="H202" s="2322"/>
      <c r="I202" s="2320"/>
      <c r="J202" s="2322"/>
      <c r="K202" s="2320"/>
      <c r="L202" s="2320"/>
    </row>
    <row r="203" spans="1:12" s="2304" customFormat="1">
      <c r="A203" s="2319"/>
      <c r="B203" s="2319"/>
      <c r="C203" s="2319"/>
      <c r="D203" s="2319"/>
      <c r="E203" s="2319"/>
      <c r="F203" s="2320"/>
      <c r="G203" s="2321"/>
      <c r="H203" s="2322"/>
      <c r="I203" s="2320"/>
      <c r="J203" s="2322"/>
      <c r="K203" s="2320"/>
      <c r="L203" s="2320"/>
    </row>
    <row r="204" spans="1:12" s="2304" customFormat="1">
      <c r="A204" s="2319"/>
      <c r="B204" s="2319"/>
      <c r="C204" s="2319"/>
      <c r="D204" s="2319"/>
      <c r="E204" s="2319"/>
      <c r="F204" s="2320"/>
      <c r="G204" s="2321"/>
      <c r="H204" s="2322"/>
      <c r="I204" s="2320"/>
      <c r="J204" s="2322"/>
      <c r="K204" s="2320"/>
      <c r="L204" s="2320"/>
    </row>
    <row r="205" spans="1:12" s="2304" customFormat="1">
      <c r="A205" s="2319"/>
      <c r="B205" s="2319"/>
      <c r="C205" s="2319"/>
      <c r="D205" s="2319"/>
      <c r="E205" s="2319"/>
      <c r="F205" s="2320"/>
      <c r="G205" s="2321"/>
      <c r="H205" s="2322"/>
      <c r="I205" s="2320"/>
      <c r="J205" s="2322"/>
      <c r="K205" s="2320"/>
      <c r="L205" s="2320"/>
    </row>
    <row r="206" spans="1:12" s="2304" customFormat="1">
      <c r="A206" s="2319"/>
      <c r="B206" s="2319"/>
      <c r="C206" s="2319"/>
      <c r="D206" s="2319"/>
      <c r="E206" s="2319"/>
      <c r="F206" s="2320"/>
      <c r="G206" s="2321"/>
      <c r="H206" s="2322"/>
      <c r="I206" s="2320"/>
      <c r="J206" s="2322"/>
      <c r="K206" s="2320"/>
      <c r="L206" s="2320"/>
    </row>
    <row r="207" spans="1:12" s="2304" customFormat="1">
      <c r="A207" s="2319"/>
      <c r="B207" s="2319"/>
      <c r="C207" s="2319"/>
      <c r="D207" s="2319"/>
      <c r="E207" s="2319"/>
      <c r="F207" s="2320"/>
      <c r="G207" s="2321"/>
      <c r="H207" s="2322"/>
      <c r="I207" s="2320"/>
      <c r="J207" s="2322"/>
      <c r="K207" s="2320"/>
      <c r="L207" s="2320"/>
    </row>
    <row r="208" spans="1:12" s="2304" customFormat="1">
      <c r="A208" s="2319"/>
      <c r="B208" s="2319"/>
      <c r="C208" s="2319"/>
      <c r="D208" s="2319"/>
      <c r="E208" s="2319"/>
      <c r="F208" s="2320"/>
      <c r="G208" s="2321"/>
      <c r="H208" s="2322"/>
      <c r="I208" s="2320"/>
      <c r="J208" s="2322"/>
      <c r="K208" s="2320"/>
      <c r="L208" s="2320"/>
    </row>
    <row r="209" spans="1:12" s="2304" customFormat="1">
      <c r="A209" s="2319"/>
      <c r="B209" s="2319"/>
      <c r="C209" s="2319"/>
      <c r="D209" s="2319"/>
      <c r="E209" s="2319"/>
      <c r="F209" s="2320"/>
      <c r="G209" s="2321"/>
      <c r="H209" s="2322"/>
      <c r="I209" s="2320"/>
      <c r="J209" s="2322"/>
      <c r="K209" s="2320"/>
      <c r="L209" s="2320"/>
    </row>
    <row r="210" spans="1:12" s="2304" customFormat="1">
      <c r="A210" s="2319"/>
      <c r="B210" s="2319"/>
      <c r="C210" s="2319"/>
      <c r="D210" s="2319"/>
      <c r="E210" s="2319"/>
      <c r="F210" s="2320"/>
      <c r="G210" s="2321"/>
      <c r="H210" s="2322"/>
      <c r="I210" s="2320"/>
      <c r="J210" s="2322"/>
      <c r="K210" s="2320"/>
      <c r="L210" s="2320"/>
    </row>
    <row r="211" spans="1:12" s="2304" customFormat="1">
      <c r="A211" s="2319"/>
      <c r="B211" s="2319"/>
      <c r="C211" s="2319"/>
      <c r="D211" s="2319"/>
      <c r="E211" s="2319"/>
      <c r="F211" s="2320"/>
      <c r="G211" s="2321"/>
      <c r="H211" s="2322"/>
      <c r="I211" s="2320"/>
      <c r="J211" s="2322"/>
      <c r="K211" s="2320"/>
      <c r="L211" s="2320"/>
    </row>
    <row r="212" spans="1:12" s="2304" customFormat="1">
      <c r="A212" s="2319"/>
      <c r="B212" s="2319"/>
      <c r="C212" s="2319"/>
      <c r="D212" s="2319"/>
      <c r="E212" s="2319"/>
      <c r="F212" s="2320"/>
      <c r="G212" s="2321"/>
      <c r="H212" s="2322"/>
      <c r="I212" s="2320"/>
      <c r="J212" s="2322"/>
      <c r="K212" s="2320"/>
      <c r="L212" s="2320"/>
    </row>
    <row r="213" spans="1:12" s="2304" customFormat="1">
      <c r="A213" s="2319"/>
      <c r="B213" s="2319"/>
      <c r="C213" s="2319"/>
      <c r="D213" s="2319"/>
      <c r="E213" s="2319"/>
      <c r="F213" s="2320"/>
      <c r="G213" s="2321"/>
      <c r="H213" s="2322"/>
      <c r="I213" s="2320"/>
      <c r="J213" s="2322"/>
      <c r="K213" s="2320"/>
      <c r="L213" s="2320"/>
    </row>
    <row r="214" spans="1:12" s="2304" customFormat="1">
      <c r="A214" s="2319"/>
      <c r="B214" s="2319"/>
      <c r="C214" s="2319"/>
      <c r="D214" s="2319"/>
      <c r="E214" s="2319"/>
      <c r="F214" s="2320"/>
      <c r="G214" s="2321"/>
      <c r="H214" s="2322"/>
      <c r="I214" s="2320"/>
      <c r="J214" s="2322"/>
      <c r="K214" s="2320"/>
      <c r="L214" s="2320"/>
    </row>
    <row r="215" spans="1:12" s="2304" customFormat="1">
      <c r="A215" s="2319"/>
      <c r="B215" s="2319"/>
      <c r="C215" s="2319"/>
      <c r="D215" s="2319"/>
      <c r="E215" s="2319"/>
      <c r="F215" s="2320"/>
      <c r="G215" s="2321"/>
      <c r="H215" s="2322"/>
      <c r="I215" s="2320"/>
      <c r="J215" s="2322"/>
      <c r="K215" s="2320"/>
      <c r="L215" s="2320"/>
    </row>
    <row r="216" spans="1:12" s="2304" customFormat="1">
      <c r="A216" s="2319"/>
      <c r="B216" s="2319"/>
      <c r="C216" s="2319"/>
      <c r="D216" s="2319"/>
      <c r="E216" s="2319"/>
      <c r="F216" s="2320"/>
      <c r="G216" s="2321"/>
      <c r="H216" s="2322"/>
      <c r="I216" s="2320"/>
      <c r="J216" s="2322"/>
      <c r="K216" s="2320"/>
      <c r="L216" s="2320"/>
    </row>
    <row r="217" spans="1:12" s="2304" customFormat="1">
      <c r="A217" s="2319"/>
      <c r="B217" s="2319"/>
      <c r="C217" s="2319"/>
      <c r="D217" s="2319"/>
      <c r="E217" s="2319"/>
      <c r="F217" s="2320"/>
      <c r="G217" s="2321"/>
      <c r="H217" s="2322"/>
      <c r="I217" s="2320"/>
      <c r="J217" s="2322"/>
      <c r="K217" s="2320"/>
      <c r="L217" s="2320"/>
    </row>
    <row r="218" spans="1:12" s="2304" customFormat="1">
      <c r="A218" s="2319"/>
      <c r="B218" s="2319"/>
      <c r="C218" s="2319"/>
      <c r="D218" s="2319"/>
      <c r="E218" s="2319"/>
      <c r="F218" s="2320"/>
      <c r="G218" s="2321"/>
      <c r="H218" s="2322"/>
      <c r="I218" s="2320"/>
      <c r="J218" s="2322"/>
      <c r="K218" s="2320"/>
      <c r="L218" s="2320"/>
    </row>
    <row r="219" spans="1:12" s="2304" customFormat="1">
      <c r="A219" s="2319"/>
      <c r="B219" s="2319"/>
      <c r="C219" s="2319"/>
      <c r="D219" s="2319"/>
      <c r="E219" s="2319"/>
      <c r="F219" s="2320"/>
      <c r="G219" s="2321"/>
      <c r="H219" s="2322"/>
      <c r="I219" s="2320"/>
      <c r="J219" s="2322"/>
      <c r="K219" s="2320"/>
      <c r="L219" s="2320"/>
    </row>
    <row r="220" spans="1:12" s="2304" customFormat="1">
      <c r="A220" s="2319"/>
      <c r="B220" s="2319"/>
      <c r="C220" s="2319"/>
      <c r="D220" s="2319"/>
      <c r="E220" s="2319"/>
      <c r="F220" s="2320"/>
      <c r="G220" s="2321"/>
      <c r="H220" s="2322"/>
      <c r="I220" s="2320"/>
      <c r="J220" s="2322"/>
      <c r="K220" s="2320"/>
      <c r="L220" s="2320"/>
    </row>
    <row r="221" spans="1:12" s="2304" customFormat="1">
      <c r="A221" s="2319"/>
      <c r="B221" s="2319"/>
      <c r="C221" s="2319"/>
      <c r="D221" s="2319"/>
      <c r="E221" s="2319"/>
      <c r="F221" s="2320"/>
      <c r="G221" s="2321"/>
      <c r="H221" s="2322"/>
      <c r="I221" s="2320"/>
      <c r="J221" s="2322"/>
      <c r="K221" s="2320"/>
      <c r="L221" s="2320"/>
    </row>
    <row r="222" spans="1:12" s="2304" customFormat="1">
      <c r="A222" s="2319"/>
      <c r="B222" s="2319"/>
      <c r="C222" s="2319"/>
      <c r="D222" s="2319"/>
      <c r="E222" s="2319"/>
      <c r="F222" s="2320"/>
      <c r="G222" s="2321"/>
      <c r="H222" s="2322"/>
      <c r="I222" s="2320"/>
      <c r="J222" s="2322"/>
      <c r="K222" s="2320"/>
      <c r="L222" s="2320"/>
    </row>
    <row r="223" spans="1:12" s="2304" customFormat="1">
      <c r="A223" s="2319"/>
      <c r="B223" s="2319"/>
      <c r="C223" s="2319"/>
      <c r="D223" s="2319"/>
      <c r="E223" s="2319"/>
      <c r="F223" s="2320"/>
      <c r="G223" s="2321"/>
      <c r="H223" s="2322"/>
      <c r="I223" s="2320"/>
      <c r="J223" s="2322"/>
      <c r="K223" s="2320"/>
      <c r="L223" s="2320"/>
    </row>
    <row r="224" spans="1:12" s="2304" customFormat="1">
      <c r="A224" s="2319"/>
      <c r="B224" s="2319"/>
      <c r="C224" s="2319"/>
      <c r="D224" s="2319"/>
      <c r="E224" s="2319"/>
      <c r="F224" s="2320"/>
      <c r="G224" s="2321"/>
      <c r="H224" s="2322"/>
      <c r="I224" s="2320"/>
      <c r="J224" s="2322"/>
      <c r="K224" s="2320"/>
      <c r="L224" s="2320"/>
    </row>
    <row r="225" spans="1:12" s="2304" customFormat="1">
      <c r="A225" s="2319"/>
      <c r="B225" s="2319"/>
      <c r="C225" s="2319"/>
      <c r="D225" s="2319"/>
      <c r="E225" s="2319"/>
      <c r="F225" s="2320"/>
      <c r="G225" s="2321"/>
      <c r="H225" s="2322"/>
      <c r="I225" s="2320"/>
      <c r="J225" s="2322"/>
      <c r="K225" s="2320"/>
      <c r="L225" s="2320"/>
    </row>
    <row r="226" spans="1:12" s="2304" customFormat="1">
      <c r="A226" s="2319"/>
      <c r="B226" s="2319"/>
      <c r="C226" s="2319"/>
      <c r="D226" s="2319"/>
      <c r="E226" s="2319"/>
      <c r="F226" s="2320"/>
      <c r="G226" s="2321"/>
      <c r="H226" s="2322"/>
      <c r="I226" s="2320"/>
      <c r="J226" s="2322"/>
      <c r="K226" s="2320"/>
      <c r="L226" s="2320"/>
    </row>
    <row r="227" spans="1:12" s="2304" customFormat="1">
      <c r="A227" s="2319"/>
      <c r="B227" s="2319"/>
      <c r="C227" s="2319"/>
      <c r="D227" s="2319"/>
      <c r="E227" s="2319"/>
      <c r="F227" s="2320"/>
      <c r="G227" s="2321"/>
      <c r="H227" s="2322"/>
      <c r="I227" s="2320"/>
      <c r="J227" s="2322"/>
      <c r="K227" s="2320"/>
      <c r="L227" s="2320"/>
    </row>
    <row r="228" spans="1:12" s="2304" customFormat="1">
      <c r="A228" s="2319"/>
      <c r="B228" s="2319"/>
      <c r="C228" s="2319"/>
      <c r="D228" s="2319"/>
      <c r="E228" s="2319"/>
      <c r="F228" s="2320"/>
      <c r="G228" s="2321"/>
      <c r="H228" s="2322"/>
      <c r="I228" s="2320"/>
      <c r="J228" s="2322"/>
      <c r="K228" s="2320"/>
      <c r="L228" s="2320"/>
    </row>
    <row r="229" spans="1:12" s="2304" customFormat="1">
      <c r="A229" s="2319"/>
      <c r="B229" s="2319"/>
      <c r="C229" s="2319"/>
      <c r="D229" s="2319"/>
      <c r="E229" s="2319"/>
      <c r="F229" s="2320"/>
      <c r="G229" s="2321"/>
      <c r="H229" s="2322"/>
      <c r="I229" s="2320"/>
      <c r="J229" s="2322"/>
      <c r="K229" s="2320"/>
      <c r="L229" s="2320"/>
    </row>
    <row r="230" spans="1:12" s="2304" customFormat="1">
      <c r="A230" s="2319"/>
      <c r="B230" s="2319"/>
      <c r="C230" s="2319"/>
      <c r="D230" s="2319"/>
      <c r="E230" s="2319"/>
      <c r="F230" s="2320"/>
      <c r="G230" s="2321"/>
      <c r="H230" s="2322"/>
      <c r="I230" s="2320"/>
      <c r="J230" s="2322"/>
      <c r="K230" s="2320"/>
      <c r="L230" s="2320"/>
    </row>
    <row r="231" spans="1:12" s="2304" customFormat="1">
      <c r="A231" s="2319"/>
      <c r="B231" s="2319"/>
      <c r="C231" s="2319"/>
      <c r="D231" s="2319"/>
      <c r="E231" s="2319"/>
      <c r="F231" s="2320"/>
      <c r="G231" s="2321"/>
      <c r="H231" s="2322"/>
      <c r="I231" s="2320"/>
      <c r="J231" s="2322"/>
      <c r="K231" s="2320"/>
      <c r="L231" s="2320"/>
    </row>
    <row r="232" spans="1:12" s="2304" customFormat="1">
      <c r="A232" s="2319"/>
      <c r="B232" s="2319"/>
      <c r="C232" s="2319"/>
      <c r="D232" s="2319"/>
      <c r="E232" s="2319"/>
      <c r="F232" s="2320"/>
      <c r="G232" s="2321"/>
      <c r="H232" s="2322"/>
      <c r="I232" s="2320"/>
      <c r="J232" s="2322"/>
      <c r="K232" s="2320"/>
      <c r="L232" s="2320"/>
    </row>
    <row r="233" spans="1:12" s="2304" customFormat="1">
      <c r="A233" s="2319"/>
      <c r="B233" s="2319"/>
      <c r="C233" s="2319"/>
      <c r="D233" s="2319"/>
      <c r="E233" s="2319"/>
      <c r="F233" s="2320"/>
      <c r="G233" s="2321"/>
      <c r="H233" s="2322"/>
      <c r="I233" s="2320"/>
      <c r="J233" s="2322"/>
      <c r="K233" s="2320"/>
      <c r="L233" s="2320"/>
    </row>
    <row r="234" spans="1:12" s="2304" customFormat="1">
      <c r="A234" s="2319"/>
      <c r="B234" s="2319"/>
      <c r="C234" s="2319"/>
      <c r="D234" s="2319"/>
      <c r="E234" s="2319"/>
      <c r="F234" s="2320"/>
      <c r="G234" s="2321"/>
      <c r="H234" s="2322"/>
      <c r="I234" s="2320"/>
      <c r="J234" s="2322"/>
      <c r="K234" s="2320"/>
      <c r="L234" s="2320"/>
    </row>
    <row r="235" spans="1:12" s="2304" customFormat="1">
      <c r="A235" s="2319"/>
      <c r="B235" s="2319"/>
      <c r="C235" s="2319"/>
      <c r="D235" s="2319"/>
      <c r="E235" s="2319"/>
      <c r="F235" s="2320"/>
      <c r="G235" s="2321"/>
      <c r="H235" s="2322"/>
      <c r="I235" s="2320"/>
      <c r="J235" s="2322"/>
      <c r="K235" s="2320"/>
      <c r="L235" s="2320"/>
    </row>
    <row r="236" spans="1:12" s="2304" customFormat="1">
      <c r="A236" s="2319"/>
      <c r="B236" s="2319"/>
      <c r="C236" s="2319"/>
      <c r="D236" s="2319"/>
      <c r="E236" s="2319"/>
      <c r="F236" s="2320"/>
      <c r="G236" s="2321"/>
      <c r="H236" s="2322"/>
      <c r="I236" s="2320"/>
      <c r="J236" s="2322"/>
      <c r="K236" s="2320"/>
      <c r="L236" s="2320"/>
    </row>
    <row r="237" spans="1:12" s="2304" customFormat="1">
      <c r="A237" s="2319"/>
      <c r="B237" s="2319"/>
      <c r="C237" s="2319"/>
      <c r="D237" s="2319"/>
      <c r="E237" s="2319"/>
      <c r="F237" s="2320"/>
      <c r="G237" s="2321"/>
      <c r="H237" s="2322"/>
      <c r="I237" s="2320"/>
      <c r="J237" s="2322"/>
      <c r="K237" s="2320"/>
      <c r="L237" s="2320"/>
    </row>
    <row r="238" spans="1:12" s="2304" customFormat="1">
      <c r="A238" s="2319"/>
      <c r="B238" s="2319"/>
      <c r="C238" s="2319"/>
      <c r="D238" s="2319"/>
      <c r="E238" s="2319"/>
      <c r="F238" s="2320"/>
      <c r="G238" s="2321"/>
      <c r="H238" s="2322"/>
      <c r="I238" s="2320"/>
      <c r="J238" s="2322"/>
      <c r="K238" s="2320"/>
      <c r="L238" s="2320"/>
    </row>
    <row r="239" spans="1:12" s="2304" customFormat="1">
      <c r="A239" s="2319"/>
      <c r="B239" s="2319"/>
      <c r="C239" s="2319"/>
      <c r="D239" s="2319"/>
      <c r="E239" s="2319"/>
      <c r="F239" s="2320"/>
      <c r="G239" s="2321"/>
      <c r="H239" s="2322"/>
      <c r="I239" s="2320"/>
      <c r="J239" s="2322"/>
      <c r="K239" s="2320"/>
      <c r="L239" s="2320"/>
    </row>
    <row r="240" spans="1:12" s="2304" customFormat="1">
      <c r="A240" s="2319"/>
      <c r="B240" s="2319"/>
      <c r="C240" s="2319"/>
      <c r="D240" s="2319"/>
      <c r="E240" s="2319"/>
      <c r="F240" s="2320"/>
      <c r="G240" s="2321"/>
      <c r="H240" s="2322"/>
      <c r="I240" s="2320"/>
      <c r="J240" s="2322"/>
      <c r="K240" s="2320"/>
      <c r="L240" s="2320"/>
    </row>
    <row r="241" spans="1:12" s="2304" customFormat="1">
      <c r="A241" s="2319"/>
      <c r="B241" s="2319"/>
      <c r="C241" s="2319"/>
      <c r="D241" s="2319"/>
      <c r="E241" s="2319"/>
      <c r="F241" s="2320"/>
      <c r="G241" s="2321"/>
      <c r="H241" s="2322"/>
      <c r="I241" s="2320"/>
      <c r="J241" s="2322"/>
      <c r="K241" s="2320"/>
      <c r="L241" s="2320"/>
    </row>
    <row r="242" spans="1:12" s="2304" customFormat="1">
      <c r="A242" s="2319"/>
      <c r="B242" s="2319"/>
      <c r="C242" s="2319"/>
      <c r="D242" s="2319"/>
      <c r="E242" s="2319"/>
      <c r="F242" s="2320"/>
      <c r="G242" s="2321"/>
      <c r="H242" s="2322"/>
      <c r="I242" s="2320"/>
      <c r="J242" s="2322"/>
      <c r="K242" s="2320"/>
      <c r="L242" s="2320"/>
    </row>
    <row r="243" spans="1:12" s="2304" customFormat="1">
      <c r="A243" s="2319"/>
      <c r="B243" s="2319"/>
      <c r="C243" s="2319"/>
      <c r="D243" s="2319"/>
      <c r="E243" s="2319"/>
      <c r="F243" s="2320"/>
      <c r="G243" s="2321"/>
      <c r="H243" s="2322"/>
      <c r="I243" s="2320"/>
      <c r="J243" s="2322"/>
      <c r="K243" s="2320"/>
      <c r="L243" s="2320"/>
    </row>
    <row r="244" spans="1:12" s="2304" customFormat="1">
      <c r="A244" s="2319"/>
      <c r="B244" s="2319"/>
      <c r="C244" s="2319"/>
      <c r="D244" s="2319"/>
      <c r="E244" s="2319"/>
      <c r="F244" s="2320"/>
      <c r="G244" s="2321"/>
      <c r="H244" s="2322"/>
      <c r="I244" s="2320"/>
      <c r="J244" s="2322"/>
      <c r="K244" s="2320"/>
      <c r="L244" s="2320"/>
    </row>
    <row r="245" spans="1:12" s="2304" customFormat="1">
      <c r="A245" s="2319"/>
      <c r="B245" s="2319"/>
      <c r="C245" s="2319"/>
      <c r="D245" s="2319"/>
      <c r="E245" s="2319"/>
      <c r="F245" s="2320"/>
      <c r="G245" s="2321"/>
      <c r="H245" s="2322"/>
      <c r="I245" s="2320"/>
      <c r="J245" s="2322"/>
      <c r="K245" s="2320"/>
      <c r="L245" s="2320"/>
    </row>
    <row r="246" spans="1:12" s="2304" customFormat="1">
      <c r="A246" s="2319"/>
      <c r="B246" s="2319"/>
      <c r="C246" s="2319"/>
      <c r="D246" s="2319"/>
      <c r="E246" s="2319"/>
      <c r="F246" s="2320"/>
      <c r="G246" s="2321"/>
      <c r="H246" s="2322"/>
      <c r="I246" s="2320"/>
      <c r="J246" s="2322"/>
      <c r="K246" s="2320"/>
      <c r="L246" s="2320"/>
    </row>
    <row r="247" spans="1:12" s="2304" customFormat="1">
      <c r="A247" s="2319"/>
      <c r="B247" s="2319"/>
      <c r="C247" s="2319"/>
      <c r="D247" s="2319"/>
      <c r="E247" s="2319"/>
      <c r="F247" s="2320"/>
      <c r="G247" s="2321"/>
      <c r="H247" s="2322"/>
      <c r="I247" s="2320"/>
      <c r="J247" s="2322"/>
      <c r="K247" s="2320"/>
      <c r="L247" s="2320"/>
    </row>
    <row r="248" spans="1:12" s="2304" customFormat="1">
      <c r="A248" s="2319"/>
      <c r="B248" s="2319"/>
      <c r="C248" s="2319"/>
      <c r="D248" s="2319"/>
      <c r="E248" s="2319"/>
      <c r="F248" s="2320"/>
      <c r="G248" s="2321"/>
      <c r="H248" s="2322"/>
      <c r="I248" s="2320"/>
      <c r="J248" s="2322"/>
      <c r="K248" s="2320"/>
      <c r="L248" s="2320"/>
    </row>
    <row r="249" spans="1:12" s="2304" customFormat="1">
      <c r="A249" s="2319"/>
      <c r="B249" s="2319"/>
      <c r="C249" s="2319"/>
      <c r="D249" s="2319"/>
      <c r="E249" s="2319"/>
      <c r="F249" s="2320"/>
      <c r="G249" s="2321"/>
      <c r="H249" s="2322"/>
      <c r="I249" s="2320"/>
      <c r="J249" s="2322"/>
      <c r="K249" s="2320"/>
      <c r="L249" s="2320"/>
    </row>
    <row r="250" spans="1:12" s="2304" customFormat="1">
      <c r="A250" s="2319"/>
      <c r="B250" s="2319"/>
      <c r="C250" s="2319"/>
      <c r="D250" s="2319"/>
      <c r="E250" s="2319"/>
      <c r="F250" s="2320"/>
      <c r="G250" s="2321"/>
      <c r="H250" s="2322"/>
      <c r="I250" s="2320"/>
      <c r="J250" s="2322"/>
      <c r="K250" s="2320"/>
      <c r="L250" s="2320"/>
    </row>
    <row r="251" spans="1:12" s="2304" customFormat="1">
      <c r="A251" s="2319"/>
      <c r="B251" s="2319"/>
      <c r="C251" s="2319"/>
      <c r="D251" s="2319"/>
      <c r="E251" s="2319"/>
      <c r="F251" s="2320"/>
      <c r="G251" s="2321"/>
      <c r="H251" s="2322"/>
      <c r="I251" s="2320"/>
      <c r="J251" s="2322"/>
      <c r="K251" s="2320"/>
      <c r="L251" s="2320"/>
    </row>
    <row r="252" spans="1:12" s="2304" customFormat="1">
      <c r="A252" s="2319"/>
      <c r="B252" s="2319"/>
      <c r="C252" s="2319"/>
      <c r="D252" s="2319"/>
      <c r="E252" s="2319"/>
      <c r="F252" s="2320"/>
      <c r="G252" s="2321"/>
      <c r="H252" s="2322"/>
      <c r="I252" s="2320"/>
      <c r="J252" s="2322"/>
      <c r="K252" s="2320"/>
      <c r="L252" s="2320"/>
    </row>
    <row r="253" spans="1:12" s="2304" customFormat="1">
      <c r="A253" s="2319"/>
      <c r="B253" s="2319"/>
      <c r="C253" s="2319"/>
      <c r="D253" s="2319"/>
      <c r="E253" s="2319"/>
      <c r="F253" s="2320"/>
      <c r="G253" s="2321"/>
      <c r="H253" s="2322"/>
      <c r="I253" s="2320"/>
      <c r="J253" s="2322"/>
      <c r="K253" s="2320"/>
      <c r="L253" s="2320"/>
    </row>
    <row r="254" spans="1:12" s="2304" customFormat="1">
      <c r="A254" s="2319"/>
      <c r="B254" s="2319"/>
      <c r="C254" s="2319"/>
      <c r="D254" s="2319"/>
      <c r="E254" s="2319"/>
      <c r="F254" s="2320"/>
      <c r="G254" s="2321"/>
      <c r="H254" s="2322"/>
      <c r="I254" s="2320"/>
      <c r="J254" s="2322"/>
      <c r="K254" s="2320"/>
      <c r="L254" s="2320"/>
    </row>
    <row r="255" spans="1:12" s="2304" customFormat="1">
      <c r="A255" s="2319"/>
      <c r="B255" s="2319"/>
      <c r="C255" s="2319"/>
      <c r="D255" s="2319"/>
      <c r="E255" s="2319"/>
      <c r="F255" s="2320"/>
      <c r="G255" s="2321"/>
      <c r="H255" s="2322"/>
      <c r="I255" s="2320"/>
      <c r="J255" s="2322"/>
      <c r="K255" s="2320"/>
      <c r="L255" s="2320"/>
    </row>
    <row r="256" spans="1:12" s="2304" customFormat="1">
      <c r="A256" s="2319"/>
      <c r="B256" s="2319"/>
      <c r="C256" s="2319"/>
      <c r="D256" s="2319"/>
      <c r="E256" s="2319"/>
      <c r="F256" s="2320"/>
      <c r="G256" s="2321"/>
      <c r="H256" s="2322"/>
      <c r="I256" s="2320"/>
      <c r="J256" s="2322"/>
      <c r="K256" s="2320"/>
      <c r="L256" s="2320"/>
    </row>
    <row r="257" spans="1:12" s="2304" customFormat="1">
      <c r="A257" s="2319"/>
      <c r="B257" s="2319"/>
      <c r="C257" s="2319"/>
      <c r="D257" s="2319"/>
      <c r="E257" s="2319"/>
      <c r="F257" s="2320"/>
      <c r="G257" s="2321"/>
      <c r="H257" s="2322"/>
      <c r="I257" s="2320"/>
      <c r="J257" s="2322"/>
      <c r="K257" s="2320"/>
      <c r="L257" s="2320"/>
    </row>
    <row r="258" spans="1:12" s="2304" customFormat="1">
      <c r="A258" s="2319"/>
      <c r="B258" s="2319"/>
      <c r="C258" s="2319"/>
      <c r="D258" s="2319"/>
      <c r="E258" s="2319"/>
      <c r="F258" s="2320"/>
      <c r="G258" s="2321"/>
      <c r="H258" s="2322"/>
      <c r="I258" s="2320"/>
      <c r="J258" s="2322"/>
      <c r="K258" s="2320"/>
      <c r="L258" s="2320"/>
    </row>
    <row r="259" spans="1:12" s="2304" customFormat="1">
      <c r="A259" s="2319"/>
      <c r="B259" s="2319"/>
      <c r="C259" s="2319"/>
      <c r="D259" s="2319"/>
      <c r="E259" s="2319"/>
      <c r="F259" s="2320"/>
      <c r="G259" s="2321"/>
      <c r="H259" s="2322"/>
      <c r="I259" s="2320"/>
      <c r="J259" s="2322"/>
      <c r="K259" s="2320"/>
      <c r="L259" s="2320"/>
    </row>
    <row r="260" spans="1:12" s="2304" customFormat="1">
      <c r="A260" s="2319"/>
      <c r="B260" s="2319"/>
      <c r="C260" s="2319"/>
      <c r="D260" s="2319"/>
      <c r="E260" s="2319"/>
      <c r="F260" s="2320"/>
      <c r="G260" s="2321"/>
      <c r="H260" s="2322"/>
      <c r="I260" s="2320"/>
      <c r="J260" s="2322"/>
      <c r="K260" s="2320"/>
      <c r="L260" s="2320"/>
    </row>
    <row r="261" spans="1:12" s="2304" customFormat="1">
      <c r="A261" s="2319"/>
      <c r="B261" s="2319"/>
      <c r="C261" s="2319"/>
      <c r="D261" s="2319"/>
      <c r="E261" s="2319"/>
      <c r="F261" s="2320"/>
      <c r="G261" s="2321"/>
      <c r="H261" s="2322"/>
      <c r="I261" s="2320"/>
      <c r="J261" s="2322"/>
      <c r="K261" s="2320"/>
      <c r="L261" s="2320"/>
    </row>
    <row r="262" spans="1:12" s="2304" customFormat="1">
      <c r="A262" s="2319"/>
      <c r="B262" s="2319"/>
      <c r="C262" s="2319"/>
      <c r="D262" s="2319"/>
      <c r="E262" s="2319"/>
      <c r="F262" s="2320"/>
      <c r="G262" s="2321"/>
      <c r="H262" s="2322"/>
      <c r="I262" s="2320"/>
      <c r="J262" s="2322"/>
      <c r="K262" s="2320"/>
      <c r="L262" s="2320"/>
    </row>
    <row r="263" spans="1:12" s="2304" customFormat="1">
      <c r="A263" s="2319"/>
      <c r="B263" s="2319"/>
      <c r="C263" s="2319"/>
      <c r="D263" s="2319"/>
      <c r="E263" s="2319"/>
      <c r="F263" s="2320"/>
      <c r="G263" s="2321"/>
      <c r="H263" s="2322"/>
      <c r="I263" s="2320"/>
      <c r="J263" s="2322"/>
      <c r="K263" s="2320"/>
      <c r="L263" s="2320"/>
    </row>
    <row r="264" spans="1:12" s="2304" customFormat="1">
      <c r="A264" s="2319"/>
      <c r="B264" s="2319"/>
      <c r="C264" s="2319"/>
      <c r="D264" s="2319"/>
      <c r="E264" s="2319"/>
      <c r="F264" s="2320"/>
      <c r="G264" s="2321"/>
      <c r="H264" s="2322"/>
      <c r="I264" s="2320"/>
      <c r="J264" s="2322"/>
      <c r="K264" s="2320"/>
      <c r="L264" s="2320"/>
    </row>
    <row r="265" spans="1:12" s="2304" customFormat="1">
      <c r="A265" s="2319"/>
      <c r="B265" s="2319"/>
      <c r="C265" s="2319"/>
      <c r="D265" s="2319"/>
      <c r="E265" s="2319"/>
      <c r="F265" s="2320"/>
      <c r="G265" s="2321"/>
      <c r="H265" s="2322"/>
      <c r="I265" s="2320"/>
      <c r="J265" s="2322"/>
      <c r="K265" s="2320"/>
      <c r="L265" s="2320"/>
    </row>
    <row r="266" spans="1:12" s="2304" customFormat="1">
      <c r="A266" s="2319"/>
      <c r="B266" s="2319"/>
      <c r="C266" s="2319"/>
      <c r="D266" s="2319"/>
      <c r="E266" s="2319"/>
      <c r="F266" s="2320"/>
      <c r="G266" s="2321"/>
      <c r="H266" s="2322"/>
      <c r="I266" s="2320"/>
      <c r="J266" s="2322"/>
      <c r="K266" s="2320"/>
      <c r="L266" s="2320"/>
    </row>
    <row r="267" spans="1:12" s="2304" customFormat="1">
      <c r="A267" s="2319"/>
      <c r="B267" s="2319"/>
      <c r="C267" s="2319"/>
      <c r="D267" s="2319"/>
      <c r="E267" s="2319"/>
      <c r="F267" s="2320"/>
      <c r="G267" s="2321"/>
      <c r="H267" s="2322"/>
      <c r="I267" s="2320"/>
      <c r="J267" s="2322"/>
      <c r="K267" s="2320"/>
      <c r="L267" s="2320"/>
    </row>
    <row r="268" spans="1:12" s="2304" customFormat="1">
      <c r="A268" s="2319"/>
      <c r="B268" s="2319"/>
      <c r="C268" s="2319"/>
      <c r="D268" s="2319"/>
      <c r="E268" s="2319"/>
      <c r="F268" s="2320"/>
      <c r="G268" s="2321"/>
      <c r="H268" s="2322"/>
      <c r="I268" s="2320"/>
      <c r="J268" s="2322"/>
      <c r="K268" s="2320"/>
      <c r="L268" s="2320"/>
    </row>
    <row r="269" spans="1:12" s="2304" customFormat="1">
      <c r="A269" s="2319"/>
      <c r="B269" s="2319"/>
      <c r="C269" s="2319"/>
      <c r="D269" s="2319"/>
      <c r="E269" s="2319"/>
      <c r="F269" s="2320"/>
      <c r="G269" s="2321"/>
      <c r="H269" s="2322"/>
      <c r="I269" s="2320"/>
      <c r="J269" s="2322"/>
      <c r="K269" s="2320"/>
      <c r="L269" s="2320"/>
    </row>
    <row r="270" spans="1:12" s="2304" customFormat="1">
      <c r="A270" s="2319"/>
      <c r="B270" s="2319"/>
      <c r="C270" s="2319"/>
      <c r="D270" s="2319"/>
      <c r="E270" s="2319"/>
      <c r="F270" s="2320"/>
      <c r="G270" s="2321"/>
      <c r="H270" s="2322"/>
      <c r="I270" s="2320"/>
      <c r="J270" s="2322"/>
      <c r="K270" s="2320"/>
      <c r="L270" s="2320"/>
    </row>
    <row r="271" spans="1:12" s="2304" customFormat="1">
      <c r="A271" s="2319"/>
      <c r="B271" s="2319"/>
      <c r="C271" s="2319"/>
      <c r="D271" s="2319"/>
      <c r="E271" s="2319"/>
      <c r="F271" s="2320"/>
      <c r="G271" s="2321"/>
      <c r="H271" s="2322"/>
      <c r="I271" s="2320"/>
      <c r="J271" s="2322"/>
      <c r="K271" s="2320"/>
      <c r="L271" s="2320"/>
    </row>
    <row r="272" spans="1:12" s="2304" customFormat="1">
      <c r="A272" s="2319"/>
      <c r="B272" s="2319"/>
      <c r="C272" s="2319"/>
      <c r="D272" s="2319"/>
      <c r="E272" s="2319"/>
      <c r="F272" s="2320"/>
      <c r="G272" s="2321"/>
      <c r="H272" s="2322"/>
      <c r="I272" s="2320"/>
      <c r="J272" s="2322"/>
      <c r="K272" s="2320"/>
      <c r="L272" s="2320"/>
    </row>
    <row r="273" spans="1:12" s="2304" customFormat="1">
      <c r="A273" s="2319"/>
      <c r="B273" s="2319"/>
      <c r="C273" s="2319"/>
      <c r="D273" s="2319"/>
      <c r="E273" s="2319"/>
      <c r="F273" s="2320"/>
      <c r="G273" s="2321"/>
      <c r="H273" s="2322"/>
      <c r="I273" s="2320"/>
      <c r="J273" s="2322"/>
      <c r="K273" s="2320"/>
      <c r="L273" s="2320"/>
    </row>
    <row r="274" spans="1:12" s="2304" customFormat="1">
      <c r="A274" s="2319"/>
      <c r="B274" s="2319"/>
      <c r="C274" s="2319"/>
      <c r="D274" s="2319"/>
      <c r="E274" s="2319"/>
      <c r="F274" s="2320"/>
      <c r="G274" s="2321"/>
      <c r="H274" s="2322"/>
      <c r="I274" s="2320"/>
      <c r="J274" s="2322"/>
      <c r="K274" s="2320"/>
      <c r="L274" s="2320"/>
    </row>
    <row r="275" spans="1:12" s="2304" customFormat="1">
      <c r="A275" s="2319"/>
      <c r="B275" s="2319"/>
      <c r="C275" s="2319"/>
      <c r="D275" s="2319"/>
      <c r="E275" s="2319"/>
      <c r="F275" s="2320"/>
      <c r="G275" s="2321"/>
      <c r="H275" s="2322"/>
      <c r="I275" s="2320"/>
      <c r="J275" s="2322"/>
      <c r="K275" s="2320"/>
      <c r="L275" s="2320"/>
    </row>
    <row r="276" spans="1:12" s="2304" customFormat="1">
      <c r="A276" s="2319"/>
      <c r="B276" s="2319"/>
      <c r="C276" s="2319"/>
      <c r="D276" s="2319"/>
      <c r="E276" s="2319"/>
      <c r="F276" s="2320"/>
      <c r="G276" s="2321"/>
      <c r="H276" s="2322"/>
      <c r="I276" s="2320"/>
      <c r="J276" s="2322"/>
      <c r="K276" s="2320"/>
      <c r="L276" s="2320"/>
    </row>
    <row r="277" spans="1:12" s="2304" customFormat="1">
      <c r="A277" s="2319"/>
      <c r="B277" s="2319"/>
      <c r="C277" s="2319"/>
      <c r="D277" s="2319"/>
      <c r="E277" s="2319"/>
      <c r="F277" s="2320"/>
      <c r="G277" s="2321"/>
      <c r="H277" s="2322"/>
      <c r="I277" s="2320"/>
      <c r="J277" s="2322"/>
      <c r="K277" s="2320"/>
      <c r="L277" s="2320"/>
    </row>
    <row r="278" spans="1:12" s="2304" customFormat="1">
      <c r="A278" s="2319"/>
      <c r="B278" s="2319"/>
      <c r="C278" s="2319"/>
      <c r="D278" s="2319"/>
      <c r="E278" s="2319"/>
      <c r="F278" s="2320"/>
      <c r="G278" s="2321"/>
      <c r="H278" s="2322"/>
      <c r="I278" s="2320"/>
      <c r="J278" s="2322"/>
      <c r="K278" s="2320"/>
      <c r="L278" s="2320"/>
    </row>
    <row r="279" spans="1:12" s="2304" customFormat="1">
      <c r="A279" s="2319"/>
      <c r="B279" s="2319"/>
      <c r="C279" s="2319"/>
      <c r="D279" s="2319"/>
      <c r="E279" s="2319"/>
      <c r="F279" s="2320"/>
      <c r="G279" s="2321"/>
      <c r="H279" s="2322"/>
      <c r="I279" s="2320"/>
      <c r="J279" s="2322"/>
      <c r="K279" s="2320"/>
      <c r="L279" s="2320"/>
    </row>
    <row r="280" spans="1:12" s="2304" customFormat="1">
      <c r="A280" s="2319"/>
      <c r="B280" s="2319"/>
      <c r="C280" s="2319"/>
      <c r="D280" s="2319"/>
      <c r="E280" s="2319"/>
      <c r="F280" s="2320"/>
      <c r="G280" s="2321"/>
      <c r="H280" s="2322"/>
      <c r="I280" s="2320"/>
      <c r="J280" s="2322"/>
      <c r="K280" s="2320"/>
      <c r="L280" s="2320"/>
    </row>
    <row r="281" spans="1:12" s="2304" customFormat="1">
      <c r="A281" s="2319"/>
      <c r="B281" s="2319"/>
      <c r="C281" s="2319"/>
      <c r="D281" s="2319"/>
      <c r="E281" s="2319"/>
      <c r="F281" s="2320"/>
      <c r="G281" s="2321"/>
      <c r="H281" s="2322"/>
      <c r="I281" s="2320"/>
      <c r="J281" s="2322"/>
      <c r="K281" s="2320"/>
      <c r="L281" s="2320"/>
    </row>
    <row r="282" spans="1:12" s="2304" customFormat="1">
      <c r="A282" s="2319"/>
      <c r="B282" s="2319"/>
      <c r="C282" s="2319"/>
      <c r="D282" s="2319"/>
      <c r="E282" s="2319"/>
      <c r="F282" s="2320"/>
      <c r="G282" s="2321"/>
      <c r="H282" s="2322"/>
      <c r="I282" s="2320"/>
      <c r="J282" s="2322"/>
      <c r="K282" s="2320"/>
      <c r="L282" s="2320"/>
    </row>
    <row r="283" spans="1:12" s="2304" customFormat="1">
      <c r="A283" s="2319"/>
      <c r="B283" s="2319"/>
      <c r="C283" s="2319"/>
      <c r="D283" s="2319"/>
      <c r="E283" s="2319"/>
      <c r="F283" s="2320"/>
      <c r="G283" s="2321"/>
      <c r="H283" s="2322"/>
      <c r="I283" s="2320"/>
      <c r="J283" s="2322"/>
      <c r="K283" s="2320"/>
      <c r="L283" s="2320"/>
    </row>
    <row r="284" spans="1:12" s="2304" customFormat="1">
      <c r="A284" s="2319"/>
      <c r="B284" s="2319"/>
      <c r="C284" s="2319"/>
      <c r="D284" s="2319"/>
      <c r="E284" s="2319"/>
      <c r="F284" s="2320"/>
      <c r="G284" s="2321"/>
      <c r="H284" s="2322"/>
      <c r="I284" s="2320"/>
      <c r="J284" s="2322"/>
      <c r="K284" s="2320"/>
      <c r="L284" s="2320"/>
    </row>
  </sheetData>
  <sheetProtection password="F25B" sheet="1" objects="1" scenarios="1"/>
  <mergeCells count="17">
    <mergeCell ref="A12:B12"/>
    <mergeCell ref="A13:B13"/>
    <mergeCell ref="A14:B14"/>
    <mergeCell ref="A15:B15"/>
    <mergeCell ref="A16:B16"/>
    <mergeCell ref="A2:D2"/>
    <mergeCell ref="F2:H2"/>
    <mergeCell ref="A3:D3"/>
    <mergeCell ref="F3:H3"/>
    <mergeCell ref="A11:B11"/>
    <mergeCell ref="A9:G9"/>
    <mergeCell ref="A10:B10"/>
    <mergeCell ref="A17:G17"/>
    <mergeCell ref="A20:B20"/>
    <mergeCell ref="A21:B21"/>
    <mergeCell ref="A24:B24"/>
    <mergeCell ref="A25:B25"/>
  </mergeCells>
  <pageMargins left="0.47244094488188981" right="0.39370078740157483" top="0.59055118110236227" bottom="0.39370078740157483" header="0" footer="0"/>
  <pageSetup paperSize="9" orientation="portrait" r:id="rId1"/>
  <headerFooter alignWithMargins="0"/>
  <legacyDrawing r:id="rId2"/>
</worksheet>
</file>

<file path=xl/worksheets/sheet4.xml><?xml version="1.0" encoding="utf-8"?>
<worksheet xmlns="http://schemas.openxmlformats.org/spreadsheetml/2006/main" xmlns:r="http://schemas.openxmlformats.org/officeDocument/2006/relationships">
  <sheetPr codeName="Tabelle46">
    <pageSetUpPr fitToPage="1"/>
  </sheetPr>
  <dimension ref="A1:M58"/>
  <sheetViews>
    <sheetView showZeros="0" workbookViewId="0"/>
  </sheetViews>
  <sheetFormatPr baseColWidth="10" defaultRowHeight="12"/>
  <cols>
    <col min="1" max="1" width="4.28515625" style="28" customWidth="1"/>
    <col min="2" max="2" width="11.42578125" style="28"/>
    <col min="3" max="3" width="25.42578125" style="28" customWidth="1"/>
    <col min="4" max="4" width="12.42578125" style="28" customWidth="1"/>
    <col min="5" max="5" width="13.42578125" style="28" customWidth="1"/>
    <col min="6" max="6" width="19" style="28" customWidth="1"/>
    <col min="7" max="7" width="16.85546875" style="28" customWidth="1"/>
    <col min="8" max="8" width="11.28515625" style="28" customWidth="1"/>
    <col min="9" max="16384" width="11.42578125" style="28"/>
  </cols>
  <sheetData>
    <row r="1" spans="1:13" ht="30" customHeight="1"/>
    <row r="2" spans="1:13" ht="20.100000000000001" customHeight="1">
      <c r="A2" s="45"/>
      <c r="B2" s="45"/>
      <c r="C2" s="1522"/>
      <c r="D2" s="1524" t="s">
        <v>636</v>
      </c>
      <c r="E2" s="1523"/>
      <c r="F2" s="1523"/>
      <c r="G2" s="45"/>
      <c r="H2" s="1025" t="s">
        <v>853</v>
      </c>
      <c r="J2" s="1113"/>
      <c r="K2" s="1113"/>
      <c r="L2" s="1113"/>
      <c r="M2" s="1113"/>
    </row>
    <row r="3" spans="1:13" ht="11.25" customHeight="1" thickBot="1">
      <c r="B3" s="1522"/>
      <c r="D3" s="1055"/>
      <c r="E3" s="1055"/>
      <c r="G3" s="1522"/>
      <c r="H3" s="1521"/>
    </row>
    <row r="4" spans="1:13" ht="20.100000000000001" customHeight="1" thickBot="1">
      <c r="A4" s="1302">
        <v>1</v>
      </c>
      <c r="B4" s="1481" t="s">
        <v>635</v>
      </c>
      <c r="C4" s="1520"/>
      <c r="D4" s="1519" t="s">
        <v>634</v>
      </c>
      <c r="E4" s="1518"/>
      <c r="F4" s="1517" t="s">
        <v>852</v>
      </c>
      <c r="G4" s="1516">
        <v>0</v>
      </c>
      <c r="H4" s="1537"/>
    </row>
    <row r="5" spans="1:13" ht="20.100000000000001" customHeight="1">
      <c r="A5" s="1487">
        <f t="shared" ref="A5:A45" si="0">A4+1</f>
        <v>2</v>
      </c>
      <c r="B5" s="1509" t="s">
        <v>632</v>
      </c>
      <c r="C5" s="1515"/>
      <c r="D5" s="1013" t="s">
        <v>631</v>
      </c>
      <c r="E5" s="1514"/>
      <c r="F5" s="1513" t="s">
        <v>630</v>
      </c>
      <c r="G5" s="2799"/>
      <c r="H5" s="2800"/>
    </row>
    <row r="6" spans="1:13" ht="20.100000000000001" customHeight="1" thickBot="1">
      <c r="A6" s="1487">
        <f t="shared" si="0"/>
        <v>3</v>
      </c>
      <c r="B6" s="1512" t="s">
        <v>629</v>
      </c>
      <c r="C6" s="2801"/>
      <c r="D6" s="2801"/>
      <c r="E6" s="2802"/>
      <c r="F6" s="1511" t="s">
        <v>628</v>
      </c>
      <c r="G6" s="2803"/>
      <c r="H6" s="2804"/>
    </row>
    <row r="7" spans="1:13" ht="20.100000000000001" customHeight="1">
      <c r="A7" s="1487">
        <f t="shared" si="0"/>
        <v>4</v>
      </c>
      <c r="B7" s="130" t="s">
        <v>627</v>
      </c>
      <c r="C7" s="130"/>
      <c r="D7" s="1510"/>
      <c r="E7" s="1509"/>
      <c r="F7" s="130"/>
      <c r="G7" s="834"/>
      <c r="H7" s="1488"/>
    </row>
    <row r="8" spans="1:13" ht="20.100000000000001" customHeight="1">
      <c r="A8" s="1487">
        <f t="shared" si="0"/>
        <v>5</v>
      </c>
      <c r="B8" s="130" t="s">
        <v>626</v>
      </c>
      <c r="C8" s="130"/>
      <c r="D8" s="1493">
        <v>0</v>
      </c>
      <c r="E8" s="130" t="s">
        <v>617</v>
      </c>
      <c r="F8" s="130" t="s">
        <v>620</v>
      </c>
      <c r="G8" s="1457">
        <v>0</v>
      </c>
      <c r="H8" s="1488" t="s">
        <v>619</v>
      </c>
    </row>
    <row r="9" spans="1:13" ht="20.100000000000001" customHeight="1">
      <c r="A9" s="1487">
        <f t="shared" si="0"/>
        <v>6</v>
      </c>
      <c r="B9" s="130" t="s">
        <v>625</v>
      </c>
      <c r="C9" s="130"/>
      <c r="D9" s="1492"/>
      <c r="E9" s="130" t="s">
        <v>617</v>
      </c>
      <c r="F9" s="130" t="s">
        <v>624</v>
      </c>
      <c r="G9" s="834"/>
      <c r="H9" s="1497"/>
    </row>
    <row r="10" spans="1:13" ht="20.100000000000001" customHeight="1">
      <c r="A10" s="1487">
        <f t="shared" si="0"/>
        <v>7</v>
      </c>
      <c r="B10" s="130" t="s">
        <v>623</v>
      </c>
      <c r="C10" s="130"/>
      <c r="D10" s="1492"/>
      <c r="E10" s="130" t="s">
        <v>617</v>
      </c>
      <c r="F10" s="130" t="s">
        <v>620</v>
      </c>
      <c r="G10" s="1492"/>
      <c r="H10" s="1488" t="s">
        <v>619</v>
      </c>
    </row>
    <row r="11" spans="1:13" ht="20.100000000000001" customHeight="1">
      <c r="A11" s="1487">
        <f t="shared" si="0"/>
        <v>8</v>
      </c>
      <c r="B11" s="130" t="s">
        <v>622</v>
      </c>
      <c r="C11" s="130"/>
      <c r="D11" s="1492"/>
      <c r="E11" s="130" t="s">
        <v>617</v>
      </c>
      <c r="F11" s="130" t="s">
        <v>620</v>
      </c>
      <c r="G11" s="1492"/>
      <c r="H11" s="1488" t="s">
        <v>619</v>
      </c>
    </row>
    <row r="12" spans="1:13" ht="20.100000000000001" customHeight="1">
      <c r="A12" s="1487">
        <f t="shared" si="0"/>
        <v>9</v>
      </c>
      <c r="B12" s="130" t="s">
        <v>621</v>
      </c>
      <c r="C12" s="130"/>
      <c r="D12" s="1457">
        <v>0</v>
      </c>
      <c r="E12" s="130" t="s">
        <v>617</v>
      </c>
      <c r="F12" s="130" t="s">
        <v>620</v>
      </c>
      <c r="G12" s="1492">
        <v>0</v>
      </c>
      <c r="H12" s="1488" t="s">
        <v>619</v>
      </c>
    </row>
    <row r="13" spans="1:13" ht="20.100000000000001" customHeight="1">
      <c r="A13" s="1487">
        <f t="shared" si="0"/>
        <v>10</v>
      </c>
      <c r="B13" s="130" t="s">
        <v>618</v>
      </c>
      <c r="C13" s="130"/>
      <c r="D13" s="1489">
        <f>SUM(D8:D12)</f>
        <v>0</v>
      </c>
      <c r="E13" s="130" t="s">
        <v>617</v>
      </c>
      <c r="F13" s="130" t="s">
        <v>616</v>
      </c>
      <c r="G13" s="1493"/>
      <c r="H13" s="1488" t="s">
        <v>82</v>
      </c>
    </row>
    <row r="14" spans="1:13" ht="20.100000000000001" customHeight="1" thickBot="1">
      <c r="A14" s="1487">
        <f t="shared" si="0"/>
        <v>11</v>
      </c>
      <c r="B14" s="1495" t="s">
        <v>615</v>
      </c>
      <c r="C14" s="1495"/>
      <c r="D14" s="1495"/>
      <c r="E14" s="1508">
        <f>SUM(D13+G13)</f>
        <v>0</v>
      </c>
      <c r="F14" s="1495" t="s">
        <v>614</v>
      </c>
      <c r="G14" s="1495"/>
      <c r="H14" s="1507"/>
    </row>
    <row r="15" spans="1:13" ht="20.100000000000001" customHeight="1">
      <c r="A15" s="1487">
        <f t="shared" si="0"/>
        <v>12</v>
      </c>
      <c r="B15" s="1498" t="s">
        <v>613</v>
      </c>
      <c r="C15" s="130"/>
      <c r="D15" s="1457"/>
      <c r="E15" s="130"/>
      <c r="F15" s="130" t="s">
        <v>612</v>
      </c>
      <c r="G15" s="1457"/>
      <c r="H15" s="1506" t="s">
        <v>611</v>
      </c>
    </row>
    <row r="16" spans="1:13" ht="20.100000000000001" customHeight="1">
      <c r="A16" s="1487">
        <f t="shared" si="0"/>
        <v>13</v>
      </c>
      <c r="B16" s="130" t="s">
        <v>610</v>
      </c>
      <c r="C16" s="130"/>
      <c r="D16" s="1457"/>
      <c r="E16" s="1492"/>
      <c r="F16" s="1505" t="s">
        <v>609</v>
      </c>
      <c r="G16" s="1457"/>
      <c r="H16" s="1488" t="s">
        <v>608</v>
      </c>
    </row>
    <row r="17" spans="1:8" ht="20.100000000000001" customHeight="1" thickBot="1">
      <c r="A17" s="1487">
        <f t="shared" si="0"/>
        <v>14</v>
      </c>
      <c r="B17" s="1504"/>
      <c r="C17" s="1503"/>
      <c r="D17" s="1503"/>
      <c r="E17" s="1503"/>
      <c r="F17" s="1503"/>
      <c r="G17" s="1503"/>
      <c r="H17" s="1502"/>
    </row>
    <row r="18" spans="1:8" ht="20.100000000000001" customHeight="1">
      <c r="A18" s="1487">
        <f t="shared" si="0"/>
        <v>15</v>
      </c>
      <c r="B18" s="130" t="s">
        <v>607</v>
      </c>
      <c r="C18" s="130"/>
      <c r="D18" s="1457"/>
      <c r="E18" s="130"/>
      <c r="F18" s="1490" t="s">
        <v>606</v>
      </c>
      <c r="G18" s="1457"/>
      <c r="H18" s="1488"/>
    </row>
    <row r="19" spans="1:8" ht="20.100000000000001" customHeight="1">
      <c r="A19" s="1487">
        <f t="shared" si="0"/>
        <v>16</v>
      </c>
      <c r="B19" s="130" t="s">
        <v>605</v>
      </c>
      <c r="C19" s="130"/>
      <c r="D19" s="1457"/>
      <c r="E19" s="1500" t="s">
        <v>604</v>
      </c>
      <c r="F19" s="130"/>
      <c r="G19" s="1457"/>
      <c r="H19" s="1488"/>
    </row>
    <row r="20" spans="1:8" ht="20.100000000000001" customHeight="1">
      <c r="A20" s="1487">
        <f t="shared" si="0"/>
        <v>17</v>
      </c>
      <c r="B20" s="130" t="s">
        <v>603</v>
      </c>
      <c r="C20" s="130"/>
      <c r="D20" s="1492"/>
      <c r="E20" s="130" t="s">
        <v>598</v>
      </c>
      <c r="F20" s="1490" t="s">
        <v>602</v>
      </c>
      <c r="G20" s="1492"/>
      <c r="H20" s="1488" t="s">
        <v>252</v>
      </c>
    </row>
    <row r="21" spans="1:8" ht="20.100000000000001" customHeight="1">
      <c r="A21" s="1487">
        <f t="shared" si="0"/>
        <v>18</v>
      </c>
      <c r="B21" s="130" t="s">
        <v>601</v>
      </c>
      <c r="C21" s="130"/>
      <c r="D21" s="1457"/>
      <c r="E21" s="130" t="s">
        <v>600</v>
      </c>
      <c r="F21" s="130"/>
      <c r="G21" s="1457"/>
      <c r="H21" s="1488" t="s">
        <v>252</v>
      </c>
    </row>
    <row r="22" spans="1:8" ht="20.100000000000001" customHeight="1">
      <c r="A22" s="1487">
        <f t="shared" si="0"/>
        <v>19</v>
      </c>
      <c r="B22" s="130"/>
      <c r="C22" s="130" t="s">
        <v>599</v>
      </c>
      <c r="D22" s="1492"/>
      <c r="E22" s="130" t="s">
        <v>598</v>
      </c>
      <c r="F22" s="1490" t="s">
        <v>597</v>
      </c>
      <c r="G22" s="1492"/>
      <c r="H22" s="1488" t="s">
        <v>252</v>
      </c>
    </row>
    <row r="23" spans="1:8" ht="20.100000000000001" customHeight="1">
      <c r="A23" s="1487">
        <f t="shared" si="0"/>
        <v>20</v>
      </c>
      <c r="B23" s="130" t="s">
        <v>596</v>
      </c>
      <c r="C23" s="130"/>
      <c r="D23" s="1492"/>
      <c r="E23" s="130" t="s">
        <v>595</v>
      </c>
      <c r="F23" s="1490" t="s">
        <v>594</v>
      </c>
      <c r="G23" s="1492"/>
      <c r="H23" s="1488" t="s">
        <v>252</v>
      </c>
    </row>
    <row r="24" spans="1:8" ht="20.100000000000001" customHeight="1">
      <c r="A24" s="1487">
        <f t="shared" si="0"/>
        <v>21</v>
      </c>
      <c r="B24" s="130"/>
      <c r="C24" s="1490" t="s">
        <v>593</v>
      </c>
      <c r="D24" s="1457"/>
      <c r="E24" s="130" t="s">
        <v>592</v>
      </c>
      <c r="F24" s="1490" t="s">
        <v>591</v>
      </c>
      <c r="G24" s="1492"/>
      <c r="H24" s="1488" t="s">
        <v>252</v>
      </c>
    </row>
    <row r="25" spans="1:8" ht="20.100000000000001" customHeight="1">
      <c r="A25" s="1487">
        <f t="shared" si="0"/>
        <v>22</v>
      </c>
      <c r="B25" s="130" t="s">
        <v>590</v>
      </c>
      <c r="C25" s="130"/>
      <c r="D25" s="1492"/>
      <c r="E25" s="130" t="s">
        <v>589</v>
      </c>
      <c r="F25" s="130"/>
      <c r="G25" s="1501">
        <f>IF((E27+G27)=0,0,('F002'!F13)/(E27+G27))</f>
        <v>0</v>
      </c>
      <c r="H25" s="1488" t="s">
        <v>588</v>
      </c>
    </row>
    <row r="26" spans="1:8" ht="20.100000000000001" customHeight="1" thickBot="1">
      <c r="A26" s="1487">
        <f t="shared" si="0"/>
        <v>23</v>
      </c>
      <c r="B26" s="1495" t="s">
        <v>587</v>
      </c>
      <c r="C26" s="1495"/>
      <c r="D26" s="1496"/>
      <c r="E26" s="1155" t="s">
        <v>586</v>
      </c>
      <c r="F26" s="1496"/>
      <c r="G26" s="995" t="s">
        <v>585</v>
      </c>
      <c r="H26" s="1494"/>
    </row>
    <row r="27" spans="1:8" ht="20.100000000000001" customHeight="1">
      <c r="A27" s="1487">
        <f t="shared" si="0"/>
        <v>24</v>
      </c>
      <c r="B27" s="130" t="s">
        <v>584</v>
      </c>
      <c r="C27" s="130"/>
      <c r="D27" s="130"/>
      <c r="E27" s="1457"/>
      <c r="F27" s="130" t="s">
        <v>583</v>
      </c>
      <c r="G27" s="1457"/>
      <c r="H27" s="1488"/>
    </row>
    <row r="28" spans="1:8" ht="20.100000000000001" customHeight="1">
      <c r="A28" s="1487">
        <f t="shared" si="0"/>
        <v>25</v>
      </c>
      <c r="B28" s="1457"/>
      <c r="C28" s="1500" t="s">
        <v>582</v>
      </c>
      <c r="D28" s="1457"/>
      <c r="E28" s="1500" t="s">
        <v>581</v>
      </c>
      <c r="F28" s="130" t="s">
        <v>580</v>
      </c>
      <c r="G28" s="1499"/>
      <c r="H28" s="1488" t="s">
        <v>579</v>
      </c>
    </row>
    <row r="29" spans="1:8" ht="20.100000000000001" customHeight="1">
      <c r="A29" s="1487">
        <f t="shared" si="0"/>
        <v>26</v>
      </c>
      <c r="B29" s="1498" t="s">
        <v>578</v>
      </c>
      <c r="C29" s="130"/>
      <c r="D29" s="1457"/>
      <c r="E29" s="1490" t="s">
        <v>577</v>
      </c>
      <c r="F29" s="1457"/>
      <c r="G29" s="1490" t="s">
        <v>576</v>
      </c>
      <c r="H29" s="1497"/>
    </row>
    <row r="30" spans="1:8" ht="20.100000000000001" customHeight="1">
      <c r="A30" s="1487">
        <f t="shared" si="0"/>
        <v>27</v>
      </c>
      <c r="B30" s="130"/>
      <c r="C30" s="1490" t="s">
        <v>575</v>
      </c>
      <c r="D30" s="1457"/>
      <c r="E30" s="1490" t="s">
        <v>574</v>
      </c>
      <c r="F30" s="1457"/>
      <c r="G30" s="1490" t="s">
        <v>573</v>
      </c>
      <c r="H30" s="1497"/>
    </row>
    <row r="31" spans="1:8" ht="20.100000000000001" customHeight="1" thickBot="1">
      <c r="A31" s="1487">
        <f t="shared" si="0"/>
        <v>28</v>
      </c>
      <c r="B31" s="1495"/>
      <c r="C31" s="1155" t="s">
        <v>572</v>
      </c>
      <c r="D31" s="1496"/>
      <c r="E31" s="1495"/>
      <c r="F31" s="1496"/>
      <c r="G31" s="1495"/>
      <c r="H31" s="1494"/>
    </row>
    <row r="32" spans="1:8" ht="20.100000000000001" customHeight="1">
      <c r="A32" s="1487">
        <f t="shared" si="0"/>
        <v>29</v>
      </c>
      <c r="B32" s="130" t="s">
        <v>571</v>
      </c>
      <c r="C32" s="130"/>
      <c r="D32" s="130"/>
      <c r="E32" s="130"/>
      <c r="F32" s="130"/>
      <c r="G32" s="130"/>
      <c r="H32" s="1488"/>
    </row>
    <row r="33" spans="1:8" ht="20.100000000000001" customHeight="1">
      <c r="A33" s="1487">
        <f t="shared" si="0"/>
        <v>30</v>
      </c>
      <c r="B33" s="130" t="s">
        <v>570</v>
      </c>
      <c r="C33" s="130"/>
      <c r="D33" s="1493"/>
      <c r="E33" s="130" t="s">
        <v>239</v>
      </c>
      <c r="F33" s="130" t="s">
        <v>569</v>
      </c>
      <c r="G33" s="130"/>
      <c r="H33" s="1488"/>
    </row>
    <row r="34" spans="1:8" ht="20.100000000000001" customHeight="1">
      <c r="A34" s="1487">
        <f t="shared" si="0"/>
        <v>31</v>
      </c>
      <c r="B34" s="130"/>
      <c r="C34" s="1490" t="s">
        <v>568</v>
      </c>
      <c r="D34" s="1493"/>
      <c r="E34" s="130" t="s">
        <v>239</v>
      </c>
      <c r="F34" s="1492"/>
      <c r="G34" s="1492"/>
      <c r="H34" s="1488"/>
    </row>
    <row r="35" spans="1:8" ht="20.100000000000001" customHeight="1">
      <c r="A35" s="1487">
        <f t="shared" si="0"/>
        <v>32</v>
      </c>
      <c r="B35" s="130"/>
      <c r="C35" s="1490" t="s">
        <v>567</v>
      </c>
      <c r="D35" s="1493"/>
      <c r="E35" s="130" t="s">
        <v>239</v>
      </c>
      <c r="F35" s="1492"/>
      <c r="G35" s="1491"/>
      <c r="H35" s="1488"/>
    </row>
    <row r="36" spans="1:8" ht="20.100000000000001" customHeight="1">
      <c r="A36" s="1487">
        <f t="shared" si="0"/>
        <v>33</v>
      </c>
      <c r="B36" s="130"/>
      <c r="C36" s="1490" t="s">
        <v>566</v>
      </c>
      <c r="D36" s="1489">
        <f>D33+D34-D35</f>
        <v>0</v>
      </c>
      <c r="E36" s="130" t="s">
        <v>565</v>
      </c>
      <c r="F36" s="1457"/>
      <c r="G36" s="130"/>
      <c r="H36" s="1488"/>
    </row>
    <row r="37" spans="1:8" ht="20.100000000000001" customHeight="1" thickBot="1">
      <c r="A37" s="1487">
        <f t="shared" si="0"/>
        <v>34</v>
      </c>
      <c r="B37" s="1445"/>
      <c r="C37" s="1445"/>
      <c r="D37" s="1445" t="s">
        <v>227</v>
      </c>
      <c r="E37" s="1486" t="s">
        <v>564</v>
      </c>
      <c r="F37" s="1485">
        <f>D36*(F36/100)</f>
        <v>0</v>
      </c>
      <c r="G37" s="980"/>
      <c r="H37" s="1484" t="s">
        <v>227</v>
      </c>
    </row>
    <row r="38" spans="1:8" s="40" customFormat="1" ht="24">
      <c r="A38" s="1480">
        <f t="shared" si="0"/>
        <v>35</v>
      </c>
      <c r="B38" s="1483"/>
      <c r="C38" s="1482"/>
      <c r="D38" s="1481"/>
      <c r="E38" s="984" t="s">
        <v>408</v>
      </c>
      <c r="F38" s="2268" t="s">
        <v>928</v>
      </c>
      <c r="G38" s="2268" t="s">
        <v>927</v>
      </c>
      <c r="H38" s="982"/>
    </row>
    <row r="39" spans="1:8" ht="20.100000000000001" customHeight="1">
      <c r="A39" s="1480">
        <f t="shared" si="0"/>
        <v>36</v>
      </c>
      <c r="B39" s="2807" t="s">
        <v>562</v>
      </c>
      <c r="C39" s="2809" t="s">
        <v>561</v>
      </c>
      <c r="D39" s="2810"/>
      <c r="E39" s="2269"/>
      <c r="F39" s="2271"/>
      <c r="G39" s="2277">
        <f>IF(AND(E39&gt;0,F39=0),$E$45/$F$44,0)</f>
        <v>0</v>
      </c>
      <c r="H39" s="815"/>
    </row>
    <row r="40" spans="1:8" ht="20.100000000000001" customHeight="1">
      <c r="A40" s="1480">
        <f t="shared" si="0"/>
        <v>37</v>
      </c>
      <c r="B40" s="2808"/>
      <c r="C40" s="2809" t="s">
        <v>560</v>
      </c>
      <c r="D40" s="2810"/>
      <c r="E40" s="2269"/>
      <c r="F40" s="2271"/>
      <c r="G40" s="2277">
        <f t="shared" ref="G40:G43" si="1">IF(AND(E40&gt;0,F40=0),$E$45/$F$44,0)</f>
        <v>0</v>
      </c>
      <c r="H40" s="815"/>
    </row>
    <row r="41" spans="1:8" ht="20.100000000000001" customHeight="1">
      <c r="A41" s="1479">
        <f t="shared" si="0"/>
        <v>38</v>
      </c>
      <c r="B41" s="2808"/>
      <c r="C41" s="2809" t="s">
        <v>559</v>
      </c>
      <c r="D41" s="2810"/>
      <c r="E41" s="2270"/>
      <c r="F41" s="2272"/>
      <c r="G41" s="2277">
        <f t="shared" si="1"/>
        <v>0</v>
      </c>
      <c r="H41" s="815"/>
    </row>
    <row r="42" spans="1:8" ht="20.100000000000001" customHeight="1">
      <c r="A42" s="1479">
        <f t="shared" si="0"/>
        <v>39</v>
      </c>
      <c r="B42" s="2808"/>
      <c r="C42" s="2809" t="s">
        <v>558</v>
      </c>
      <c r="D42" s="2810"/>
      <c r="E42" s="2269"/>
      <c r="F42" s="2272"/>
      <c r="G42" s="2277">
        <f t="shared" si="1"/>
        <v>0</v>
      </c>
      <c r="H42" s="815"/>
    </row>
    <row r="43" spans="1:8" ht="20.100000000000001" customHeight="1" thickBot="1">
      <c r="A43" s="1479">
        <f t="shared" si="0"/>
        <v>40</v>
      </c>
      <c r="B43" s="2808"/>
      <c r="C43" s="2811" t="s">
        <v>557</v>
      </c>
      <c r="D43" s="2812"/>
      <c r="E43" s="2269"/>
      <c r="F43" s="2271"/>
      <c r="G43" s="2277">
        <f t="shared" si="1"/>
        <v>0</v>
      </c>
      <c r="H43" s="815"/>
    </row>
    <row r="44" spans="1:8" ht="20.100000000000001" customHeight="1" thickBot="1">
      <c r="A44" s="1479">
        <f t="shared" si="0"/>
        <v>41</v>
      </c>
      <c r="B44" s="1407"/>
      <c r="C44" s="2805" t="s">
        <v>556</v>
      </c>
      <c r="D44" s="2806"/>
      <c r="E44" s="2273">
        <f>SUM(E39:E43)</f>
        <v>0</v>
      </c>
      <c r="F44" s="2278">
        <f>IF(F39=0,E39,0)+IF(F40=0,E40,0)+IF(F41=0,E41,0)+IF(F42=0,E42,0)+IF(F43=0,E43,0)</f>
        <v>0</v>
      </c>
      <c r="G44" s="2275"/>
      <c r="H44" s="204"/>
    </row>
    <row r="45" spans="1:8" ht="19.5" customHeight="1" thickBot="1">
      <c r="A45" s="1479">
        <f t="shared" si="0"/>
        <v>42</v>
      </c>
      <c r="B45" s="1044"/>
      <c r="C45" s="1189"/>
      <c r="D45" s="1049" t="s">
        <v>926</v>
      </c>
      <c r="E45" s="2274">
        <v>0</v>
      </c>
      <c r="F45" s="1068"/>
      <c r="G45" s="2276"/>
      <c r="H45" s="40"/>
    </row>
    <row r="46" spans="1:8" ht="20.100000000000001" customHeight="1">
      <c r="A46" s="40"/>
      <c r="B46" s="40"/>
      <c r="C46" s="40"/>
      <c r="D46" s="40"/>
      <c r="E46" s="40"/>
      <c r="F46" s="40"/>
      <c r="G46" s="40"/>
      <c r="H46" s="40"/>
    </row>
    <row r="47" spans="1:8" ht="20.100000000000001" customHeight="1">
      <c r="A47" s="40"/>
      <c r="B47" s="40"/>
      <c r="C47" s="40"/>
      <c r="D47" s="40"/>
      <c r="E47" s="40"/>
      <c r="F47" s="40"/>
      <c r="G47" s="40"/>
      <c r="H47" s="40"/>
    </row>
    <row r="48" spans="1:8" ht="20.100000000000001" customHeight="1">
      <c r="A48" s="40"/>
      <c r="B48" s="40"/>
      <c r="C48" s="40"/>
      <c r="D48" s="40"/>
      <c r="E48" s="40"/>
      <c r="F48" s="40"/>
      <c r="G48" s="40"/>
      <c r="H48" s="40"/>
    </row>
    <row r="49" spans="1:8" ht="20.100000000000001" customHeight="1">
      <c r="A49" s="40"/>
      <c r="B49" s="40"/>
      <c r="C49" s="40"/>
      <c r="D49" s="40"/>
      <c r="E49" s="40"/>
      <c r="F49" s="40"/>
      <c r="G49" s="40"/>
      <c r="H49" s="40"/>
    </row>
    <row r="50" spans="1:8" ht="20.100000000000001" customHeight="1">
      <c r="A50" s="40"/>
      <c r="B50" s="40"/>
      <c r="C50" s="40"/>
      <c r="D50" s="40"/>
      <c r="E50" s="40"/>
      <c r="F50" s="40"/>
      <c r="G50" s="40"/>
      <c r="H50" s="40"/>
    </row>
    <row r="51" spans="1:8" ht="20.100000000000001" customHeight="1">
      <c r="A51" s="40"/>
      <c r="B51" s="40"/>
      <c r="C51" s="40"/>
      <c r="D51" s="40"/>
      <c r="E51" s="40"/>
      <c r="F51" s="40"/>
      <c r="G51" s="40"/>
      <c r="H51" s="40"/>
    </row>
    <row r="52" spans="1:8" ht="20.100000000000001" customHeight="1">
      <c r="A52" s="40"/>
      <c r="B52" s="40"/>
      <c r="C52" s="40"/>
      <c r="D52" s="40"/>
      <c r="E52" s="40"/>
      <c r="F52" s="40"/>
      <c r="G52" s="40"/>
      <c r="H52" s="40"/>
    </row>
    <row r="53" spans="1:8" ht="20.100000000000001" customHeight="1">
      <c r="A53" s="40"/>
      <c r="B53" s="40"/>
      <c r="C53" s="40"/>
      <c r="D53" s="40"/>
      <c r="E53" s="40"/>
      <c r="F53" s="40"/>
      <c r="G53" s="40"/>
      <c r="H53" s="40"/>
    </row>
    <row r="54" spans="1:8" ht="20.100000000000001" customHeight="1">
      <c r="A54" s="40"/>
      <c r="B54" s="40"/>
      <c r="C54" s="40"/>
      <c r="D54" s="40"/>
      <c r="E54" s="40"/>
      <c r="F54" s="40"/>
      <c r="G54" s="40"/>
      <c r="H54" s="40"/>
    </row>
    <row r="55" spans="1:8" ht="20.100000000000001" customHeight="1">
      <c r="A55" s="40"/>
      <c r="B55" s="40"/>
      <c r="C55" s="40"/>
      <c r="D55" s="40"/>
      <c r="E55" s="40"/>
      <c r="F55" s="40"/>
      <c r="G55" s="40"/>
      <c r="H55" s="40"/>
    </row>
    <row r="56" spans="1:8" ht="20.100000000000001" customHeight="1">
      <c r="A56" s="40"/>
      <c r="B56" s="40"/>
      <c r="C56" s="40"/>
      <c r="D56" s="40"/>
      <c r="E56" s="40"/>
      <c r="F56" s="40"/>
      <c r="G56" s="40"/>
      <c r="H56" s="40"/>
    </row>
    <row r="57" spans="1:8" ht="20.100000000000001" customHeight="1">
      <c r="A57" s="40"/>
      <c r="B57" s="40"/>
      <c r="C57" s="40"/>
      <c r="D57" s="40"/>
      <c r="E57" s="40"/>
      <c r="F57" s="40"/>
      <c r="G57" s="40"/>
      <c r="H57" s="40"/>
    </row>
    <row r="58" spans="1:8" ht="12.75">
      <c r="A58" s="45"/>
      <c r="B58" s="45"/>
      <c r="C58" s="45"/>
      <c r="D58" s="45"/>
      <c r="E58" s="45"/>
      <c r="F58" s="45"/>
      <c r="G58" s="45"/>
      <c r="H58" s="45"/>
    </row>
  </sheetData>
  <sheetProtection password="F25B" sheet="1" objects="1" scenarios="1"/>
  <mergeCells count="10">
    <mergeCell ref="G5:H5"/>
    <mergeCell ref="C6:E6"/>
    <mergeCell ref="G6:H6"/>
    <mergeCell ref="C44:D44"/>
    <mergeCell ref="B39:B43"/>
    <mergeCell ref="C39:D39"/>
    <mergeCell ref="C40:D40"/>
    <mergeCell ref="C41:D41"/>
    <mergeCell ref="C42:D42"/>
    <mergeCell ref="C43:D43"/>
  </mergeCells>
  <printOptions horizontalCentered="1"/>
  <pageMargins left="0.39370078740157483" right="0.19685039370078741" top="0.39370078740157483" bottom="0.39370078740157483" header="0" footer="0"/>
  <pageSetup paperSize="9" scale="86" orientation="portrait" horizontalDpi="4294967292" r:id="rId1"/>
  <headerFooter alignWithMargins="0"/>
  <legacyDrawing r:id="rId2"/>
</worksheet>
</file>

<file path=xl/worksheets/sheet5.xml><?xml version="1.0" encoding="utf-8"?>
<worksheet xmlns="http://schemas.openxmlformats.org/spreadsheetml/2006/main" xmlns:r="http://schemas.openxmlformats.org/officeDocument/2006/relationships">
  <sheetPr codeName="Tabelle45">
    <pageSetUpPr fitToPage="1"/>
  </sheetPr>
  <dimension ref="A1:H57"/>
  <sheetViews>
    <sheetView showZeros="0" workbookViewId="0">
      <selection activeCell="B25" sqref="B25"/>
    </sheetView>
  </sheetViews>
  <sheetFormatPr baseColWidth="10" defaultRowHeight="12"/>
  <cols>
    <col min="1" max="1" width="4.28515625" style="28" customWidth="1"/>
    <col min="2" max="2" width="22.85546875" style="28" customWidth="1"/>
    <col min="3" max="3" width="12.85546875" style="28" customWidth="1"/>
    <col min="4" max="4" width="7.28515625" style="28" customWidth="1"/>
    <col min="5" max="5" width="17.28515625" style="28" customWidth="1"/>
    <col min="6" max="6" width="9" style="28" customWidth="1"/>
    <col min="7" max="7" width="19.140625" style="28" customWidth="1"/>
    <col min="8" max="8" width="7.28515625" style="28" customWidth="1"/>
    <col min="9" max="9" width="1.7109375" style="28" customWidth="1"/>
    <col min="10" max="16384" width="11.42578125" style="28"/>
  </cols>
  <sheetData>
    <row r="1" spans="1:8" ht="30" customHeight="1" thickBot="1"/>
    <row r="2" spans="1:8" ht="15.75" customHeight="1">
      <c r="A2" s="2813">
        <f>Hauptmenü!C4</f>
        <v>0</v>
      </c>
      <c r="B2" s="2814"/>
      <c r="C2" s="2814"/>
      <c r="D2" s="2815"/>
      <c r="E2" s="1027">
        <f>Hauptmenü!C5</f>
        <v>0</v>
      </c>
      <c r="F2" s="2819">
        <f>Hauptmenü!C6</f>
        <v>0</v>
      </c>
      <c r="G2" s="2820"/>
      <c r="H2" s="2821"/>
    </row>
    <row r="3" spans="1:8" ht="15" customHeight="1" thickBot="1">
      <c r="A3" s="2816" t="s">
        <v>113</v>
      </c>
      <c r="B3" s="2817"/>
      <c r="C3" s="2817"/>
      <c r="D3" s="2818"/>
      <c r="E3" s="154" t="s">
        <v>112</v>
      </c>
      <c r="F3" s="2816" t="s">
        <v>111</v>
      </c>
      <c r="G3" s="2817"/>
      <c r="H3" s="2818"/>
    </row>
    <row r="4" spans="1:8" ht="6.75" customHeight="1">
      <c r="A4" s="217"/>
      <c r="B4" s="217"/>
      <c r="C4" s="217"/>
      <c r="D4" s="217"/>
      <c r="E4" s="218"/>
      <c r="F4" s="217"/>
      <c r="G4" s="217"/>
      <c r="H4" s="217"/>
    </row>
    <row r="5" spans="1:8" ht="18.75" customHeight="1">
      <c r="B5" s="967" t="s">
        <v>555</v>
      </c>
      <c r="C5" s="966"/>
      <c r="D5" s="966"/>
      <c r="E5" s="966"/>
      <c r="F5" s="966"/>
      <c r="G5" s="966"/>
      <c r="H5" s="1025" t="s">
        <v>851</v>
      </c>
    </row>
    <row r="6" spans="1:8" ht="11.25" customHeight="1" thickBot="1"/>
    <row r="7" spans="1:8" ht="11.25" customHeight="1">
      <c r="A7" s="965"/>
      <c r="B7" s="964"/>
      <c r="C7" s="963" t="s">
        <v>554</v>
      </c>
      <c r="D7" s="963" t="s">
        <v>553</v>
      </c>
      <c r="E7" s="963" t="s">
        <v>877</v>
      </c>
      <c r="F7" s="963" t="s">
        <v>551</v>
      </c>
      <c r="G7" s="962" t="s">
        <v>550</v>
      </c>
      <c r="H7" s="960"/>
    </row>
    <row r="8" spans="1:8">
      <c r="A8" s="959"/>
      <c r="B8" s="958"/>
      <c r="C8" s="957" t="s">
        <v>252</v>
      </c>
      <c r="D8" s="957" t="s">
        <v>252</v>
      </c>
      <c r="E8" s="957" t="s">
        <v>252</v>
      </c>
      <c r="F8" s="957" t="s">
        <v>252</v>
      </c>
      <c r="G8" s="956"/>
      <c r="H8" s="954"/>
    </row>
    <row r="9" spans="1:8" ht="17.100000000000001" customHeight="1">
      <c r="A9" s="912">
        <v>1</v>
      </c>
      <c r="B9" s="948" t="s">
        <v>549</v>
      </c>
      <c r="C9" s="2328"/>
      <c r="D9" s="2328"/>
      <c r="E9" s="2328">
        <v>0</v>
      </c>
      <c r="F9" s="2329">
        <f>C9+D9-E9</f>
        <v>0</v>
      </c>
      <c r="G9" s="934"/>
      <c r="H9" s="1574"/>
    </row>
    <row r="10" spans="1:8" ht="17.100000000000001" customHeight="1">
      <c r="A10" s="912">
        <f t="shared" ref="A10:A47" si="0">A9+1</f>
        <v>2</v>
      </c>
      <c r="B10" s="948" t="s">
        <v>547</v>
      </c>
      <c r="C10" s="2328"/>
      <c r="D10" s="2328"/>
      <c r="E10" s="2328">
        <v>0</v>
      </c>
      <c r="F10" s="2329">
        <f>C10+D10-E10</f>
        <v>0</v>
      </c>
      <c r="G10" s="934" t="s">
        <v>546</v>
      </c>
      <c r="H10" s="1574"/>
    </row>
    <row r="11" spans="1:8" ht="17.100000000000001" customHeight="1">
      <c r="A11" s="912">
        <f t="shared" si="0"/>
        <v>3</v>
      </c>
      <c r="B11" s="948" t="s">
        <v>20</v>
      </c>
      <c r="C11" s="2328"/>
      <c r="D11" s="2328"/>
      <c r="E11" s="2328">
        <v>0</v>
      </c>
      <c r="F11" s="2329">
        <f>C11+D11-E11</f>
        <v>0</v>
      </c>
      <c r="G11" s="1385"/>
      <c r="H11" s="1574"/>
    </row>
    <row r="12" spans="1:8" ht="17.100000000000001" customHeight="1" thickBot="1">
      <c r="A12" s="912">
        <f t="shared" si="0"/>
        <v>4</v>
      </c>
      <c r="B12" s="948" t="s">
        <v>545</v>
      </c>
      <c r="C12" s="2328"/>
      <c r="D12" s="2328"/>
      <c r="E12" s="2328">
        <v>0</v>
      </c>
      <c r="F12" s="2330">
        <f>C12+D12-E12</f>
        <v>0</v>
      </c>
      <c r="G12" s="1385"/>
      <c r="H12" s="1574"/>
    </row>
    <row r="13" spans="1:8" ht="17.100000000000001" customHeight="1" thickBot="1">
      <c r="A13" s="912">
        <f t="shared" si="0"/>
        <v>5</v>
      </c>
      <c r="B13" s="932" t="s">
        <v>544</v>
      </c>
      <c r="C13" s="2331">
        <f>SUM(C9:C12)</f>
        <v>0</v>
      </c>
      <c r="D13" s="2331">
        <f>SUM(D9:D12)</f>
        <v>0</v>
      </c>
      <c r="E13" s="2331">
        <f>SUM(E9:E12)</f>
        <v>0</v>
      </c>
      <c r="F13" s="2332">
        <f>SUM(F9:F12)</f>
        <v>0</v>
      </c>
      <c r="G13" s="944"/>
      <c r="H13" s="213"/>
    </row>
    <row r="14" spans="1:8" ht="17.100000000000001" customHeight="1">
      <c r="A14" s="912">
        <f t="shared" si="0"/>
        <v>6</v>
      </c>
      <c r="B14" s="950" t="s">
        <v>543</v>
      </c>
      <c r="C14" s="2328"/>
      <c r="D14" s="2328"/>
      <c r="E14" s="2328"/>
      <c r="F14" s="2333">
        <f>C14+D14-E14</f>
        <v>0</v>
      </c>
      <c r="G14" s="950" t="s">
        <v>542</v>
      </c>
      <c r="H14" s="949"/>
    </row>
    <row r="15" spans="1:8" ht="17.100000000000001" customHeight="1">
      <c r="A15" s="912">
        <f t="shared" si="0"/>
        <v>7</v>
      </c>
      <c r="B15" s="948" t="s">
        <v>541</v>
      </c>
      <c r="C15" s="2334">
        <f>SUM(C13:C14)</f>
        <v>0</v>
      </c>
      <c r="D15" s="2334">
        <f>SUM(D13:D14)</f>
        <v>0</v>
      </c>
      <c r="E15" s="2334">
        <f>SUM(E13:E14)</f>
        <v>0</v>
      </c>
      <c r="F15" s="2334">
        <f>SUM(F13:F14)</f>
        <v>0</v>
      </c>
      <c r="G15" s="934"/>
      <c r="H15" s="76"/>
    </row>
    <row r="16" spans="1:8" ht="17.100000000000001" customHeight="1">
      <c r="A16" s="912">
        <f t="shared" si="0"/>
        <v>8</v>
      </c>
      <c r="B16" s="948" t="s">
        <v>540</v>
      </c>
      <c r="C16" s="2328"/>
      <c r="D16" s="2328">
        <v>0</v>
      </c>
      <c r="E16" s="2328">
        <v>0</v>
      </c>
      <c r="F16" s="2329">
        <f>C16+D16-E16</f>
        <v>0</v>
      </c>
      <c r="G16" s="934"/>
      <c r="H16" s="76"/>
    </row>
    <row r="17" spans="1:8" ht="17.100000000000001" customHeight="1" thickBot="1">
      <c r="A17" s="912">
        <f t="shared" si="0"/>
        <v>9</v>
      </c>
      <c r="B17" s="946" t="s">
        <v>539</v>
      </c>
      <c r="C17" s="2328"/>
      <c r="D17" s="2328">
        <v>0</v>
      </c>
      <c r="E17" s="2328">
        <v>0</v>
      </c>
      <c r="F17" s="2329">
        <f>C17+D17-E17</f>
        <v>0</v>
      </c>
      <c r="G17" s="1104" t="s">
        <v>538</v>
      </c>
      <c r="H17" s="1994"/>
    </row>
    <row r="18" spans="1:8" ht="17.100000000000001" customHeight="1" thickBot="1">
      <c r="A18" s="1152">
        <f t="shared" si="0"/>
        <v>10</v>
      </c>
      <c r="B18" s="932" t="s">
        <v>537</v>
      </c>
      <c r="C18" s="2331">
        <f>SUM(C15:C17)</f>
        <v>0</v>
      </c>
      <c r="D18" s="2331">
        <f>SUM(D15:D17)</f>
        <v>0</v>
      </c>
      <c r="E18" s="2331">
        <f>SUM(E15:E17)</f>
        <v>0</v>
      </c>
      <c r="F18" s="2331">
        <f>SUM(F15:F17)</f>
        <v>0</v>
      </c>
      <c r="G18" s="944"/>
      <c r="H18" s="213"/>
    </row>
    <row r="19" spans="1:8" s="52" customFormat="1" ht="7.5" customHeight="1" thickBot="1">
      <c r="A19" s="786"/>
      <c r="B19" s="145"/>
      <c r="C19" s="204"/>
      <c r="D19" s="204"/>
      <c r="E19" s="204"/>
      <c r="F19" s="204"/>
      <c r="G19" s="232"/>
      <c r="H19" s="232"/>
    </row>
    <row r="20" spans="1:8" s="52" customFormat="1" ht="24.75">
      <c r="A20" s="2003"/>
      <c r="B20" s="271"/>
      <c r="C20" s="2005" t="s">
        <v>878</v>
      </c>
      <c r="D20" s="2004"/>
      <c r="E20" s="2005" t="s">
        <v>880</v>
      </c>
      <c r="F20" s="2006" t="s">
        <v>882</v>
      </c>
      <c r="G20" s="245"/>
      <c r="H20" s="270"/>
    </row>
    <row r="21" spans="1:8" ht="17.100000000000001" customHeight="1">
      <c r="A21" s="912">
        <f>A18+1</f>
        <v>11</v>
      </c>
      <c r="B21" s="2001" t="s">
        <v>879</v>
      </c>
      <c r="C21" s="1568">
        <f>D9</f>
        <v>0</v>
      </c>
      <c r="D21" s="936" t="s">
        <v>881</v>
      </c>
      <c r="E21" s="1570"/>
      <c r="F21" s="1453">
        <f>C21*E21</f>
        <v>0</v>
      </c>
      <c r="G21" s="69" t="s">
        <v>533</v>
      </c>
      <c r="H21" s="1571"/>
    </row>
    <row r="22" spans="1:8" ht="17.100000000000001" customHeight="1" thickBot="1">
      <c r="A22" s="912">
        <f t="shared" si="0"/>
        <v>12</v>
      </c>
      <c r="B22" s="2001" t="s">
        <v>559</v>
      </c>
      <c r="C22" s="1569">
        <f>D10</f>
        <v>0</v>
      </c>
      <c r="D22" s="936" t="s">
        <v>881</v>
      </c>
      <c r="E22" s="1566"/>
      <c r="F22" s="1453">
        <f>C22*E22</f>
        <v>0</v>
      </c>
      <c r="G22" s="69" t="s">
        <v>533</v>
      </c>
      <c r="H22" s="1571"/>
    </row>
    <row r="23" spans="1:8" ht="17.100000000000001" customHeight="1" thickBot="1">
      <c r="A23" s="912">
        <f t="shared" si="0"/>
        <v>13</v>
      </c>
      <c r="B23" s="1991" t="s">
        <v>478</v>
      </c>
      <c r="C23" s="1167">
        <f>SUM(C21:C22)</f>
        <v>0</v>
      </c>
      <c r="D23" s="940" t="s">
        <v>227</v>
      </c>
      <c r="E23" s="1477">
        <f>IF(C23=0,0,F23/C23)</f>
        <v>0</v>
      </c>
      <c r="F23" s="1476">
        <f>SUM(F21:F22)</f>
        <v>0</v>
      </c>
      <c r="G23" s="69" t="s">
        <v>82</v>
      </c>
      <c r="H23" s="938"/>
    </row>
    <row r="24" spans="1:8" s="232" customFormat="1" ht="17.100000000000001" customHeight="1" thickBot="1">
      <c r="A24" s="258"/>
      <c r="B24" s="2007"/>
      <c r="C24" s="204"/>
      <c r="D24" s="261"/>
      <c r="E24" s="2009" t="s">
        <v>884</v>
      </c>
      <c r="F24" s="2008"/>
      <c r="G24" s="241"/>
      <c r="H24" s="938"/>
    </row>
    <row r="25" spans="1:8" ht="17.100000000000001" customHeight="1" thickBot="1">
      <c r="A25" s="1152">
        <f>A23+1</f>
        <v>14</v>
      </c>
      <c r="B25" s="1178" t="s">
        <v>883</v>
      </c>
      <c r="C25" s="2010"/>
      <c r="D25" s="1122" t="s">
        <v>881</v>
      </c>
      <c r="E25" s="2011"/>
      <c r="F25" s="1573">
        <f>C25*E25</f>
        <v>0</v>
      </c>
      <c r="G25" s="1993" t="s">
        <v>529</v>
      </c>
      <c r="H25" s="1994"/>
    </row>
    <row r="26" spans="1:8" ht="9.75" customHeight="1" thickBot="1">
      <c r="A26" s="193"/>
      <c r="B26" s="182"/>
      <c r="C26" s="182"/>
      <c r="D26" s="182"/>
      <c r="E26" s="182"/>
      <c r="F26" s="182"/>
      <c r="G26" s="182"/>
      <c r="H26" s="182"/>
    </row>
    <row r="27" spans="1:8" ht="17.100000000000001" customHeight="1" thickBot="1">
      <c r="A27" s="1362">
        <f>A25+1</f>
        <v>15</v>
      </c>
      <c r="B27" s="932" t="s">
        <v>528</v>
      </c>
      <c r="C27" s="212" t="s">
        <v>252</v>
      </c>
      <c r="D27" s="212" t="s">
        <v>527</v>
      </c>
      <c r="E27" s="931"/>
      <c r="F27" s="930"/>
      <c r="G27" s="929" t="s">
        <v>252</v>
      </c>
      <c r="H27" s="212" t="s">
        <v>527</v>
      </c>
    </row>
    <row r="28" spans="1:8" ht="17.100000000000001" customHeight="1" thickBot="1">
      <c r="A28" s="912">
        <f t="shared" si="0"/>
        <v>16</v>
      </c>
      <c r="B28" s="1566"/>
      <c r="C28" s="1566"/>
      <c r="D28" s="1576">
        <f t="shared" ref="D28:D46" si="1">IF($G$36=0,0,C28/$G$36*100)</f>
        <v>0</v>
      </c>
      <c r="E28" s="931" t="s">
        <v>526</v>
      </c>
      <c r="F28" s="944"/>
      <c r="G28" s="1583">
        <f>C47</f>
        <v>0</v>
      </c>
      <c r="H28" s="1470"/>
    </row>
    <row r="29" spans="1:8" ht="17.100000000000001" customHeight="1">
      <c r="A29" s="912">
        <f t="shared" si="0"/>
        <v>17</v>
      </c>
      <c r="B29" s="1566"/>
      <c r="C29" s="1566"/>
      <c r="D29" s="1576">
        <f t="shared" si="1"/>
        <v>0</v>
      </c>
      <c r="E29" s="1566"/>
      <c r="F29" s="934"/>
      <c r="G29" s="1584"/>
      <c r="H29" s="1576">
        <f t="shared" ref="H29:H36" si="2">IF($G$36=0,0,G29/$G$36*100)</f>
        <v>0</v>
      </c>
    </row>
    <row r="30" spans="1:8" ht="17.100000000000001" customHeight="1">
      <c r="A30" s="912">
        <f t="shared" si="0"/>
        <v>18</v>
      </c>
      <c r="B30" s="1566"/>
      <c r="C30" s="1566"/>
      <c r="D30" s="1576">
        <f t="shared" si="1"/>
        <v>0</v>
      </c>
      <c r="E30" s="1566"/>
      <c r="F30" s="934"/>
      <c r="G30" s="1584"/>
      <c r="H30" s="1576">
        <f t="shared" si="2"/>
        <v>0</v>
      </c>
    </row>
    <row r="31" spans="1:8" ht="17.100000000000001" customHeight="1">
      <c r="A31" s="912">
        <f t="shared" si="0"/>
        <v>19</v>
      </c>
      <c r="B31" s="1566"/>
      <c r="C31" s="1566"/>
      <c r="D31" s="1576">
        <f t="shared" si="1"/>
        <v>0</v>
      </c>
      <c r="E31" s="1566"/>
      <c r="F31" s="934"/>
      <c r="G31" s="1584"/>
      <c r="H31" s="1576">
        <f t="shared" si="2"/>
        <v>0</v>
      </c>
    </row>
    <row r="32" spans="1:8" ht="17.100000000000001" customHeight="1">
      <c r="A32" s="912">
        <f t="shared" si="0"/>
        <v>20</v>
      </c>
      <c r="B32" s="1566"/>
      <c r="C32" s="1566"/>
      <c r="D32" s="1576">
        <f t="shared" si="1"/>
        <v>0</v>
      </c>
      <c r="E32" s="1566"/>
      <c r="F32" s="934"/>
      <c r="G32" s="1584"/>
      <c r="H32" s="1576">
        <f t="shared" si="2"/>
        <v>0</v>
      </c>
    </row>
    <row r="33" spans="1:8" ht="17.100000000000001" customHeight="1" thickBot="1">
      <c r="A33" s="912">
        <f t="shared" si="0"/>
        <v>21</v>
      </c>
      <c r="B33" s="1577"/>
      <c r="C33" s="1577"/>
      <c r="D33" s="1578">
        <f t="shared" si="1"/>
        <v>0</v>
      </c>
      <c r="E33" s="1566"/>
      <c r="F33" s="934"/>
      <c r="G33" s="1584"/>
      <c r="H33" s="1576">
        <f t="shared" si="2"/>
        <v>0</v>
      </c>
    </row>
    <row r="34" spans="1:8" ht="17.100000000000001" customHeight="1" thickBot="1">
      <c r="A34" s="912">
        <f t="shared" si="0"/>
        <v>22</v>
      </c>
      <c r="B34" s="944" t="s">
        <v>525</v>
      </c>
      <c r="C34" s="1472">
        <f>SUM(C28:C33)</f>
        <v>0</v>
      </c>
      <c r="D34" s="1466">
        <f t="shared" si="1"/>
        <v>0</v>
      </c>
      <c r="E34" s="1577"/>
      <c r="F34" s="1104"/>
      <c r="G34" s="1585"/>
      <c r="H34" s="1578">
        <f t="shared" si="2"/>
        <v>0</v>
      </c>
    </row>
    <row r="35" spans="1:8" ht="17.100000000000001" customHeight="1" thickBot="1">
      <c r="A35" s="1117">
        <f t="shared" si="0"/>
        <v>23</v>
      </c>
      <c r="B35" s="2000" t="s">
        <v>875</v>
      </c>
      <c r="C35" s="1999"/>
      <c r="D35" s="1998">
        <f t="shared" si="1"/>
        <v>0</v>
      </c>
      <c r="E35" s="1176" t="s">
        <v>524</v>
      </c>
      <c r="F35" s="214"/>
      <c r="G35" s="1475">
        <f>SUM(G29:G34)</f>
        <v>0</v>
      </c>
      <c r="H35" s="1474">
        <f t="shared" si="2"/>
        <v>0</v>
      </c>
    </row>
    <row r="36" spans="1:8" ht="17.100000000000001" customHeight="1" thickBot="1">
      <c r="A36" s="912">
        <f t="shared" si="0"/>
        <v>24</v>
      </c>
      <c r="B36" s="1570"/>
      <c r="C36" s="1570"/>
      <c r="D36" s="1579">
        <f t="shared" si="1"/>
        <v>0</v>
      </c>
      <c r="E36" s="1176" t="s">
        <v>523</v>
      </c>
      <c r="F36" s="214"/>
      <c r="G36" s="1475">
        <f>G28+G35</f>
        <v>0</v>
      </c>
      <c r="H36" s="1474">
        <f t="shared" si="2"/>
        <v>0</v>
      </c>
    </row>
    <row r="37" spans="1:8" ht="17.100000000000001" customHeight="1">
      <c r="A37" s="912">
        <f t="shared" si="0"/>
        <v>25</v>
      </c>
      <c r="B37" s="1566"/>
      <c r="C37" s="1566"/>
      <c r="D37" s="1576">
        <f t="shared" si="1"/>
        <v>0</v>
      </c>
      <c r="E37" s="1570"/>
      <c r="F37" s="956"/>
      <c r="G37" s="1586"/>
      <c r="H37" s="1473"/>
    </row>
    <row r="38" spans="1:8" ht="17.100000000000001" customHeight="1">
      <c r="A38" s="912">
        <f t="shared" si="0"/>
        <v>26</v>
      </c>
      <c r="B38" s="1566"/>
      <c r="C38" s="1566"/>
      <c r="D38" s="1576">
        <f t="shared" si="1"/>
        <v>0</v>
      </c>
      <c r="E38" s="1566"/>
      <c r="F38" s="934"/>
      <c r="G38" s="1584"/>
      <c r="H38" s="1471"/>
    </row>
    <row r="39" spans="1:8" ht="17.100000000000001" customHeight="1">
      <c r="A39" s="912">
        <f t="shared" si="0"/>
        <v>27</v>
      </c>
      <c r="B39" s="1566"/>
      <c r="C39" s="1566"/>
      <c r="D39" s="1576">
        <f t="shared" si="1"/>
        <v>0</v>
      </c>
      <c r="E39" s="1566"/>
      <c r="F39" s="934"/>
      <c r="G39" s="1584"/>
      <c r="H39" s="1471"/>
    </row>
    <row r="40" spans="1:8" ht="17.100000000000001" customHeight="1" thickBot="1">
      <c r="A40" s="912">
        <f t="shared" si="0"/>
        <v>28</v>
      </c>
      <c r="B40" s="1577"/>
      <c r="C40" s="1577"/>
      <c r="D40" s="1578">
        <f t="shared" si="1"/>
        <v>0</v>
      </c>
      <c r="E40" s="1566"/>
      <c r="F40" s="934"/>
      <c r="G40" s="1584"/>
      <c r="H40" s="1471"/>
    </row>
    <row r="41" spans="1:8" ht="17.100000000000001" customHeight="1" thickBot="1">
      <c r="A41" s="912">
        <f t="shared" si="0"/>
        <v>29</v>
      </c>
      <c r="B41" s="944" t="s">
        <v>876</v>
      </c>
      <c r="C41" s="1472">
        <f>SUM(C35:C40)</f>
        <v>0</v>
      </c>
      <c r="D41" s="1466">
        <f t="shared" si="1"/>
        <v>0</v>
      </c>
      <c r="E41" s="1566"/>
      <c r="F41" s="934"/>
      <c r="G41" s="1584"/>
      <c r="H41" s="1471"/>
    </row>
    <row r="42" spans="1:8" ht="17.100000000000001" customHeight="1" thickBot="1">
      <c r="A42" s="912">
        <f t="shared" si="0"/>
        <v>30</v>
      </c>
      <c r="B42" s="1570"/>
      <c r="C42" s="1570"/>
      <c r="D42" s="1581">
        <f t="shared" si="1"/>
        <v>0</v>
      </c>
      <c r="E42" s="931" t="s">
        <v>521</v>
      </c>
      <c r="F42" s="944"/>
      <c r="G42" s="1114">
        <f>SUM(G37:G41)</f>
        <v>0</v>
      </c>
      <c r="H42" s="1470"/>
    </row>
    <row r="43" spans="1:8" ht="17.100000000000001" customHeight="1" thickBot="1">
      <c r="A43" s="912">
        <f t="shared" si="0"/>
        <v>31</v>
      </c>
      <c r="B43" s="1566"/>
      <c r="C43" s="1566"/>
      <c r="D43" s="1576">
        <f t="shared" si="1"/>
        <v>0</v>
      </c>
      <c r="E43" s="931" t="s">
        <v>520</v>
      </c>
      <c r="F43" s="944"/>
      <c r="G43" s="1114">
        <f>G36+G42</f>
        <v>0</v>
      </c>
      <c r="H43" s="1470"/>
    </row>
    <row r="44" spans="1:8" ht="17.100000000000001" customHeight="1" thickBot="1">
      <c r="A44" s="912">
        <f t="shared" si="0"/>
        <v>32</v>
      </c>
      <c r="B44" s="1566"/>
      <c r="C44" s="1566"/>
      <c r="D44" s="1576">
        <f t="shared" si="1"/>
        <v>0</v>
      </c>
      <c r="E44" s="931" t="s">
        <v>519</v>
      </c>
      <c r="F44" s="1469" t="s">
        <v>518</v>
      </c>
      <c r="G44" s="1114">
        <f>G35+G42</f>
        <v>0</v>
      </c>
      <c r="H44" s="1468">
        <f>IF($G$43=0,0,G44/$G$43*100)</f>
        <v>0</v>
      </c>
    </row>
    <row r="45" spans="1:8" ht="17.100000000000001" customHeight="1" thickBot="1">
      <c r="A45" s="912">
        <f t="shared" si="0"/>
        <v>33</v>
      </c>
      <c r="B45" s="1577"/>
      <c r="C45" s="1577"/>
      <c r="D45" s="1578">
        <f t="shared" si="1"/>
        <v>0</v>
      </c>
      <c r="E45" s="948" t="s">
        <v>517</v>
      </c>
      <c r="F45" s="934"/>
      <c r="G45" s="1584"/>
      <c r="H45" s="1576">
        <f>IF($G$36=0,0,G45/$G$36*100)</f>
        <v>0</v>
      </c>
    </row>
    <row r="46" spans="1:8" ht="17.100000000000001" customHeight="1" thickBot="1">
      <c r="A46" s="912">
        <f t="shared" si="0"/>
        <v>34</v>
      </c>
      <c r="B46" s="944" t="s">
        <v>516</v>
      </c>
      <c r="C46" s="1467">
        <f>SUM(C42:C45)</f>
        <v>0</v>
      </c>
      <c r="D46" s="1582">
        <f t="shared" si="1"/>
        <v>0</v>
      </c>
      <c r="E46" s="1465" t="s">
        <v>515</v>
      </c>
      <c r="F46" s="934"/>
      <c r="G46" s="1584"/>
      <c r="H46" s="1576">
        <f>IF($G$36=0,0,G46/$G$36*100)</f>
        <v>0</v>
      </c>
    </row>
    <row r="47" spans="1:8" ht="17.100000000000001" customHeight="1" thickBot="1">
      <c r="A47" s="1152">
        <f t="shared" si="0"/>
        <v>35</v>
      </c>
      <c r="B47" s="1464" t="s">
        <v>514</v>
      </c>
      <c r="C47" s="2012">
        <f>C34+C41+C46</f>
        <v>0</v>
      </c>
      <c r="D47" s="911"/>
      <c r="E47" s="1463" t="s">
        <v>513</v>
      </c>
      <c r="F47" s="1178"/>
      <c r="G47" s="1587"/>
      <c r="H47" s="1588">
        <f>IF($G$36=0,0,G47/$G$36*100)</f>
        <v>0</v>
      </c>
    </row>
    <row r="48" spans="1:8" ht="20.100000000000001" customHeight="1"/>
    <row r="49" ht="20.100000000000001" customHeight="1"/>
    <row r="50" ht="20.100000000000001" customHeight="1"/>
    <row r="51" ht="20.100000000000001" customHeight="1"/>
    <row r="52" ht="20.100000000000001" customHeight="1"/>
    <row r="53" ht="20.100000000000001" customHeight="1"/>
    <row r="54" ht="20.100000000000001" customHeight="1"/>
    <row r="55" ht="20.100000000000001" customHeight="1"/>
    <row r="56" ht="20.100000000000001" customHeight="1"/>
    <row r="57" ht="20.100000000000001" customHeight="1"/>
  </sheetData>
  <sheetProtection password="F25B" sheet="1" objects="1" scenarios="1"/>
  <mergeCells count="4">
    <mergeCell ref="A2:D2"/>
    <mergeCell ref="A3:D3"/>
    <mergeCell ref="F2:H2"/>
    <mergeCell ref="F3:H3"/>
  </mergeCells>
  <printOptions horizontalCentered="1"/>
  <pageMargins left="0.39370078740157483" right="0.39370078740157483" top="0.39370078740157483" bottom="0.39370078740157483" header="0" footer="0"/>
  <pageSetup paperSize="9" scale="96" orientation="portrait" horizontalDpi="4294967292" r:id="rId1"/>
  <headerFooter alignWithMargins="0"/>
  <drawing r:id="rId2"/>
  <legacyDrawing r:id="rId3"/>
</worksheet>
</file>

<file path=xl/worksheets/sheet6.xml><?xml version="1.0" encoding="utf-8"?>
<worksheet xmlns="http://schemas.openxmlformats.org/spreadsheetml/2006/main" xmlns:r="http://schemas.openxmlformats.org/officeDocument/2006/relationships">
  <sheetPr codeName="Tabelle27">
    <pageSetUpPr fitToPage="1"/>
  </sheetPr>
  <dimension ref="A1:I46"/>
  <sheetViews>
    <sheetView showZeros="0" workbookViewId="0">
      <selection activeCell="B25" sqref="B25"/>
    </sheetView>
  </sheetViews>
  <sheetFormatPr baseColWidth="10" defaultRowHeight="18.95" customHeight="1"/>
  <cols>
    <col min="1" max="1" width="4.28515625" style="40" customWidth="1"/>
    <col min="2" max="2" width="22.140625" style="40" customWidth="1"/>
    <col min="3" max="3" width="7.5703125" style="40" customWidth="1"/>
    <col min="4" max="4" width="5" style="40" customWidth="1"/>
    <col min="5" max="5" width="13" style="40" customWidth="1"/>
    <col min="6" max="6" width="13.140625" style="40" customWidth="1"/>
    <col min="7" max="7" width="16.5703125" style="40" customWidth="1"/>
    <col min="8" max="8" width="12.85546875" style="40" customWidth="1"/>
    <col min="9" max="9" width="4" style="40" customWidth="1"/>
    <col min="10" max="10" width="1.85546875" style="40" customWidth="1"/>
    <col min="11" max="16384" width="11.42578125" style="40"/>
  </cols>
  <sheetData>
    <row r="1" spans="1:9" ht="30" customHeight="1" thickBot="1"/>
    <row r="2" spans="1:9" ht="18.95" customHeight="1">
      <c r="A2" s="2813">
        <f>Hauptmenü!C4</f>
        <v>0</v>
      </c>
      <c r="B2" s="2814"/>
      <c r="C2" s="2814"/>
      <c r="D2" s="2815"/>
      <c r="E2" s="1027">
        <f>Hauptmenü!C5</f>
        <v>0</v>
      </c>
      <c r="F2" s="2819">
        <f>Hauptmenü!C6</f>
        <v>0</v>
      </c>
      <c r="G2" s="2820"/>
      <c r="H2" s="2820"/>
      <c r="I2" s="2821"/>
    </row>
    <row r="3" spans="1:9" ht="18.95" customHeight="1" thickBot="1">
      <c r="A3" s="2816" t="s">
        <v>113</v>
      </c>
      <c r="B3" s="2817"/>
      <c r="C3" s="2817"/>
      <c r="D3" s="2818"/>
      <c r="E3" s="154" t="s">
        <v>112</v>
      </c>
      <c r="F3" s="2816" t="s">
        <v>111</v>
      </c>
      <c r="G3" s="2817"/>
      <c r="H3" s="2817"/>
      <c r="I3" s="2818"/>
    </row>
    <row r="4" spans="1:9" ht="6.75" customHeight="1">
      <c r="A4" s="217"/>
      <c r="B4" s="217"/>
      <c r="C4" s="217"/>
      <c r="D4" s="217"/>
      <c r="E4" s="218"/>
      <c r="F4" s="217"/>
      <c r="G4" s="217"/>
      <c r="H4" s="217"/>
      <c r="I4" s="217"/>
    </row>
    <row r="5" spans="1:9" ht="18.95" customHeight="1">
      <c r="A5" s="967" t="s">
        <v>511</v>
      </c>
      <c r="B5" s="1462"/>
      <c r="C5" s="1462"/>
      <c r="D5" s="1462"/>
      <c r="E5" s="1462"/>
      <c r="F5" s="1462"/>
      <c r="G5" s="1462"/>
      <c r="H5" s="2828" t="s">
        <v>510</v>
      </c>
      <c r="I5" s="2828"/>
    </row>
    <row r="7" spans="1:9" ht="18.95" customHeight="1">
      <c r="B7" s="902"/>
      <c r="C7" s="204"/>
      <c r="E7" s="1461" t="s">
        <v>509</v>
      </c>
      <c r="F7" s="1792">
        <v>2100</v>
      </c>
    </row>
    <row r="8" spans="1:9" ht="18.95" customHeight="1" thickBot="1"/>
    <row r="9" spans="1:9" ht="27" customHeight="1" thickBot="1">
      <c r="A9" s="2824" t="s">
        <v>508</v>
      </c>
      <c r="B9" s="2825"/>
      <c r="C9" s="1455" t="s">
        <v>504</v>
      </c>
      <c r="D9" s="1455" t="s">
        <v>503</v>
      </c>
      <c r="E9" s="1455" t="s">
        <v>232</v>
      </c>
      <c r="F9" s="1455" t="s">
        <v>502</v>
      </c>
      <c r="G9" s="1460" t="s">
        <v>507</v>
      </c>
      <c r="H9" s="1459"/>
      <c r="I9" s="1458"/>
    </row>
    <row r="10" spans="1:9" ht="18.95" customHeight="1">
      <c r="A10" s="1487">
        <v>1</v>
      </c>
      <c r="B10" s="1567"/>
      <c r="C10" s="1567"/>
      <c r="D10" s="1903">
        <f>IF(C10=0,0,$E$2-C10)</f>
        <v>0</v>
      </c>
      <c r="E10" s="1572"/>
      <c r="F10" s="1911">
        <f>E10/$F$7</f>
        <v>0</v>
      </c>
      <c r="G10" s="2829"/>
      <c r="H10" s="2830"/>
      <c r="I10" s="2831"/>
    </row>
    <row r="11" spans="1:9" ht="18.95" customHeight="1">
      <c r="A11" s="1295">
        <f>A10+1</f>
        <v>2</v>
      </c>
      <c r="B11" s="1565"/>
      <c r="C11" s="1565">
        <v>0</v>
      </c>
      <c r="D11" s="1903">
        <f>IF(C11=0,0,$E$2-C11)</f>
        <v>0</v>
      </c>
      <c r="E11" s="1907">
        <v>0</v>
      </c>
      <c r="F11" s="1904">
        <f>E11/$F$7</f>
        <v>0</v>
      </c>
      <c r="G11" s="2832"/>
      <c r="H11" s="2833"/>
      <c r="I11" s="2834"/>
    </row>
    <row r="12" spans="1:9" ht="18.95" customHeight="1">
      <c r="A12" s="1295">
        <f>A11+1</f>
        <v>3</v>
      </c>
      <c r="B12" s="1565"/>
      <c r="C12" s="1565">
        <v>0</v>
      </c>
      <c r="D12" s="1903">
        <f>IF(C12=0,0,$E$2-C12)</f>
        <v>0</v>
      </c>
      <c r="E12" s="1907">
        <v>0</v>
      </c>
      <c r="F12" s="1904">
        <f>E12/$F$7</f>
        <v>0</v>
      </c>
      <c r="G12" s="2832"/>
      <c r="H12" s="2833"/>
      <c r="I12" s="2834"/>
    </row>
    <row r="13" spans="1:9" ht="18.95" customHeight="1">
      <c r="A13" s="1295">
        <f>A12+1</f>
        <v>4</v>
      </c>
      <c r="B13" s="1565"/>
      <c r="C13" s="1565">
        <v>0</v>
      </c>
      <c r="D13" s="1903">
        <f>IF(C13=0,0,$E$2-C13)</f>
        <v>0</v>
      </c>
      <c r="E13" s="1907">
        <v>0</v>
      </c>
      <c r="F13" s="1904">
        <f>E13/$F$7</f>
        <v>0</v>
      </c>
      <c r="G13" s="2832"/>
      <c r="H13" s="2833"/>
      <c r="I13" s="2834"/>
    </row>
    <row r="14" spans="1:9" ht="18.95" customHeight="1" thickBot="1">
      <c r="A14" s="1295">
        <f>A13+1</f>
        <v>5</v>
      </c>
      <c r="B14" s="1565"/>
      <c r="C14" s="1565">
        <v>0</v>
      </c>
      <c r="D14" s="1903">
        <f>IF(C14=0,0,$E$2-C14)</f>
        <v>0</v>
      </c>
      <c r="E14" s="1908">
        <v>0</v>
      </c>
      <c r="F14" s="1904">
        <f>E14/$F$7</f>
        <v>0</v>
      </c>
      <c r="G14" s="2832"/>
      <c r="H14" s="2833"/>
      <c r="I14" s="2834"/>
    </row>
    <row r="15" spans="1:9" ht="18.95" customHeight="1" thickBot="1">
      <c r="A15" s="1321">
        <f>A14+1</f>
        <v>6</v>
      </c>
      <c r="B15" s="1166" t="s">
        <v>506</v>
      </c>
      <c r="C15" s="994"/>
      <c r="D15" s="992"/>
      <c r="E15" s="1695">
        <f>SUM(E10:E14)</f>
        <v>0</v>
      </c>
      <c r="F15" s="1456">
        <f>SUM(F10:F14)</f>
        <v>0</v>
      </c>
      <c r="G15" s="993"/>
      <c r="H15" s="1495"/>
      <c r="I15" s="1507"/>
    </row>
    <row r="16" spans="1:9" s="872" customFormat="1" ht="18.95" customHeight="1" thickBot="1">
      <c r="A16" s="814"/>
      <c r="B16" s="815"/>
      <c r="C16" s="1014"/>
      <c r="D16" s="1014"/>
      <c r="E16" s="204"/>
      <c r="F16" s="893"/>
      <c r="G16" s="815"/>
      <c r="H16" s="815"/>
      <c r="I16" s="815"/>
    </row>
    <row r="17" spans="1:9" s="872" customFormat="1" ht="27" customHeight="1" thickBot="1">
      <c r="A17" s="2826" t="s">
        <v>850</v>
      </c>
      <c r="B17" s="2827"/>
      <c r="C17" s="1455" t="s">
        <v>504</v>
      </c>
      <c r="D17" s="1455" t="s">
        <v>503</v>
      </c>
      <c r="E17" s="1455" t="s">
        <v>232</v>
      </c>
      <c r="F17" s="1455" t="s">
        <v>502</v>
      </c>
      <c r="G17" s="891" t="s">
        <v>257</v>
      </c>
      <c r="H17" s="2822" t="s">
        <v>501</v>
      </c>
      <c r="I17" s="2823"/>
    </row>
    <row r="18" spans="1:9" ht="18.95" customHeight="1">
      <c r="A18" s="1487">
        <f>A15+1</f>
        <v>7</v>
      </c>
      <c r="B18" s="1567"/>
      <c r="C18" s="1565"/>
      <c r="D18" s="1903">
        <f>IF(C18=0,0,$E$2-C18)</f>
        <v>0</v>
      </c>
      <c r="E18" s="1572"/>
      <c r="F18" s="1904">
        <f>E18/$F$7</f>
        <v>0</v>
      </c>
      <c r="G18" s="1454"/>
      <c r="H18" s="1572"/>
      <c r="I18" s="2109" t="s">
        <v>82</v>
      </c>
    </row>
    <row r="19" spans="1:9" ht="18.95" customHeight="1">
      <c r="A19" s="1295">
        <f t="shared" ref="A19:A24" si="0">A18+1</f>
        <v>8</v>
      </c>
      <c r="B19" s="1565"/>
      <c r="C19" s="1565"/>
      <c r="D19" s="1903">
        <f>IF(C19=0,0,$E$2-C19)</f>
        <v>0</v>
      </c>
      <c r="E19" s="1907"/>
      <c r="F19" s="1904">
        <f>E19/$F$7</f>
        <v>0</v>
      </c>
      <c r="G19" s="1452"/>
      <c r="H19" s="1907"/>
      <c r="I19" s="2110" t="s">
        <v>82</v>
      </c>
    </row>
    <row r="20" spans="1:9" ht="18.95" customHeight="1">
      <c r="A20" s="1295">
        <f t="shared" si="0"/>
        <v>9</v>
      </c>
      <c r="B20" s="1565"/>
      <c r="C20" s="1565"/>
      <c r="D20" s="1903">
        <f>IF(C20=0,0,$E$2-C20)</f>
        <v>0</v>
      </c>
      <c r="E20" s="1907"/>
      <c r="F20" s="1904">
        <f>E20/$F$7</f>
        <v>0</v>
      </c>
      <c r="G20" s="1452"/>
      <c r="H20" s="1907"/>
      <c r="I20" s="2110" t="s">
        <v>82</v>
      </c>
    </row>
    <row r="21" spans="1:9" ht="18.95" customHeight="1" thickBot="1">
      <c r="A21" s="1295">
        <f t="shared" si="0"/>
        <v>10</v>
      </c>
      <c r="B21" s="1565"/>
      <c r="C21" s="1565"/>
      <c r="D21" s="1903">
        <f>IF(C21=0,0,$E$2-C21)</f>
        <v>0</v>
      </c>
      <c r="E21" s="1908"/>
      <c r="F21" s="1904">
        <f>E21/$F$7</f>
        <v>0</v>
      </c>
      <c r="G21" s="1452"/>
      <c r="H21" s="1908"/>
      <c r="I21" s="2110" t="s">
        <v>82</v>
      </c>
    </row>
    <row r="22" spans="1:9" ht="18.95" customHeight="1" thickBot="1">
      <c r="A22" s="1295">
        <f t="shared" si="0"/>
        <v>11</v>
      </c>
      <c r="B22" s="1451" t="s">
        <v>500</v>
      </c>
      <c r="C22" s="1450"/>
      <c r="D22" s="1449"/>
      <c r="E22" s="1909">
        <f>SUM(E18:E21)</f>
        <v>0</v>
      </c>
      <c r="F22" s="1448">
        <f>SUM(F18:F21)</f>
        <v>0</v>
      </c>
      <c r="G22" s="1445"/>
      <c r="H22" s="1701">
        <f>SUM(H18:H21)</f>
        <v>0</v>
      </c>
      <c r="I22" s="2110" t="s">
        <v>82</v>
      </c>
    </row>
    <row r="23" spans="1:9" ht="18.95" customHeight="1" thickBot="1">
      <c r="A23" s="1479">
        <f t="shared" si="0"/>
        <v>12</v>
      </c>
      <c r="B23" s="1044" t="s">
        <v>499</v>
      </c>
      <c r="C23" s="1905"/>
      <c r="D23" s="1906"/>
      <c r="E23" s="1910">
        <v>0</v>
      </c>
      <c r="F23" s="1912">
        <v>0</v>
      </c>
      <c r="G23" s="1189"/>
      <c r="H23" s="1913"/>
      <c r="I23" s="1488"/>
    </row>
    <row r="24" spans="1:9" ht="18.95" customHeight="1" thickBot="1">
      <c r="A24" s="1478">
        <f t="shared" si="0"/>
        <v>13</v>
      </c>
      <c r="B24" s="1044" t="s">
        <v>498</v>
      </c>
      <c r="C24" s="644"/>
      <c r="D24" s="250"/>
      <c r="E24" s="1695">
        <f>E15+E22+E23</f>
        <v>0</v>
      </c>
      <c r="F24" s="1447">
        <f>F15+F22+F23</f>
        <v>0</v>
      </c>
      <c r="G24" s="884"/>
      <c r="H24" s="1600">
        <f>H22+H23</f>
        <v>0</v>
      </c>
      <c r="I24" s="883" t="s">
        <v>82</v>
      </c>
    </row>
    <row r="25" spans="1:9" ht="18.95" customHeight="1">
      <c r="A25" s="1113"/>
      <c r="B25" s="28"/>
      <c r="C25" s="28"/>
      <c r="D25" s="28"/>
      <c r="E25" s="28"/>
      <c r="F25" s="28"/>
      <c r="G25" s="28"/>
      <c r="H25" s="28"/>
      <c r="I25" s="28"/>
    </row>
    <row r="46" spans="5:5" ht="18.95" customHeight="1">
      <c r="E46" s="906"/>
    </row>
  </sheetData>
  <sheetProtection password="F25B" sheet="1" objects="1" scenarios="1"/>
  <mergeCells count="13">
    <mergeCell ref="H17:I17"/>
    <mergeCell ref="A9:B9"/>
    <mergeCell ref="A17:B17"/>
    <mergeCell ref="A2:D2"/>
    <mergeCell ref="F2:I2"/>
    <mergeCell ref="A3:D3"/>
    <mergeCell ref="F3:I3"/>
    <mergeCell ref="H5:I5"/>
    <mergeCell ref="G10:I10"/>
    <mergeCell ref="G11:I11"/>
    <mergeCell ref="G12:I12"/>
    <mergeCell ref="G13:I13"/>
    <mergeCell ref="G14:I14"/>
  </mergeCells>
  <printOptions horizontalCentered="1"/>
  <pageMargins left="0.39370078740157483" right="0.39370078740157483" top="0.59055118110236227" bottom="0" header="0" footer="0"/>
  <pageSetup paperSize="9" scale="97" orientation="portrait" horizontalDpi="4294967292" r:id="rId1"/>
  <headerFooter alignWithMargins="0"/>
  <legacyDrawing r:id="rId2"/>
</worksheet>
</file>

<file path=xl/worksheets/sheet7.xml><?xml version="1.0" encoding="utf-8"?>
<worksheet xmlns="http://schemas.openxmlformats.org/spreadsheetml/2006/main" xmlns:r="http://schemas.openxmlformats.org/officeDocument/2006/relationships">
  <sheetPr codeName="Tabelle23">
    <pageSetUpPr fitToPage="1"/>
  </sheetPr>
  <dimension ref="A1:H51"/>
  <sheetViews>
    <sheetView showZeros="0" workbookViewId="0">
      <selection activeCell="B25" sqref="B25"/>
    </sheetView>
  </sheetViews>
  <sheetFormatPr baseColWidth="10" defaultRowHeight="18.95" customHeight="1"/>
  <cols>
    <col min="1" max="1" width="4.28515625" style="1283" customWidth="1"/>
    <col min="2" max="3" width="11.42578125" style="1283"/>
    <col min="4" max="4" width="17.7109375" style="1283" customWidth="1"/>
    <col min="5" max="6" width="11.42578125" style="1283"/>
    <col min="7" max="7" width="14.7109375" style="1283" customWidth="1"/>
    <col min="8" max="8" width="15.5703125" style="1283" customWidth="1"/>
    <col min="9" max="9" width="1.7109375" style="1283" customWidth="1"/>
    <col min="10" max="16384" width="11.42578125" style="1283"/>
  </cols>
  <sheetData>
    <row r="1" spans="1:8" ht="30" customHeight="1" thickBot="1"/>
    <row r="2" spans="1:8" ht="18.75" customHeight="1">
      <c r="A2" s="2813">
        <f>Hauptmenü!C4</f>
        <v>0</v>
      </c>
      <c r="B2" s="2814"/>
      <c r="C2" s="2814"/>
      <c r="D2" s="2815"/>
      <c r="E2" s="1027">
        <f>Hauptmenü!C5</f>
        <v>0</v>
      </c>
      <c r="F2" s="2819">
        <f>Hauptmenü!C6</f>
        <v>0</v>
      </c>
      <c r="G2" s="2820"/>
      <c r="H2" s="2821"/>
    </row>
    <row r="3" spans="1:8" ht="18.75" customHeight="1" thickBot="1">
      <c r="A3" s="2816" t="s">
        <v>113</v>
      </c>
      <c r="B3" s="2817"/>
      <c r="C3" s="2817"/>
      <c r="D3" s="2818"/>
      <c r="E3" s="154" t="s">
        <v>112</v>
      </c>
      <c r="F3" s="2816" t="s">
        <v>111</v>
      </c>
      <c r="G3" s="2817"/>
      <c r="H3" s="2818"/>
    </row>
    <row r="4" spans="1:8" ht="6" customHeight="1">
      <c r="A4" s="217"/>
      <c r="B4" s="217"/>
      <c r="C4" s="217"/>
      <c r="D4" s="217"/>
      <c r="E4" s="218"/>
      <c r="F4" s="217"/>
      <c r="G4" s="217"/>
      <c r="H4" s="217"/>
    </row>
    <row r="5" spans="1:8" ht="18.75" customHeight="1">
      <c r="A5" s="967" t="s">
        <v>490</v>
      </c>
      <c r="B5" s="1444"/>
      <c r="C5" s="1444"/>
      <c r="D5" s="1444"/>
      <c r="E5" s="1444"/>
      <c r="F5" s="1444"/>
      <c r="G5" s="1444"/>
      <c r="H5" s="967" t="s">
        <v>489</v>
      </c>
    </row>
    <row r="6" spans="1:8" ht="18.95" customHeight="1" thickBot="1">
      <c r="H6" s="1443" t="s">
        <v>488</v>
      </c>
    </row>
    <row r="7" spans="1:8" ht="12" customHeight="1">
      <c r="A7" s="1442"/>
      <c r="B7" s="1441"/>
      <c r="C7" s="1441"/>
      <c r="D7" s="1440"/>
      <c r="E7" s="963" t="s">
        <v>487</v>
      </c>
      <c r="F7" s="1226" t="s">
        <v>486</v>
      </c>
      <c r="G7" s="1439"/>
      <c r="H7" s="1438"/>
    </row>
    <row r="8" spans="1:8" ht="12" customHeight="1">
      <c r="A8" s="1165"/>
      <c r="B8" s="1160"/>
      <c r="C8" s="1160"/>
      <c r="D8" s="1429"/>
      <c r="E8" s="1196" t="s">
        <v>485</v>
      </c>
      <c r="F8" s="1196" t="s">
        <v>484</v>
      </c>
      <c r="G8" s="1437" t="s">
        <v>483</v>
      </c>
      <c r="H8" s="1436"/>
    </row>
    <row r="9" spans="1:8" ht="14.1" customHeight="1">
      <c r="A9" s="1435" t="s">
        <v>482</v>
      </c>
      <c r="B9" s="1434"/>
      <c r="C9" s="1434"/>
      <c r="D9" s="1429"/>
      <c r="E9" s="1196" t="s">
        <v>481</v>
      </c>
      <c r="F9" s="1196" t="s">
        <v>480</v>
      </c>
      <c r="G9" s="1433"/>
      <c r="H9" s="1432"/>
    </row>
    <row r="10" spans="1:8" ht="12" customHeight="1">
      <c r="A10" s="1431"/>
      <c r="B10" s="1430"/>
      <c r="C10" s="1430"/>
      <c r="D10" s="1429"/>
      <c r="E10" s="1196" t="s">
        <v>479</v>
      </c>
      <c r="F10" s="1428"/>
      <c r="G10" s="1196" t="s">
        <v>250</v>
      </c>
      <c r="H10" s="1116" t="s">
        <v>478</v>
      </c>
    </row>
    <row r="11" spans="1:8" ht="12" customHeight="1">
      <c r="A11" s="1427"/>
      <c r="B11" s="1426"/>
      <c r="C11" s="1426"/>
      <c r="D11" s="1425"/>
      <c r="E11" s="1193" t="s">
        <v>441</v>
      </c>
      <c r="F11" s="1193" t="s">
        <v>441</v>
      </c>
      <c r="G11" s="1193" t="s">
        <v>441</v>
      </c>
      <c r="H11" s="1424" t="s">
        <v>448</v>
      </c>
    </row>
    <row r="12" spans="1:8" ht="12" customHeight="1" thickBot="1">
      <c r="A12" s="1423">
        <v>1</v>
      </c>
      <c r="B12" s="1422"/>
      <c r="C12" s="1422"/>
      <c r="D12" s="1421"/>
      <c r="E12" s="1420">
        <v>2</v>
      </c>
      <c r="F12" s="1420">
        <v>3</v>
      </c>
      <c r="G12" s="1420">
        <v>4</v>
      </c>
      <c r="H12" s="1419">
        <v>5</v>
      </c>
    </row>
    <row r="13" spans="1:8" ht="18" customHeight="1">
      <c r="A13" s="1295">
        <v>1</v>
      </c>
      <c r="B13" s="106" t="s">
        <v>477</v>
      </c>
      <c r="C13" s="130"/>
      <c r="D13" s="1412"/>
      <c r="E13" s="1410"/>
      <c r="F13" s="1558">
        <v>0</v>
      </c>
      <c r="G13" s="1418">
        <v>1</v>
      </c>
      <c r="H13" s="1561">
        <f t="shared" ref="H13:H23" si="0">F13*G13</f>
        <v>0</v>
      </c>
    </row>
    <row r="14" spans="1:8" ht="18" customHeight="1">
      <c r="A14" s="1295">
        <f t="shared" ref="A14:A43" si="1">A13+1</f>
        <v>2</v>
      </c>
      <c r="B14" s="106" t="s">
        <v>476</v>
      </c>
      <c r="C14" s="130"/>
      <c r="D14" s="1412"/>
      <c r="E14" s="1410"/>
      <c r="F14" s="1558">
        <v>0</v>
      </c>
      <c r="G14" s="1417">
        <v>1</v>
      </c>
      <c r="H14" s="1561">
        <f t="shared" si="0"/>
        <v>0</v>
      </c>
    </row>
    <row r="15" spans="1:8" ht="18" customHeight="1">
      <c r="A15" s="1295">
        <f t="shared" si="1"/>
        <v>3</v>
      </c>
      <c r="B15" s="106" t="s">
        <v>475</v>
      </c>
      <c r="C15" s="130"/>
      <c r="D15" s="1412"/>
      <c r="E15" s="1410"/>
      <c r="F15" s="1558">
        <v>0</v>
      </c>
      <c r="G15" s="1417">
        <v>0.3</v>
      </c>
      <c r="H15" s="1561">
        <f t="shared" si="0"/>
        <v>0</v>
      </c>
    </row>
    <row r="16" spans="1:8" ht="18" customHeight="1">
      <c r="A16" s="1295">
        <f t="shared" si="1"/>
        <v>4</v>
      </c>
      <c r="B16" s="106" t="s">
        <v>474</v>
      </c>
      <c r="C16" s="130"/>
      <c r="D16" s="1412"/>
      <c r="E16" s="1410"/>
      <c r="F16" s="1558">
        <v>0</v>
      </c>
      <c r="G16" s="1417">
        <v>0.6</v>
      </c>
      <c r="H16" s="1561">
        <f t="shared" si="0"/>
        <v>0</v>
      </c>
    </row>
    <row r="17" spans="1:8" ht="18" customHeight="1">
      <c r="A17" s="1295">
        <f t="shared" si="1"/>
        <v>5</v>
      </c>
      <c r="B17" s="106" t="s">
        <v>473</v>
      </c>
      <c r="C17" s="130"/>
      <c r="D17" s="1412"/>
      <c r="E17" s="1410"/>
      <c r="F17" s="1558">
        <v>0</v>
      </c>
      <c r="G17" s="1417">
        <v>0.6</v>
      </c>
      <c r="H17" s="1561">
        <f t="shared" si="0"/>
        <v>0</v>
      </c>
    </row>
    <row r="18" spans="1:8" ht="18" customHeight="1">
      <c r="A18" s="1295">
        <f t="shared" si="1"/>
        <v>6</v>
      </c>
      <c r="B18" s="106" t="s">
        <v>472</v>
      </c>
      <c r="C18" s="130"/>
      <c r="D18" s="1412"/>
      <c r="E18" s="1410"/>
      <c r="F18" s="1558">
        <v>0</v>
      </c>
      <c r="G18" s="1417">
        <v>1</v>
      </c>
      <c r="H18" s="1561">
        <f t="shared" si="0"/>
        <v>0</v>
      </c>
    </row>
    <row r="19" spans="1:8" ht="18" customHeight="1">
      <c r="A19" s="1295">
        <f t="shared" si="1"/>
        <v>7</v>
      </c>
      <c r="B19" s="106" t="s">
        <v>471</v>
      </c>
      <c r="C19" s="130"/>
      <c r="D19" s="1412"/>
      <c r="E19" s="1410"/>
      <c r="F19" s="1558">
        <v>0</v>
      </c>
      <c r="G19" s="1417">
        <v>0.3</v>
      </c>
      <c r="H19" s="1561">
        <f t="shared" si="0"/>
        <v>0</v>
      </c>
    </row>
    <row r="20" spans="1:8" ht="18" customHeight="1">
      <c r="A20" s="1295">
        <f t="shared" si="1"/>
        <v>8</v>
      </c>
      <c r="B20" s="106" t="s">
        <v>470</v>
      </c>
      <c r="C20" s="130"/>
      <c r="D20" s="1412"/>
      <c r="E20" s="1410"/>
      <c r="F20" s="1558">
        <v>0</v>
      </c>
      <c r="G20" s="1417">
        <v>0.6</v>
      </c>
      <c r="H20" s="1561">
        <f t="shared" si="0"/>
        <v>0</v>
      </c>
    </row>
    <row r="21" spans="1:8" ht="18" customHeight="1">
      <c r="A21" s="1295">
        <f t="shared" si="1"/>
        <v>9</v>
      </c>
      <c r="B21" s="106" t="s">
        <v>469</v>
      </c>
      <c r="C21" s="130"/>
      <c r="D21" s="1412"/>
      <c r="E21" s="1410"/>
      <c r="F21" s="1558">
        <v>0</v>
      </c>
      <c r="G21" s="1417">
        <v>0.6</v>
      </c>
      <c r="H21" s="1561">
        <f t="shared" si="0"/>
        <v>0</v>
      </c>
    </row>
    <row r="22" spans="1:8" ht="18" customHeight="1">
      <c r="A22" s="1295">
        <f t="shared" si="1"/>
        <v>10</v>
      </c>
      <c r="B22" s="106" t="s">
        <v>468</v>
      </c>
      <c r="C22" s="130"/>
      <c r="D22" s="1412"/>
      <c r="E22" s="1410"/>
      <c r="F22" s="1558">
        <v>0</v>
      </c>
      <c r="G22" s="1417">
        <v>1</v>
      </c>
      <c r="H22" s="1561">
        <f t="shared" si="0"/>
        <v>0</v>
      </c>
    </row>
    <row r="23" spans="1:8" ht="18" customHeight="1" thickBot="1">
      <c r="A23" s="1295">
        <f t="shared" si="1"/>
        <v>11</v>
      </c>
      <c r="B23" s="106" t="s">
        <v>467</v>
      </c>
      <c r="C23" s="130"/>
      <c r="D23" s="1412"/>
      <c r="E23" s="1410"/>
      <c r="F23" s="1558">
        <v>0</v>
      </c>
      <c r="G23" s="1417">
        <v>0.3</v>
      </c>
      <c r="H23" s="1561">
        <f t="shared" si="0"/>
        <v>0</v>
      </c>
    </row>
    <row r="24" spans="1:8" ht="18" customHeight="1" thickBot="1">
      <c r="A24" s="1295">
        <f t="shared" si="1"/>
        <v>12</v>
      </c>
      <c r="B24" s="1050" t="s">
        <v>466</v>
      </c>
      <c r="C24" s="88"/>
      <c r="D24" s="1416"/>
      <c r="E24" s="1414"/>
      <c r="F24" s="1559"/>
      <c r="G24" s="1413"/>
      <c r="H24" s="1562">
        <f>SUM(H13:H23)</f>
        <v>0</v>
      </c>
    </row>
    <row r="25" spans="1:8" ht="18" customHeight="1">
      <c r="A25" s="1295">
        <f t="shared" si="1"/>
        <v>13</v>
      </c>
      <c r="B25" s="106" t="s">
        <v>465</v>
      </c>
      <c r="C25" s="130"/>
      <c r="D25" s="1412"/>
      <c r="E25" s="1410"/>
      <c r="F25" s="1558">
        <v>0</v>
      </c>
      <c r="G25" s="1417">
        <v>0.7</v>
      </c>
      <c r="H25" s="1561">
        <f>F25*G25</f>
        <v>0</v>
      </c>
    </row>
    <row r="26" spans="1:8" ht="18" customHeight="1">
      <c r="A26" s="1295">
        <f t="shared" si="1"/>
        <v>14</v>
      </c>
      <c r="B26" s="106" t="s">
        <v>464</v>
      </c>
      <c r="C26" s="130"/>
      <c r="D26" s="1412"/>
      <c r="E26" s="1410"/>
      <c r="F26" s="1558">
        <v>0</v>
      </c>
      <c r="G26" s="1417">
        <v>1</v>
      </c>
      <c r="H26" s="1561">
        <f>F26*G26</f>
        <v>0</v>
      </c>
    </row>
    <row r="27" spans="1:8" ht="18" customHeight="1">
      <c r="A27" s="1295">
        <f t="shared" si="1"/>
        <v>15</v>
      </c>
      <c r="B27" s="106" t="s">
        <v>463</v>
      </c>
      <c r="C27" s="130"/>
      <c r="D27" s="1412"/>
      <c r="E27" s="1410"/>
      <c r="F27" s="1558">
        <v>0</v>
      </c>
      <c r="G27" s="1415">
        <v>0.04</v>
      </c>
      <c r="H27" s="1561">
        <f>F27*G27</f>
        <v>0</v>
      </c>
    </row>
    <row r="28" spans="1:8" ht="18" customHeight="1">
      <c r="A28" s="1295">
        <f t="shared" si="1"/>
        <v>16</v>
      </c>
      <c r="B28" s="106" t="s">
        <v>462</v>
      </c>
      <c r="C28" s="130"/>
      <c r="D28" s="1412"/>
      <c r="E28" s="1410"/>
      <c r="F28" s="1558">
        <v>0</v>
      </c>
      <c r="G28" s="1415">
        <v>0.15</v>
      </c>
      <c r="H28" s="1561">
        <f>F28*G28</f>
        <v>0</v>
      </c>
    </row>
    <row r="29" spans="1:8" ht="18" customHeight="1" thickBot="1">
      <c r="A29" s="1295">
        <f t="shared" si="1"/>
        <v>17</v>
      </c>
      <c r="B29" s="106" t="s">
        <v>461</v>
      </c>
      <c r="C29" s="130"/>
      <c r="D29" s="1412"/>
      <c r="E29" s="1410"/>
      <c r="F29" s="1558">
        <v>0</v>
      </c>
      <c r="G29" s="1415">
        <v>0.15</v>
      </c>
      <c r="H29" s="1561">
        <f>F29*G29</f>
        <v>0</v>
      </c>
    </row>
    <row r="30" spans="1:8" ht="18" customHeight="1" thickBot="1">
      <c r="A30" s="1295">
        <f t="shared" si="1"/>
        <v>18</v>
      </c>
      <c r="B30" s="1050" t="s">
        <v>460</v>
      </c>
      <c r="C30" s="88"/>
      <c r="D30" s="1416"/>
      <c r="E30" s="1414"/>
      <c r="F30" s="1560"/>
      <c r="G30" s="1413"/>
      <c r="H30" s="1562">
        <f>SUM(H24:H29)</f>
        <v>0</v>
      </c>
    </row>
    <row r="31" spans="1:8" ht="18" customHeight="1">
      <c r="A31" s="1295">
        <f t="shared" si="1"/>
        <v>19</v>
      </c>
      <c r="B31" s="106" t="s">
        <v>459</v>
      </c>
      <c r="C31" s="130"/>
      <c r="D31" s="1412"/>
      <c r="E31" s="1410"/>
      <c r="F31" s="1558"/>
      <c r="G31" s="1415">
        <v>0.02</v>
      </c>
      <c r="H31" s="1561">
        <f t="shared" ref="H31:H36" si="2">F31*G31</f>
        <v>0</v>
      </c>
    </row>
    <row r="32" spans="1:8" ht="18" customHeight="1">
      <c r="A32" s="1295">
        <f t="shared" si="1"/>
        <v>20</v>
      </c>
      <c r="B32" s="106" t="s">
        <v>458</v>
      </c>
      <c r="C32" s="130"/>
      <c r="D32" s="1412"/>
      <c r="E32" s="1410"/>
      <c r="F32" s="1558"/>
      <c r="G32" s="1415">
        <v>0.06</v>
      </c>
      <c r="H32" s="1561">
        <f t="shared" si="2"/>
        <v>0</v>
      </c>
    </row>
    <row r="33" spans="1:8" ht="18" customHeight="1">
      <c r="A33" s="1295">
        <f t="shared" si="1"/>
        <v>21</v>
      </c>
      <c r="B33" s="106" t="s">
        <v>457</v>
      </c>
      <c r="C33" s="130"/>
      <c r="D33" s="1412"/>
      <c r="E33" s="1410"/>
      <c r="F33" s="1558"/>
      <c r="G33" s="1415">
        <v>0.16</v>
      </c>
      <c r="H33" s="1561">
        <f t="shared" si="2"/>
        <v>0</v>
      </c>
    </row>
    <row r="34" spans="1:8" ht="18" customHeight="1">
      <c r="A34" s="1295">
        <f t="shared" si="1"/>
        <v>22</v>
      </c>
      <c r="B34" s="106" t="s">
        <v>456</v>
      </c>
      <c r="C34" s="130"/>
      <c r="D34" s="1412"/>
      <c r="E34" s="1410"/>
      <c r="F34" s="1558"/>
      <c r="G34" s="1415">
        <v>0.3</v>
      </c>
      <c r="H34" s="1561">
        <f t="shared" si="2"/>
        <v>0</v>
      </c>
    </row>
    <row r="35" spans="1:8" ht="18" customHeight="1">
      <c r="A35" s="1295">
        <f t="shared" si="1"/>
        <v>23</v>
      </c>
      <c r="B35" s="106" t="s">
        <v>455</v>
      </c>
      <c r="C35" s="130"/>
      <c r="D35" s="1412"/>
      <c r="E35" s="1410"/>
      <c r="F35" s="1558"/>
      <c r="G35" s="1415">
        <v>0.3</v>
      </c>
      <c r="H35" s="1561">
        <f t="shared" si="2"/>
        <v>0</v>
      </c>
    </row>
    <row r="36" spans="1:8" ht="18" customHeight="1" thickBot="1">
      <c r="A36" s="1295">
        <f t="shared" si="1"/>
        <v>24</v>
      </c>
      <c r="B36" s="106" t="s">
        <v>454</v>
      </c>
      <c r="C36" s="130"/>
      <c r="D36" s="1412"/>
      <c r="E36" s="1410"/>
      <c r="F36" s="1558"/>
      <c r="G36" s="1415">
        <v>0.16</v>
      </c>
      <c r="H36" s="1561">
        <f t="shared" si="2"/>
        <v>0</v>
      </c>
    </row>
    <row r="37" spans="1:8" ht="18" customHeight="1" thickBot="1">
      <c r="A37" s="1295">
        <f t="shared" si="1"/>
        <v>25</v>
      </c>
      <c r="B37" s="1408" t="s">
        <v>453</v>
      </c>
      <c r="C37" s="1329"/>
      <c r="D37" s="1329"/>
      <c r="E37" s="1414"/>
      <c r="F37" s="1560"/>
      <c r="G37" s="1413"/>
      <c r="H37" s="1562">
        <f>SUM(H31:H36)</f>
        <v>0</v>
      </c>
    </row>
    <row r="38" spans="1:8" ht="18" customHeight="1">
      <c r="A38" s="1295">
        <f t="shared" si="1"/>
        <v>26</v>
      </c>
      <c r="B38" s="106" t="s">
        <v>452</v>
      </c>
      <c r="C38" s="130"/>
      <c r="D38" s="1412"/>
      <c r="E38" s="1410"/>
      <c r="F38" s="1558">
        <v>0</v>
      </c>
      <c r="G38" s="1411">
        <v>1.5E-3</v>
      </c>
      <c r="H38" s="1561">
        <f>F38*G38</f>
        <v>0</v>
      </c>
    </row>
    <row r="39" spans="1:8" ht="18" customHeight="1">
      <c r="A39" s="1295">
        <f t="shared" si="1"/>
        <v>27</v>
      </c>
      <c r="B39" s="106" t="s">
        <v>451</v>
      </c>
      <c r="C39" s="130"/>
      <c r="D39" s="1412"/>
      <c r="E39" s="1410"/>
      <c r="F39" s="1558">
        <v>0</v>
      </c>
      <c r="G39" s="1409">
        <v>4.0000000000000001E-3</v>
      </c>
      <c r="H39" s="1561">
        <f>F39*G39</f>
        <v>0</v>
      </c>
    </row>
    <row r="40" spans="1:8" ht="18" customHeight="1">
      <c r="A40" s="1295">
        <f t="shared" si="1"/>
        <v>28</v>
      </c>
      <c r="B40" s="106" t="s">
        <v>450</v>
      </c>
      <c r="C40" s="130"/>
      <c r="D40" s="1412"/>
      <c r="E40" s="1410"/>
      <c r="F40" s="1558">
        <v>0</v>
      </c>
      <c r="G40" s="1411">
        <v>1.5E-3</v>
      </c>
      <c r="H40" s="1561">
        <f>F40*G40</f>
        <v>0</v>
      </c>
    </row>
    <row r="41" spans="1:8" ht="18" customHeight="1">
      <c r="A41" s="1295">
        <f t="shared" si="1"/>
        <v>29</v>
      </c>
      <c r="B41" s="2837"/>
      <c r="C41" s="2838"/>
      <c r="D41" s="2839"/>
      <c r="E41" s="1410"/>
      <c r="F41" s="1558"/>
      <c r="G41" s="1996"/>
      <c r="H41" s="1561">
        <f t="shared" ref="H41:H42" si="3">F41*G41</f>
        <v>0</v>
      </c>
    </row>
    <row r="42" spans="1:8" ht="18" customHeight="1" thickBot="1">
      <c r="A42" s="1295">
        <f t="shared" si="1"/>
        <v>30</v>
      </c>
      <c r="B42" s="2840"/>
      <c r="C42" s="2841"/>
      <c r="D42" s="2842"/>
      <c r="E42" s="1410"/>
      <c r="F42" s="1558"/>
      <c r="G42" s="1997"/>
      <c r="H42" s="1561">
        <f t="shared" si="3"/>
        <v>0</v>
      </c>
    </row>
    <row r="43" spans="1:8" ht="18" customHeight="1" thickBot="1">
      <c r="A43" s="1295">
        <f t="shared" si="1"/>
        <v>31</v>
      </c>
      <c r="B43" s="1408" t="s">
        <v>449</v>
      </c>
      <c r="C43" s="1329"/>
      <c r="D43" s="1329"/>
      <c r="E43" s="1407"/>
      <c r="F43" s="1406"/>
      <c r="G43" s="1405"/>
      <c r="H43" s="1562">
        <f>H30+H37+H38+H39+H40+H41+H42</f>
        <v>0</v>
      </c>
    </row>
    <row r="44" spans="1:8" ht="20.100000000000001" customHeight="1">
      <c r="A44" s="1400"/>
      <c r="B44" s="1071"/>
      <c r="C44" s="1071"/>
      <c r="D44" s="1071"/>
      <c r="E44" s="1071"/>
      <c r="F44" s="1071"/>
      <c r="G44" s="1071"/>
      <c r="H44" s="1399"/>
    </row>
    <row r="45" spans="1:8" ht="20.100000000000001" customHeight="1" thickBot="1">
      <c r="A45" s="1404"/>
      <c r="B45" s="1071"/>
      <c r="C45" s="1071"/>
      <c r="D45" s="1071"/>
      <c r="E45" s="1071"/>
      <c r="F45" s="1403" t="s">
        <v>448</v>
      </c>
      <c r="G45" s="1403" t="s">
        <v>447</v>
      </c>
      <c r="H45" s="1402" t="s">
        <v>446</v>
      </c>
    </row>
    <row r="46" spans="1:8" ht="20.100000000000001" customHeight="1" thickBot="1">
      <c r="A46" s="1209">
        <f>A43+1</f>
        <v>32</v>
      </c>
      <c r="B46" s="1071"/>
      <c r="C46" s="1071"/>
      <c r="D46" s="1071"/>
      <c r="E46" s="1401"/>
      <c r="F46" s="1563">
        <f>H43</f>
        <v>0</v>
      </c>
      <c r="G46" s="1564">
        <f>'F002'!F13</f>
        <v>0</v>
      </c>
      <c r="H46" s="1563">
        <f>IF(G46=0,0,F46/G46)</f>
        <v>0</v>
      </c>
    </row>
    <row r="47" spans="1:8" ht="20.100000000000001" customHeight="1">
      <c r="A47" s="1400"/>
      <c r="B47" s="182" t="s">
        <v>445</v>
      </c>
      <c r="C47" s="182"/>
      <c r="D47" s="182"/>
      <c r="E47" s="2835" t="s">
        <v>849</v>
      </c>
      <c r="F47" s="2836"/>
      <c r="G47" s="2836"/>
      <c r="H47" s="1399" t="s">
        <v>441</v>
      </c>
    </row>
    <row r="48" spans="1:8" ht="20.100000000000001" customHeight="1">
      <c r="A48" s="1398"/>
      <c r="B48" s="1071" t="s">
        <v>443</v>
      </c>
      <c r="C48" s="1071"/>
      <c r="D48" s="1071"/>
      <c r="E48" s="2835" t="s">
        <v>848</v>
      </c>
      <c r="F48" s="2835"/>
      <c r="G48" s="2835"/>
      <c r="H48" s="1398" t="s">
        <v>441</v>
      </c>
    </row>
    <row r="51" spans="4:4" ht="18.95" customHeight="1">
      <c r="D51" s="156"/>
    </row>
  </sheetData>
  <sheetProtection password="F25B" sheet="1" objects="1" scenarios="1"/>
  <mergeCells count="8">
    <mergeCell ref="E47:G47"/>
    <mergeCell ref="E48:G48"/>
    <mergeCell ref="A2:D2"/>
    <mergeCell ref="A3:D3"/>
    <mergeCell ref="F2:H2"/>
    <mergeCell ref="F3:H3"/>
    <mergeCell ref="B41:D41"/>
    <mergeCell ref="B42:D42"/>
  </mergeCells>
  <printOptions horizontalCentered="1"/>
  <pageMargins left="0.39370078740157483" right="0.39370078740157483" top="0.59055118110236227" bottom="0" header="0" footer="0"/>
  <pageSetup paperSize="9" scale="98" orientation="portrait" horizontalDpi="4294967292" r:id="rId1"/>
  <headerFooter alignWithMargins="0"/>
  <drawing r:id="rId2"/>
  <legacyDrawing r:id="rId3"/>
</worksheet>
</file>

<file path=xl/worksheets/sheet8.xml><?xml version="1.0" encoding="utf-8"?>
<worksheet xmlns="http://schemas.openxmlformats.org/spreadsheetml/2006/main" xmlns:r="http://schemas.openxmlformats.org/officeDocument/2006/relationships">
  <sheetPr codeName="Tabelle19">
    <pageSetUpPr fitToPage="1"/>
  </sheetPr>
  <dimension ref="A1:AZ38"/>
  <sheetViews>
    <sheetView showZeros="0" workbookViewId="0">
      <selection activeCell="B10" sqref="B10"/>
    </sheetView>
  </sheetViews>
  <sheetFormatPr baseColWidth="10" defaultRowHeight="18" customHeight="1"/>
  <cols>
    <col min="1" max="1" width="4.42578125" style="28" customWidth="1"/>
    <col min="2" max="2" width="34" style="28" customWidth="1"/>
    <col min="3" max="3" width="8.140625" style="28" customWidth="1"/>
    <col min="4" max="4" width="10.140625" style="28" customWidth="1"/>
    <col min="5" max="5" width="13.28515625" style="28" customWidth="1"/>
    <col min="6" max="6" width="12.5703125" style="28" customWidth="1"/>
    <col min="7" max="7" width="8.5703125" style="28" customWidth="1"/>
    <col min="8" max="9" width="10.140625" style="28" customWidth="1"/>
    <col min="10" max="10" width="9.7109375" style="28" customWidth="1"/>
    <col min="11" max="11" width="9.85546875" style="28" bestFit="1" customWidth="1"/>
    <col min="12" max="12" width="10" style="28" customWidth="1"/>
    <col min="13" max="13" width="9.85546875" style="28" customWidth="1"/>
    <col min="14" max="14" width="2.7109375" style="28" customWidth="1"/>
    <col min="15" max="16384" width="11.42578125" style="28"/>
  </cols>
  <sheetData>
    <row r="1" spans="1:52" ht="30" customHeight="1" thickBot="1"/>
    <row r="2" spans="1:52" ht="13.5" customHeight="1">
      <c r="A2" s="2847">
        <f>Hauptmenü!C4</f>
        <v>0</v>
      </c>
      <c r="B2" s="2847"/>
      <c r="C2" s="2847"/>
      <c r="D2" s="2847"/>
      <c r="E2" s="2845">
        <f>Hauptmenü!C5</f>
        <v>0</v>
      </c>
      <c r="F2" s="2845"/>
      <c r="G2" s="2843">
        <f>Hauptmenü!C6</f>
        <v>0</v>
      </c>
      <c r="H2" s="2843"/>
      <c r="I2" s="2843"/>
      <c r="J2" s="2843"/>
      <c r="K2" s="2843"/>
      <c r="L2" s="2843"/>
      <c r="M2" s="2843"/>
    </row>
    <row r="3" spans="1:52" ht="13.5" customHeight="1" thickBot="1">
      <c r="A3" s="2844" t="s">
        <v>113</v>
      </c>
      <c r="B3" s="2844"/>
      <c r="C3" s="2844"/>
      <c r="D3" s="2844"/>
      <c r="E3" s="2846" t="s">
        <v>112</v>
      </c>
      <c r="F3" s="2846"/>
      <c r="G3" s="2844" t="s">
        <v>111</v>
      </c>
      <c r="H3" s="2844"/>
      <c r="I3" s="2844"/>
      <c r="J3" s="2844"/>
      <c r="K3" s="2844"/>
      <c r="L3" s="2844"/>
      <c r="M3" s="2844"/>
    </row>
    <row r="4" spans="1:52" ht="6.75" customHeight="1">
      <c r="A4" s="217"/>
      <c r="B4" s="217"/>
      <c r="C4" s="217"/>
      <c r="D4" s="217"/>
      <c r="E4" s="218"/>
      <c r="F4" s="218"/>
      <c r="G4" s="217"/>
      <c r="H4" s="217"/>
      <c r="I4" s="217"/>
      <c r="J4" s="217"/>
      <c r="K4" s="217"/>
      <c r="L4" s="217"/>
      <c r="M4" s="217"/>
    </row>
    <row r="5" spans="1:52" ht="20.25" customHeight="1" thickBot="1">
      <c r="A5" s="967" t="s">
        <v>439</v>
      </c>
      <c r="B5" s="966"/>
      <c r="C5" s="966"/>
      <c r="D5" s="966"/>
      <c r="E5" s="966"/>
      <c r="F5" s="966"/>
      <c r="G5" s="966"/>
      <c r="H5" s="966"/>
      <c r="I5" s="966"/>
      <c r="J5" s="966"/>
      <c r="K5" s="966"/>
      <c r="L5" s="966"/>
      <c r="M5" s="967" t="s">
        <v>440</v>
      </c>
    </row>
    <row r="6" spans="1:52" ht="8.25" customHeight="1">
      <c r="A6" s="1350"/>
      <c r="B6" s="1397"/>
      <c r="C6" s="1198"/>
      <c r="D6" s="1110"/>
      <c r="E6" s="1110"/>
      <c r="F6" s="812"/>
      <c r="G6" s="1198"/>
      <c r="H6" s="1198"/>
      <c r="I6" s="1198"/>
      <c r="J6" s="1198"/>
      <c r="K6" s="1198"/>
      <c r="L6" s="1198"/>
      <c r="M6" s="1197"/>
    </row>
    <row r="7" spans="1:52" s="42" customFormat="1" ht="34.5" customHeight="1">
      <c r="A7" s="1396"/>
      <c r="B7" s="1395" t="s">
        <v>439</v>
      </c>
      <c r="C7" s="1392" t="s">
        <v>438</v>
      </c>
      <c r="D7" s="1394" t="s">
        <v>437</v>
      </c>
      <c r="E7" s="1394" t="s">
        <v>436</v>
      </c>
      <c r="F7" s="1394" t="s">
        <v>58</v>
      </c>
      <c r="G7" s="1392" t="s">
        <v>403</v>
      </c>
      <c r="H7" s="1392" t="s">
        <v>191</v>
      </c>
      <c r="I7" s="1392" t="s">
        <v>403</v>
      </c>
      <c r="J7" s="1392" t="s">
        <v>191</v>
      </c>
      <c r="K7" s="1393" t="s">
        <v>847</v>
      </c>
      <c r="L7" s="1392" t="s">
        <v>434</v>
      </c>
      <c r="M7" s="1391" t="s">
        <v>402</v>
      </c>
    </row>
    <row r="8" spans="1:52" ht="10.5" customHeight="1">
      <c r="A8" s="1332"/>
      <c r="B8" s="956"/>
      <c r="C8" s="957"/>
      <c r="D8" s="957"/>
      <c r="E8" s="957"/>
      <c r="F8" s="1390"/>
      <c r="G8" s="1195" t="s">
        <v>395</v>
      </c>
      <c r="H8" s="1195" t="s">
        <v>395</v>
      </c>
      <c r="I8" s="1195" t="s">
        <v>433</v>
      </c>
      <c r="J8" s="1195" t="s">
        <v>433</v>
      </c>
      <c r="K8" s="957"/>
      <c r="L8" s="957" t="s">
        <v>82</v>
      </c>
      <c r="M8" s="1354" t="s">
        <v>82</v>
      </c>
    </row>
    <row r="9" spans="1:52" ht="12.75" customHeight="1" thickBot="1">
      <c r="A9" s="1123"/>
      <c r="B9" s="1389">
        <v>1</v>
      </c>
      <c r="C9" s="1076">
        <v>2</v>
      </c>
      <c r="D9" s="1076">
        <v>3</v>
      </c>
      <c r="E9" s="1076">
        <v>4</v>
      </c>
      <c r="F9" s="1076">
        <v>5</v>
      </c>
      <c r="G9" s="1076">
        <v>6</v>
      </c>
      <c r="H9" s="1076">
        <v>7</v>
      </c>
      <c r="I9" s="1076">
        <v>8</v>
      </c>
      <c r="J9" s="1076">
        <v>9</v>
      </c>
      <c r="K9" s="1076">
        <v>10</v>
      </c>
      <c r="L9" s="1076">
        <v>11</v>
      </c>
      <c r="M9" s="1388">
        <v>12</v>
      </c>
      <c r="N9" s="182"/>
      <c r="O9" s="182"/>
      <c r="P9" s="182"/>
      <c r="Q9" s="182"/>
      <c r="R9" s="182"/>
      <c r="S9" s="182"/>
      <c r="T9" s="182"/>
      <c r="U9" s="182"/>
      <c r="V9" s="182"/>
      <c r="W9" s="182"/>
      <c r="X9" s="182"/>
      <c r="Y9" s="182"/>
      <c r="Z9" s="182"/>
      <c r="AA9" s="182"/>
      <c r="AB9" s="182"/>
      <c r="AC9" s="182"/>
      <c r="AD9" s="182"/>
      <c r="AE9" s="182"/>
      <c r="AF9" s="182"/>
      <c r="AG9" s="182"/>
      <c r="AH9" s="182"/>
      <c r="AI9" s="182"/>
      <c r="AJ9" s="182"/>
      <c r="AK9" s="182"/>
      <c r="AL9" s="182"/>
      <c r="AM9" s="182"/>
      <c r="AN9" s="182"/>
      <c r="AO9" s="182"/>
      <c r="AP9" s="182"/>
      <c r="AQ9" s="182"/>
      <c r="AR9" s="182"/>
      <c r="AS9" s="182"/>
      <c r="AT9" s="182"/>
      <c r="AU9" s="182"/>
      <c r="AV9" s="182"/>
      <c r="AW9" s="182"/>
      <c r="AX9" s="182"/>
      <c r="AY9" s="182"/>
      <c r="AZ9" s="182"/>
    </row>
    <row r="10" spans="1:52" ht="15.95" customHeight="1">
      <c r="A10" s="1362">
        <v>1</v>
      </c>
      <c r="B10" s="1387"/>
      <c r="C10" s="2757"/>
      <c r="D10" s="1378"/>
      <c r="E10" s="1386"/>
      <c r="F10" s="1386"/>
      <c r="G10" s="1545"/>
      <c r="H10" s="1545"/>
      <c r="I10" s="1539">
        <f>IF(G10=0,0,IF(100/G10&lt;K10,0,G10/100*F10))</f>
        <v>0</v>
      </c>
      <c r="J10" s="1539">
        <f>H10/100*F10</f>
        <v>0</v>
      </c>
      <c r="K10" s="1540">
        <f>IF(C10=0,0,$E$2-C10)</f>
        <v>0</v>
      </c>
      <c r="L10" s="1540">
        <f>IF(G10=0,0,IF(100/G10&lt;K10,F10,IF(K10*I10&gt;F10,F10,K10*I10)))</f>
        <v>0</v>
      </c>
      <c r="M10" s="1541">
        <f>F10-L10</f>
        <v>0</v>
      </c>
      <c r="N10" s="182"/>
      <c r="O10" s="182"/>
      <c r="P10" s="182"/>
      <c r="Q10" s="182"/>
      <c r="R10" s="182"/>
      <c r="S10" s="182"/>
      <c r="T10" s="182"/>
      <c r="U10" s="182"/>
      <c r="V10" s="182"/>
      <c r="W10" s="182"/>
      <c r="X10" s="182"/>
      <c r="Y10" s="182"/>
      <c r="Z10" s="182"/>
      <c r="AA10" s="182"/>
      <c r="AB10" s="182"/>
      <c r="AC10" s="182"/>
      <c r="AD10" s="182"/>
      <c r="AE10" s="182"/>
      <c r="AF10" s="182"/>
      <c r="AG10" s="182"/>
      <c r="AH10" s="182"/>
      <c r="AI10" s="182"/>
      <c r="AJ10" s="182"/>
      <c r="AK10" s="182"/>
      <c r="AL10" s="182"/>
      <c r="AM10" s="182"/>
      <c r="AN10" s="182"/>
      <c r="AO10" s="182"/>
      <c r="AP10" s="182"/>
      <c r="AQ10" s="182"/>
      <c r="AR10" s="182"/>
      <c r="AS10" s="182"/>
      <c r="AT10" s="182"/>
      <c r="AU10" s="182"/>
      <c r="AV10" s="182"/>
      <c r="AW10" s="182"/>
      <c r="AX10" s="182"/>
      <c r="AY10" s="182"/>
      <c r="AZ10" s="182"/>
    </row>
    <row r="11" spans="1:52" ht="15.95" customHeight="1">
      <c r="A11" s="912">
        <f t="shared" ref="A11:A27" si="0">A10+1</f>
        <v>2</v>
      </c>
      <c r="B11" s="1385"/>
      <c r="C11" s="2758"/>
      <c r="D11" s="1383"/>
      <c r="E11" s="1384"/>
      <c r="F11" s="1384"/>
      <c r="G11" s="1546"/>
      <c r="H11" s="1546"/>
      <c r="I11" s="1542">
        <f t="shared" ref="I11:I26" si="1">IF(G11=0,0,IF(100/G11&lt;K11,0,G11/100*F11))</f>
        <v>0</v>
      </c>
      <c r="J11" s="1542">
        <f t="shared" ref="J11:J26" si="2">H11/100*F11</f>
        <v>0</v>
      </c>
      <c r="K11" s="1542">
        <f t="shared" ref="K11:K26" si="3">IF(C11=0,0,$E$2-C11)</f>
        <v>0</v>
      </c>
      <c r="L11" s="1542">
        <f t="shared" ref="L11:L26" si="4">IF(G11=0,0,IF(100/G11&lt;K11,F11,IF(K11*I11&gt;F11,F11,K11*I11)))</f>
        <v>0</v>
      </c>
      <c r="M11" s="1543">
        <f t="shared" ref="M11:M26" si="5">F11-L11</f>
        <v>0</v>
      </c>
      <c r="N11" s="182"/>
      <c r="O11" s="182"/>
      <c r="P11" s="182"/>
      <c r="Q11" s="182"/>
      <c r="R11" s="182"/>
      <c r="S11" s="182"/>
      <c r="T11" s="182"/>
      <c r="U11" s="182"/>
      <c r="V11" s="182"/>
      <c r="W11" s="182"/>
      <c r="X11" s="182"/>
      <c r="Y11" s="182"/>
      <c r="Z11" s="182"/>
      <c r="AA11" s="182"/>
      <c r="AB11" s="182"/>
      <c r="AC11" s="182"/>
      <c r="AD11" s="182"/>
      <c r="AE11" s="182"/>
      <c r="AF11" s="182"/>
      <c r="AG11" s="182"/>
      <c r="AH11" s="182"/>
      <c r="AI11" s="182"/>
      <c r="AJ11" s="182"/>
      <c r="AK11" s="182"/>
      <c r="AL11" s="182"/>
      <c r="AM11" s="182"/>
      <c r="AN11" s="182"/>
      <c r="AO11" s="182"/>
      <c r="AP11" s="182"/>
      <c r="AQ11" s="182"/>
      <c r="AR11" s="182"/>
      <c r="AS11" s="182"/>
      <c r="AT11" s="182"/>
      <c r="AU11" s="182"/>
      <c r="AV11" s="182"/>
      <c r="AW11" s="182"/>
      <c r="AX11" s="182"/>
      <c r="AY11" s="182"/>
      <c r="AZ11" s="182"/>
    </row>
    <row r="12" spans="1:52" ht="15.95" customHeight="1">
      <c r="A12" s="912">
        <f t="shared" si="0"/>
        <v>3</v>
      </c>
      <c r="B12" s="1385"/>
      <c r="C12" s="2758"/>
      <c r="D12" s="1383"/>
      <c r="E12" s="1384"/>
      <c r="F12" s="1384"/>
      <c r="G12" s="1546"/>
      <c r="H12" s="1546"/>
      <c r="I12" s="1542">
        <f t="shared" ref="I12" si="6">IF(G12=0,0,IF(100/G12&lt;K12,0,G12/100*F12))</f>
        <v>0</v>
      </c>
      <c r="J12" s="1542">
        <f t="shared" ref="J12" si="7">H12/100*F12</f>
        <v>0</v>
      </c>
      <c r="K12" s="1542">
        <f t="shared" ref="K12" si="8">IF(C12=0,0,$E$2-C12)</f>
        <v>0</v>
      </c>
      <c r="L12" s="1542">
        <f t="shared" ref="L12" si="9">IF(G12=0,0,IF(100/G12&lt;K12,F12,IF(K12*I12&gt;F12,F12,K12*I12)))</f>
        <v>0</v>
      </c>
      <c r="M12" s="1543">
        <f t="shared" ref="M12" si="10">F12-L12</f>
        <v>0</v>
      </c>
      <c r="N12" s="182"/>
      <c r="O12" s="182"/>
      <c r="P12" s="182"/>
      <c r="Q12" s="182"/>
      <c r="R12" s="182"/>
      <c r="S12" s="182"/>
      <c r="T12" s="182"/>
      <c r="U12" s="182"/>
      <c r="V12" s="182"/>
      <c r="W12" s="182"/>
      <c r="X12" s="182"/>
      <c r="Y12" s="182"/>
      <c r="Z12" s="182"/>
      <c r="AA12" s="182"/>
      <c r="AB12" s="182"/>
      <c r="AC12" s="182"/>
      <c r="AD12" s="182"/>
      <c r="AE12" s="182"/>
      <c r="AF12" s="182"/>
      <c r="AG12" s="182"/>
      <c r="AH12" s="182"/>
      <c r="AI12" s="182"/>
      <c r="AJ12" s="182"/>
      <c r="AK12" s="182"/>
      <c r="AL12" s="182"/>
      <c r="AM12" s="182"/>
      <c r="AN12" s="182"/>
      <c r="AO12" s="182"/>
      <c r="AP12" s="182"/>
      <c r="AQ12" s="182"/>
      <c r="AR12" s="182"/>
      <c r="AS12" s="182"/>
      <c r="AT12" s="182"/>
      <c r="AU12" s="182"/>
      <c r="AV12" s="182"/>
      <c r="AW12" s="182"/>
      <c r="AX12" s="182"/>
      <c r="AY12" s="182"/>
      <c r="AZ12" s="182"/>
    </row>
    <row r="13" spans="1:52" ht="15.95" customHeight="1">
      <c r="A13" s="912">
        <f t="shared" si="0"/>
        <v>4</v>
      </c>
      <c r="B13" s="1385"/>
      <c r="C13" s="2758"/>
      <c r="D13" s="1383"/>
      <c r="E13" s="1384"/>
      <c r="F13" s="1384"/>
      <c r="G13" s="1546"/>
      <c r="H13" s="1546"/>
      <c r="I13" s="1542">
        <f t="shared" si="1"/>
        <v>0</v>
      </c>
      <c r="J13" s="1542">
        <f t="shared" si="2"/>
        <v>0</v>
      </c>
      <c r="K13" s="1542">
        <f t="shared" si="3"/>
        <v>0</v>
      </c>
      <c r="L13" s="1542">
        <f t="shared" si="4"/>
        <v>0</v>
      </c>
      <c r="M13" s="1543">
        <f t="shared" si="5"/>
        <v>0</v>
      </c>
      <c r="N13" s="182"/>
      <c r="O13" s="182"/>
      <c r="P13" s="182"/>
      <c r="Q13" s="182"/>
      <c r="R13" s="182"/>
      <c r="S13" s="182"/>
      <c r="T13" s="182"/>
      <c r="U13" s="182"/>
      <c r="V13" s="182"/>
      <c r="W13" s="182"/>
      <c r="X13" s="182"/>
      <c r="Y13" s="182"/>
      <c r="Z13" s="182"/>
      <c r="AA13" s="182"/>
      <c r="AB13" s="182"/>
      <c r="AC13" s="182"/>
      <c r="AD13" s="182"/>
      <c r="AE13" s="182"/>
      <c r="AF13" s="182"/>
      <c r="AG13" s="182"/>
      <c r="AH13" s="182"/>
      <c r="AI13" s="182"/>
      <c r="AJ13" s="182"/>
      <c r="AK13" s="182"/>
      <c r="AL13" s="182"/>
      <c r="AM13" s="182"/>
      <c r="AN13" s="182"/>
      <c r="AO13" s="182"/>
      <c r="AP13" s="182"/>
      <c r="AQ13" s="182"/>
      <c r="AR13" s="182"/>
      <c r="AS13" s="182"/>
      <c r="AT13" s="182"/>
      <c r="AU13" s="182"/>
      <c r="AV13" s="182"/>
      <c r="AW13" s="182"/>
      <c r="AX13" s="182"/>
      <c r="AY13" s="182"/>
      <c r="AZ13" s="182"/>
    </row>
    <row r="14" spans="1:52" ht="15.95" customHeight="1">
      <c r="A14" s="912">
        <f t="shared" si="0"/>
        <v>5</v>
      </c>
      <c r="B14" s="1385"/>
      <c r="C14" s="2758"/>
      <c r="D14" s="1383"/>
      <c r="E14" s="1384"/>
      <c r="F14" s="1384"/>
      <c r="G14" s="1546"/>
      <c r="H14" s="1546"/>
      <c r="I14" s="1542">
        <f t="shared" si="1"/>
        <v>0</v>
      </c>
      <c r="J14" s="1542">
        <f t="shared" si="2"/>
        <v>0</v>
      </c>
      <c r="K14" s="1542">
        <f t="shared" si="3"/>
        <v>0</v>
      </c>
      <c r="L14" s="1542">
        <f t="shared" si="4"/>
        <v>0</v>
      </c>
      <c r="M14" s="1543">
        <f t="shared" si="5"/>
        <v>0</v>
      </c>
      <c r="N14" s="182"/>
      <c r="O14" s="182"/>
      <c r="P14" s="182"/>
      <c r="Q14" s="182"/>
      <c r="R14" s="182"/>
      <c r="S14" s="182"/>
      <c r="T14" s="182"/>
      <c r="U14" s="182"/>
      <c r="V14" s="182"/>
      <c r="W14" s="182"/>
      <c r="X14" s="182"/>
      <c r="Y14" s="182"/>
      <c r="Z14" s="182"/>
      <c r="AA14" s="182"/>
      <c r="AB14" s="182"/>
      <c r="AC14" s="182"/>
      <c r="AD14" s="182"/>
      <c r="AE14" s="182"/>
      <c r="AF14" s="182"/>
      <c r="AG14" s="182"/>
      <c r="AH14" s="182"/>
      <c r="AI14" s="182"/>
      <c r="AJ14" s="182"/>
      <c r="AK14" s="182"/>
      <c r="AL14" s="182"/>
      <c r="AM14" s="182"/>
      <c r="AN14" s="182"/>
      <c r="AO14" s="182"/>
      <c r="AP14" s="182"/>
      <c r="AQ14" s="182"/>
      <c r="AR14" s="182"/>
      <c r="AS14" s="182"/>
      <c r="AT14" s="182"/>
      <c r="AU14" s="182"/>
      <c r="AV14" s="182"/>
      <c r="AW14" s="182"/>
      <c r="AX14" s="182"/>
      <c r="AY14" s="182"/>
      <c r="AZ14" s="182"/>
    </row>
    <row r="15" spans="1:52" ht="15.95" customHeight="1">
      <c r="A15" s="912">
        <f t="shared" si="0"/>
        <v>6</v>
      </c>
      <c r="B15" s="1385"/>
      <c r="C15" s="2758"/>
      <c r="D15" s="1383"/>
      <c r="E15" s="1384"/>
      <c r="F15" s="1384"/>
      <c r="G15" s="1546"/>
      <c r="H15" s="1546"/>
      <c r="I15" s="1542">
        <f t="shared" si="1"/>
        <v>0</v>
      </c>
      <c r="J15" s="1542">
        <f t="shared" si="2"/>
        <v>0</v>
      </c>
      <c r="K15" s="1542">
        <f t="shared" si="3"/>
        <v>0</v>
      </c>
      <c r="L15" s="1542">
        <f t="shared" si="4"/>
        <v>0</v>
      </c>
      <c r="M15" s="1543">
        <f t="shared" si="5"/>
        <v>0</v>
      </c>
      <c r="N15" s="182"/>
      <c r="O15" s="182"/>
      <c r="P15" s="182"/>
      <c r="Q15" s="182"/>
      <c r="R15" s="182"/>
      <c r="S15" s="182"/>
      <c r="T15" s="182"/>
      <c r="U15" s="182"/>
      <c r="V15" s="182"/>
      <c r="W15" s="182"/>
      <c r="X15" s="182"/>
      <c r="Y15" s="182"/>
      <c r="Z15" s="182"/>
      <c r="AA15" s="182"/>
      <c r="AB15" s="182"/>
      <c r="AC15" s="182"/>
      <c r="AD15" s="182"/>
      <c r="AE15" s="182"/>
      <c r="AF15" s="182"/>
      <c r="AG15" s="182"/>
      <c r="AH15" s="182"/>
      <c r="AI15" s="182"/>
      <c r="AJ15" s="182"/>
      <c r="AK15" s="182"/>
      <c r="AL15" s="182"/>
      <c r="AM15" s="182"/>
      <c r="AN15" s="182"/>
      <c r="AO15" s="182"/>
      <c r="AP15" s="182"/>
      <c r="AQ15" s="182"/>
      <c r="AR15" s="182"/>
      <c r="AS15" s="182"/>
      <c r="AT15" s="182"/>
      <c r="AU15" s="182"/>
      <c r="AV15" s="182"/>
      <c r="AW15" s="182"/>
      <c r="AX15" s="182"/>
      <c r="AY15" s="182"/>
      <c r="AZ15" s="182"/>
    </row>
    <row r="16" spans="1:52" ht="15.95" customHeight="1">
      <c r="A16" s="912">
        <f t="shared" si="0"/>
        <v>7</v>
      </c>
      <c r="B16" s="1385"/>
      <c r="C16" s="2758"/>
      <c r="D16" s="1383"/>
      <c r="E16" s="1384"/>
      <c r="F16" s="1384"/>
      <c r="G16" s="1546"/>
      <c r="H16" s="1546"/>
      <c r="I16" s="1542">
        <f t="shared" si="1"/>
        <v>0</v>
      </c>
      <c r="J16" s="1542">
        <f t="shared" si="2"/>
        <v>0</v>
      </c>
      <c r="K16" s="1542">
        <f t="shared" si="3"/>
        <v>0</v>
      </c>
      <c r="L16" s="1542">
        <f t="shared" si="4"/>
        <v>0</v>
      </c>
      <c r="M16" s="1543">
        <f t="shared" si="5"/>
        <v>0</v>
      </c>
      <c r="N16" s="182"/>
      <c r="O16" s="182"/>
      <c r="P16" s="182"/>
      <c r="Q16" s="182"/>
      <c r="R16" s="182"/>
      <c r="S16" s="182"/>
      <c r="T16" s="182"/>
      <c r="U16" s="182"/>
      <c r="V16" s="182"/>
      <c r="W16" s="182"/>
      <c r="X16" s="182"/>
      <c r="Y16" s="182"/>
      <c r="Z16" s="182"/>
      <c r="AA16" s="182"/>
      <c r="AB16" s="182"/>
      <c r="AC16" s="182"/>
      <c r="AD16" s="182"/>
      <c r="AE16" s="182"/>
      <c r="AF16" s="182"/>
      <c r="AG16" s="182"/>
      <c r="AH16" s="182"/>
      <c r="AI16" s="182"/>
      <c r="AJ16" s="182"/>
      <c r="AK16" s="182"/>
      <c r="AL16" s="182"/>
      <c r="AM16" s="182"/>
      <c r="AN16" s="182"/>
      <c r="AO16" s="182"/>
      <c r="AP16" s="182"/>
      <c r="AQ16" s="182"/>
      <c r="AR16" s="182"/>
      <c r="AS16" s="182"/>
      <c r="AT16" s="182"/>
      <c r="AU16" s="182"/>
      <c r="AV16" s="182"/>
      <c r="AW16" s="182"/>
      <c r="AX16" s="182"/>
      <c r="AY16" s="182"/>
      <c r="AZ16" s="182"/>
    </row>
    <row r="17" spans="1:52" ht="15.95" customHeight="1">
      <c r="A17" s="912">
        <f t="shared" si="0"/>
        <v>8</v>
      </c>
      <c r="B17" s="1385"/>
      <c r="C17" s="2758"/>
      <c r="D17" s="1383"/>
      <c r="E17" s="1384"/>
      <c r="F17" s="1384"/>
      <c r="G17" s="1546"/>
      <c r="H17" s="1546"/>
      <c r="I17" s="1542">
        <f t="shared" si="1"/>
        <v>0</v>
      </c>
      <c r="J17" s="1542">
        <f t="shared" si="2"/>
        <v>0</v>
      </c>
      <c r="K17" s="1542">
        <f t="shared" si="3"/>
        <v>0</v>
      </c>
      <c r="L17" s="1542">
        <f t="shared" si="4"/>
        <v>0</v>
      </c>
      <c r="M17" s="1543">
        <f t="shared" si="5"/>
        <v>0</v>
      </c>
      <c r="N17" s="182"/>
      <c r="O17" s="182"/>
      <c r="P17" s="182"/>
      <c r="Q17" s="182"/>
      <c r="R17" s="182"/>
      <c r="S17" s="182"/>
      <c r="T17" s="182"/>
      <c r="U17" s="182"/>
      <c r="V17" s="182"/>
      <c r="W17" s="182"/>
      <c r="X17" s="182"/>
      <c r="Y17" s="182"/>
      <c r="Z17" s="182"/>
      <c r="AA17" s="182"/>
      <c r="AB17" s="182"/>
      <c r="AC17" s="182"/>
      <c r="AD17" s="182"/>
      <c r="AE17" s="182"/>
      <c r="AF17" s="182"/>
      <c r="AG17" s="182"/>
      <c r="AH17" s="182"/>
      <c r="AI17" s="182"/>
      <c r="AJ17" s="182"/>
      <c r="AK17" s="182"/>
      <c r="AL17" s="182"/>
      <c r="AM17" s="182"/>
      <c r="AN17" s="182"/>
      <c r="AO17" s="182"/>
      <c r="AP17" s="182"/>
      <c r="AQ17" s="182"/>
      <c r="AR17" s="182"/>
      <c r="AS17" s="182"/>
      <c r="AT17" s="182"/>
      <c r="AU17" s="182"/>
      <c r="AV17" s="182"/>
      <c r="AW17" s="182"/>
      <c r="AX17" s="182"/>
      <c r="AY17" s="182"/>
      <c r="AZ17" s="182"/>
    </row>
    <row r="18" spans="1:52" ht="15.95" customHeight="1">
      <c r="A18" s="912">
        <f t="shared" si="0"/>
        <v>9</v>
      </c>
      <c r="B18" s="1385"/>
      <c r="C18" s="2758"/>
      <c r="D18" s="1383"/>
      <c r="E18" s="1384"/>
      <c r="F18" s="1384"/>
      <c r="G18" s="1546"/>
      <c r="H18" s="1546"/>
      <c r="I18" s="1542">
        <f t="shared" si="1"/>
        <v>0</v>
      </c>
      <c r="J18" s="1542">
        <f t="shared" si="2"/>
        <v>0</v>
      </c>
      <c r="K18" s="1542">
        <f t="shared" si="3"/>
        <v>0</v>
      </c>
      <c r="L18" s="1542">
        <f t="shared" si="4"/>
        <v>0</v>
      </c>
      <c r="M18" s="1543">
        <f t="shared" si="5"/>
        <v>0</v>
      </c>
      <c r="N18" s="182"/>
      <c r="O18" s="182"/>
      <c r="P18" s="182"/>
      <c r="Q18" s="182"/>
      <c r="R18" s="182"/>
      <c r="S18" s="182"/>
      <c r="T18" s="182"/>
      <c r="U18" s="182"/>
      <c r="V18" s="182"/>
      <c r="W18" s="182"/>
      <c r="X18" s="182"/>
      <c r="Y18" s="182"/>
      <c r="Z18" s="182"/>
      <c r="AA18" s="182"/>
      <c r="AB18" s="182"/>
      <c r="AC18" s="182"/>
      <c r="AD18" s="182"/>
      <c r="AE18" s="182"/>
      <c r="AF18" s="182"/>
      <c r="AG18" s="182"/>
      <c r="AH18" s="182"/>
      <c r="AI18" s="182"/>
      <c r="AJ18" s="182"/>
      <c r="AK18" s="182"/>
      <c r="AL18" s="182"/>
      <c r="AM18" s="182"/>
      <c r="AN18" s="182"/>
      <c r="AO18" s="182"/>
      <c r="AP18" s="182"/>
      <c r="AQ18" s="182"/>
      <c r="AR18" s="182"/>
      <c r="AS18" s="182"/>
      <c r="AT18" s="182"/>
      <c r="AU18" s="182"/>
      <c r="AV18" s="182"/>
      <c r="AW18" s="182"/>
      <c r="AX18" s="182"/>
      <c r="AY18" s="182"/>
      <c r="AZ18" s="182"/>
    </row>
    <row r="19" spans="1:52" ht="15.95" customHeight="1">
      <c r="A19" s="912">
        <f t="shared" si="0"/>
        <v>10</v>
      </c>
      <c r="B19" s="1385"/>
      <c r="C19" s="2758"/>
      <c r="D19" s="1383"/>
      <c r="E19" s="1384"/>
      <c r="F19" s="1384"/>
      <c r="G19" s="1546"/>
      <c r="H19" s="1546"/>
      <c r="I19" s="1542">
        <f t="shared" si="1"/>
        <v>0</v>
      </c>
      <c r="J19" s="1542">
        <f t="shared" si="2"/>
        <v>0</v>
      </c>
      <c r="K19" s="1542">
        <f t="shared" si="3"/>
        <v>0</v>
      </c>
      <c r="L19" s="1542">
        <f t="shared" si="4"/>
        <v>0</v>
      </c>
      <c r="M19" s="1543">
        <f t="shared" si="5"/>
        <v>0</v>
      </c>
      <c r="N19" s="182"/>
      <c r="O19" s="182"/>
      <c r="P19" s="182"/>
      <c r="Q19" s="182"/>
      <c r="R19" s="182"/>
      <c r="S19" s="182"/>
      <c r="T19" s="182"/>
      <c r="U19" s="182"/>
      <c r="V19" s="182"/>
      <c r="W19" s="182"/>
      <c r="X19" s="182"/>
      <c r="Y19" s="182"/>
      <c r="Z19" s="182"/>
      <c r="AA19" s="182"/>
      <c r="AB19" s="182"/>
      <c r="AC19" s="182"/>
      <c r="AD19" s="182"/>
      <c r="AE19" s="182"/>
      <c r="AF19" s="182"/>
      <c r="AG19" s="182"/>
      <c r="AH19" s="182"/>
      <c r="AI19" s="182"/>
      <c r="AJ19" s="182"/>
      <c r="AK19" s="182"/>
      <c r="AL19" s="182"/>
      <c r="AM19" s="182"/>
      <c r="AN19" s="182"/>
      <c r="AO19" s="182"/>
      <c r="AP19" s="182"/>
      <c r="AQ19" s="182"/>
      <c r="AR19" s="182"/>
      <c r="AS19" s="182"/>
      <c r="AT19" s="182"/>
      <c r="AU19" s="182"/>
      <c r="AV19" s="182"/>
      <c r="AW19" s="182"/>
      <c r="AX19" s="182"/>
      <c r="AY19" s="182"/>
      <c r="AZ19" s="182"/>
    </row>
    <row r="20" spans="1:52" ht="15.95" customHeight="1">
      <c r="A20" s="912">
        <f t="shared" si="0"/>
        <v>11</v>
      </c>
      <c r="B20" s="1385"/>
      <c r="C20" s="2758"/>
      <c r="D20" s="1383"/>
      <c r="E20" s="1384"/>
      <c r="F20" s="1384"/>
      <c r="G20" s="1546"/>
      <c r="H20" s="1546"/>
      <c r="I20" s="1542">
        <f t="shared" ref="I20:I22" si="11">IF(G20=0,0,IF(100/G20&lt;K20,0,G20/100*F20))</f>
        <v>0</v>
      </c>
      <c r="J20" s="1542">
        <f t="shared" ref="J20:J22" si="12">H20/100*F20</f>
        <v>0</v>
      </c>
      <c r="K20" s="1542">
        <f t="shared" ref="K20:K22" si="13">IF(C20=0,0,$E$2-C20)</f>
        <v>0</v>
      </c>
      <c r="L20" s="1542">
        <f t="shared" ref="L20:L22" si="14">IF(G20=0,0,IF(100/G20&lt;K20,F20,IF(K20*I20&gt;F20,F20,K20*I20)))</f>
        <v>0</v>
      </c>
      <c r="M20" s="1543">
        <f t="shared" ref="M20:M22" si="15">F20-L20</f>
        <v>0</v>
      </c>
      <c r="N20" s="182"/>
      <c r="O20" s="182"/>
      <c r="P20" s="182"/>
      <c r="Q20" s="182"/>
      <c r="R20" s="182"/>
      <c r="S20" s="182"/>
      <c r="T20" s="182"/>
      <c r="U20" s="182"/>
      <c r="V20" s="182"/>
      <c r="W20" s="182"/>
      <c r="X20" s="182"/>
      <c r="Y20" s="182"/>
      <c r="Z20" s="182"/>
      <c r="AA20" s="182"/>
      <c r="AB20" s="182"/>
      <c r="AC20" s="182"/>
      <c r="AD20" s="182"/>
      <c r="AE20" s="182"/>
      <c r="AF20" s="182"/>
      <c r="AG20" s="182"/>
      <c r="AH20" s="182"/>
      <c r="AI20" s="182"/>
      <c r="AJ20" s="182"/>
      <c r="AK20" s="182"/>
      <c r="AL20" s="182"/>
      <c r="AM20" s="182"/>
      <c r="AN20" s="182"/>
      <c r="AO20" s="182"/>
      <c r="AP20" s="182"/>
      <c r="AQ20" s="182"/>
      <c r="AR20" s="182"/>
      <c r="AS20" s="182"/>
      <c r="AT20" s="182"/>
      <c r="AU20" s="182"/>
      <c r="AV20" s="182"/>
      <c r="AW20" s="182"/>
      <c r="AX20" s="182"/>
      <c r="AY20" s="182"/>
      <c r="AZ20" s="182"/>
    </row>
    <row r="21" spans="1:52" ht="15.95" customHeight="1">
      <c r="A21" s="912">
        <f t="shared" si="0"/>
        <v>12</v>
      </c>
      <c r="B21" s="1385"/>
      <c r="C21" s="2758"/>
      <c r="D21" s="1383"/>
      <c r="E21" s="1384"/>
      <c r="F21" s="1384"/>
      <c r="G21" s="1546"/>
      <c r="H21" s="1546"/>
      <c r="I21" s="1542">
        <f t="shared" si="11"/>
        <v>0</v>
      </c>
      <c r="J21" s="1542">
        <f t="shared" si="12"/>
        <v>0</v>
      </c>
      <c r="K21" s="1542">
        <f t="shared" si="13"/>
        <v>0</v>
      </c>
      <c r="L21" s="1542">
        <f t="shared" si="14"/>
        <v>0</v>
      </c>
      <c r="M21" s="1543">
        <f t="shared" si="15"/>
        <v>0</v>
      </c>
      <c r="N21" s="182"/>
      <c r="O21" s="182"/>
      <c r="P21" s="182"/>
      <c r="Q21" s="182"/>
      <c r="R21" s="182"/>
      <c r="S21" s="182"/>
      <c r="T21" s="182"/>
      <c r="U21" s="182"/>
      <c r="V21" s="182"/>
      <c r="W21" s="182"/>
      <c r="X21" s="182"/>
      <c r="Y21" s="182"/>
      <c r="Z21" s="182"/>
      <c r="AA21" s="182"/>
      <c r="AB21" s="182"/>
      <c r="AC21" s="182"/>
      <c r="AD21" s="182"/>
      <c r="AE21" s="182"/>
      <c r="AF21" s="182"/>
      <c r="AG21" s="182"/>
      <c r="AH21" s="182"/>
      <c r="AI21" s="182"/>
      <c r="AJ21" s="182"/>
      <c r="AK21" s="182"/>
      <c r="AL21" s="182"/>
      <c r="AM21" s="182"/>
      <c r="AN21" s="182"/>
      <c r="AO21" s="182"/>
      <c r="AP21" s="182"/>
      <c r="AQ21" s="182"/>
      <c r="AR21" s="182"/>
      <c r="AS21" s="182"/>
      <c r="AT21" s="182"/>
      <c r="AU21" s="182"/>
      <c r="AV21" s="182"/>
      <c r="AW21" s="182"/>
      <c r="AX21" s="182"/>
      <c r="AY21" s="182"/>
      <c r="AZ21" s="182"/>
    </row>
    <row r="22" spans="1:52" ht="15.95" customHeight="1">
      <c r="A22" s="912">
        <f t="shared" si="0"/>
        <v>13</v>
      </c>
      <c r="B22" s="1385"/>
      <c r="C22" s="2758"/>
      <c r="D22" s="1383"/>
      <c r="E22" s="1384"/>
      <c r="F22" s="1384"/>
      <c r="G22" s="1546"/>
      <c r="H22" s="1546"/>
      <c r="I22" s="1542">
        <f t="shared" si="11"/>
        <v>0</v>
      </c>
      <c r="J22" s="1542">
        <f t="shared" si="12"/>
        <v>0</v>
      </c>
      <c r="K22" s="1542">
        <f t="shared" si="13"/>
        <v>0</v>
      </c>
      <c r="L22" s="1542">
        <f t="shared" si="14"/>
        <v>0</v>
      </c>
      <c r="M22" s="1543">
        <f t="shared" si="15"/>
        <v>0</v>
      </c>
      <c r="N22" s="182"/>
      <c r="O22" s="182"/>
      <c r="P22" s="182"/>
      <c r="Q22" s="182"/>
      <c r="R22" s="182"/>
      <c r="S22" s="182"/>
      <c r="T22" s="182"/>
      <c r="U22" s="182"/>
      <c r="V22" s="182"/>
      <c r="W22" s="182"/>
      <c r="X22" s="182"/>
      <c r="Y22" s="182"/>
      <c r="Z22" s="182"/>
      <c r="AA22" s="182"/>
      <c r="AB22" s="182"/>
      <c r="AC22" s="182"/>
      <c r="AD22" s="182"/>
      <c r="AE22" s="182"/>
      <c r="AF22" s="182"/>
      <c r="AG22" s="182"/>
      <c r="AH22" s="182"/>
      <c r="AI22" s="182"/>
      <c r="AJ22" s="182"/>
      <c r="AK22" s="182"/>
      <c r="AL22" s="182"/>
      <c r="AM22" s="182"/>
      <c r="AN22" s="182"/>
      <c r="AO22" s="182"/>
      <c r="AP22" s="182"/>
      <c r="AQ22" s="182"/>
      <c r="AR22" s="182"/>
      <c r="AS22" s="182"/>
      <c r="AT22" s="182"/>
      <c r="AU22" s="182"/>
      <c r="AV22" s="182"/>
      <c r="AW22" s="182"/>
      <c r="AX22" s="182"/>
      <c r="AY22" s="182"/>
      <c r="AZ22" s="182"/>
    </row>
    <row r="23" spans="1:52" ht="15.95" customHeight="1">
      <c r="A23" s="912">
        <f t="shared" si="0"/>
        <v>14</v>
      </c>
      <c r="B23" s="1385"/>
      <c r="C23" s="2758"/>
      <c r="D23" s="1383"/>
      <c r="E23" s="1384"/>
      <c r="F23" s="1384"/>
      <c r="G23" s="1546"/>
      <c r="H23" s="1546"/>
      <c r="I23" s="1542">
        <f t="shared" si="1"/>
        <v>0</v>
      </c>
      <c r="J23" s="1542">
        <f t="shared" si="2"/>
        <v>0</v>
      </c>
      <c r="K23" s="1542">
        <f t="shared" si="3"/>
        <v>0</v>
      </c>
      <c r="L23" s="1542">
        <f t="shared" si="4"/>
        <v>0</v>
      </c>
      <c r="M23" s="1543">
        <f t="shared" si="5"/>
        <v>0</v>
      </c>
      <c r="N23" s="182"/>
      <c r="O23" s="182"/>
      <c r="P23" s="182"/>
      <c r="Q23" s="182"/>
      <c r="R23" s="182"/>
      <c r="S23" s="182"/>
      <c r="T23" s="182"/>
      <c r="U23" s="182"/>
      <c r="V23" s="182"/>
      <c r="W23" s="182"/>
      <c r="X23" s="182"/>
      <c r="Y23" s="182"/>
      <c r="Z23" s="182"/>
      <c r="AA23" s="182"/>
      <c r="AB23" s="182"/>
      <c r="AC23" s="182"/>
      <c r="AD23" s="182"/>
      <c r="AE23" s="182"/>
      <c r="AF23" s="182"/>
      <c r="AG23" s="182"/>
      <c r="AH23" s="182"/>
      <c r="AI23" s="182"/>
      <c r="AJ23" s="182"/>
      <c r="AK23" s="182"/>
      <c r="AL23" s="182"/>
      <c r="AM23" s="182"/>
      <c r="AN23" s="182"/>
      <c r="AO23" s="182"/>
      <c r="AP23" s="182"/>
      <c r="AQ23" s="182"/>
      <c r="AR23" s="182"/>
      <c r="AS23" s="182"/>
      <c r="AT23" s="182"/>
      <c r="AU23" s="182"/>
      <c r="AV23" s="182"/>
      <c r="AW23" s="182"/>
      <c r="AX23" s="182"/>
      <c r="AY23" s="182"/>
      <c r="AZ23" s="182"/>
    </row>
    <row r="24" spans="1:52" ht="15.95" customHeight="1">
      <c r="A24" s="912">
        <f t="shared" si="0"/>
        <v>15</v>
      </c>
      <c r="B24" s="1385"/>
      <c r="C24" s="2758"/>
      <c r="D24" s="1383"/>
      <c r="E24" s="1384"/>
      <c r="F24" s="1384"/>
      <c r="G24" s="1546"/>
      <c r="H24" s="1546"/>
      <c r="I24" s="1542">
        <f t="shared" si="1"/>
        <v>0</v>
      </c>
      <c r="J24" s="1542">
        <f t="shared" si="2"/>
        <v>0</v>
      </c>
      <c r="K24" s="1542">
        <f t="shared" si="3"/>
        <v>0</v>
      </c>
      <c r="L24" s="1542">
        <f t="shared" si="4"/>
        <v>0</v>
      </c>
      <c r="M24" s="1543">
        <f t="shared" si="5"/>
        <v>0</v>
      </c>
      <c r="N24" s="182"/>
      <c r="O24" s="182"/>
      <c r="P24" s="182"/>
      <c r="Q24" s="182"/>
      <c r="R24" s="182"/>
      <c r="S24" s="182"/>
      <c r="T24" s="182"/>
      <c r="U24" s="182"/>
      <c r="V24" s="182"/>
      <c r="W24" s="182"/>
      <c r="X24" s="182"/>
      <c r="Y24" s="182"/>
      <c r="Z24" s="182"/>
      <c r="AA24" s="182"/>
      <c r="AB24" s="182"/>
      <c r="AC24" s="182"/>
      <c r="AD24" s="182"/>
      <c r="AE24" s="182"/>
      <c r="AF24" s="182"/>
      <c r="AG24" s="182"/>
      <c r="AH24" s="182"/>
      <c r="AI24" s="182"/>
      <c r="AJ24" s="182"/>
      <c r="AK24" s="182"/>
      <c r="AL24" s="182"/>
      <c r="AM24" s="182"/>
      <c r="AN24" s="182"/>
      <c r="AO24" s="182"/>
      <c r="AP24" s="182"/>
      <c r="AQ24" s="182"/>
      <c r="AR24" s="182"/>
      <c r="AS24" s="182"/>
      <c r="AT24" s="182"/>
      <c r="AU24" s="182"/>
      <c r="AV24" s="182"/>
      <c r="AW24" s="182"/>
      <c r="AX24" s="182"/>
      <c r="AY24" s="182"/>
      <c r="AZ24" s="182"/>
    </row>
    <row r="25" spans="1:52" ht="15.95" customHeight="1">
      <c r="A25" s="912">
        <f t="shared" si="0"/>
        <v>16</v>
      </c>
      <c r="B25" s="1385"/>
      <c r="C25" s="2758"/>
      <c r="D25" s="1383"/>
      <c r="E25" s="1384"/>
      <c r="F25" s="1384"/>
      <c r="G25" s="1546"/>
      <c r="H25" s="1546"/>
      <c r="I25" s="1542">
        <f t="shared" si="1"/>
        <v>0</v>
      </c>
      <c r="J25" s="1542">
        <f t="shared" si="2"/>
        <v>0</v>
      </c>
      <c r="K25" s="1542">
        <f t="shared" si="3"/>
        <v>0</v>
      </c>
      <c r="L25" s="1542">
        <f t="shared" si="4"/>
        <v>0</v>
      </c>
      <c r="M25" s="1543">
        <f t="shared" si="5"/>
        <v>0</v>
      </c>
      <c r="N25" s="182"/>
      <c r="O25" s="182"/>
      <c r="P25" s="182"/>
      <c r="Q25" s="182"/>
      <c r="R25" s="182"/>
      <c r="S25" s="182"/>
      <c r="T25" s="182"/>
      <c r="U25" s="182"/>
      <c r="V25" s="182"/>
      <c r="W25" s="182"/>
      <c r="X25" s="182"/>
      <c r="Y25" s="182"/>
      <c r="Z25" s="182"/>
      <c r="AA25" s="182"/>
      <c r="AB25" s="182"/>
      <c r="AC25" s="182"/>
      <c r="AD25" s="182"/>
      <c r="AE25" s="182"/>
      <c r="AF25" s="182"/>
      <c r="AG25" s="182"/>
      <c r="AH25" s="182"/>
      <c r="AI25" s="182"/>
      <c r="AJ25" s="182"/>
      <c r="AK25" s="182"/>
      <c r="AL25" s="182"/>
      <c r="AM25" s="182"/>
      <c r="AN25" s="182"/>
      <c r="AO25" s="182"/>
      <c r="AP25" s="182"/>
      <c r="AQ25" s="182"/>
      <c r="AR25" s="182"/>
      <c r="AS25" s="182"/>
      <c r="AT25" s="182"/>
      <c r="AU25" s="182"/>
      <c r="AV25" s="182"/>
      <c r="AW25" s="182"/>
      <c r="AX25" s="182"/>
      <c r="AY25" s="182"/>
      <c r="AZ25" s="182"/>
    </row>
    <row r="26" spans="1:52" ht="15.95" customHeight="1" thickBot="1">
      <c r="A26" s="912">
        <f t="shared" si="0"/>
        <v>17</v>
      </c>
      <c r="B26" s="1374"/>
      <c r="C26" s="2759"/>
      <c r="D26" s="1372"/>
      <c r="E26" s="1373"/>
      <c r="F26" s="1373"/>
      <c r="G26" s="1547"/>
      <c r="H26" s="1547"/>
      <c r="I26" s="1544">
        <f t="shared" si="1"/>
        <v>0</v>
      </c>
      <c r="J26" s="1544">
        <f t="shared" si="2"/>
        <v>0</v>
      </c>
      <c r="K26" s="1544">
        <f t="shared" si="3"/>
        <v>0</v>
      </c>
      <c r="L26" s="1544">
        <f t="shared" si="4"/>
        <v>0</v>
      </c>
      <c r="M26" s="1543">
        <f t="shared" si="5"/>
        <v>0</v>
      </c>
      <c r="N26" s="182"/>
      <c r="O26" s="182"/>
      <c r="P26" s="182"/>
      <c r="Q26" s="182"/>
      <c r="R26" s="182"/>
      <c r="S26" s="182"/>
      <c r="T26" s="182"/>
      <c r="U26" s="182"/>
      <c r="V26" s="182"/>
      <c r="W26" s="182"/>
      <c r="X26" s="182"/>
      <c r="Y26" s="182"/>
      <c r="Z26" s="182"/>
      <c r="AA26" s="182"/>
      <c r="AB26" s="182"/>
      <c r="AC26" s="182"/>
      <c r="AD26" s="182"/>
      <c r="AE26" s="182"/>
      <c r="AF26" s="182"/>
      <c r="AG26" s="182"/>
      <c r="AH26" s="182"/>
      <c r="AI26" s="182"/>
      <c r="AJ26" s="182"/>
      <c r="AK26" s="182"/>
      <c r="AL26" s="182"/>
      <c r="AM26" s="182"/>
      <c r="AN26" s="182"/>
      <c r="AO26" s="182"/>
      <c r="AP26" s="182"/>
      <c r="AQ26" s="182"/>
      <c r="AR26" s="182"/>
      <c r="AS26" s="182"/>
      <c r="AT26" s="182"/>
      <c r="AU26" s="182"/>
      <c r="AV26" s="182"/>
      <c r="AW26" s="182"/>
      <c r="AX26" s="182"/>
      <c r="AY26" s="182"/>
      <c r="AZ26" s="182"/>
    </row>
    <row r="27" spans="1:52" ht="15.95" customHeight="1" thickBot="1">
      <c r="A27" s="1152">
        <f t="shared" si="0"/>
        <v>18</v>
      </c>
      <c r="B27" s="1050" t="s">
        <v>432</v>
      </c>
      <c r="C27" s="1106"/>
      <c r="D27" s="1106"/>
      <c r="E27" s="1106"/>
      <c r="F27" s="1371">
        <f>SUM(F10:F26)</f>
        <v>0</v>
      </c>
      <c r="G27" s="1106"/>
      <c r="H27" s="1106"/>
      <c r="I27" s="1555">
        <f>SUM(I10:I26)</f>
        <v>0</v>
      </c>
      <c r="J27" s="1555">
        <f>SUM(J10:J26)</f>
        <v>0</v>
      </c>
      <c r="K27" s="1370" t="s">
        <v>227</v>
      </c>
      <c r="L27" s="1370"/>
      <c r="M27" s="1556">
        <f>SUM(M10:M26)</f>
        <v>0</v>
      </c>
      <c r="N27" s="182"/>
      <c r="O27" s="182"/>
      <c r="P27" s="182"/>
      <c r="Q27" s="182"/>
      <c r="R27" s="182"/>
      <c r="S27" s="182"/>
      <c r="T27" s="182"/>
      <c r="U27" s="182"/>
      <c r="V27" s="182"/>
      <c r="W27" s="182"/>
      <c r="X27" s="182"/>
      <c r="Y27" s="182"/>
      <c r="Z27" s="182"/>
      <c r="AA27" s="182"/>
      <c r="AB27" s="182"/>
      <c r="AC27" s="182"/>
      <c r="AD27" s="182"/>
      <c r="AE27" s="182"/>
      <c r="AF27" s="182"/>
      <c r="AG27" s="182"/>
      <c r="AH27" s="182"/>
      <c r="AI27" s="182"/>
      <c r="AJ27" s="182"/>
      <c r="AK27" s="182"/>
      <c r="AL27" s="182"/>
      <c r="AM27" s="182"/>
      <c r="AN27" s="182"/>
      <c r="AO27" s="182"/>
      <c r="AP27" s="182"/>
      <c r="AQ27" s="182"/>
      <c r="AR27" s="182"/>
      <c r="AS27" s="182"/>
      <c r="AT27" s="182"/>
      <c r="AU27" s="182"/>
      <c r="AV27" s="182"/>
      <c r="AW27" s="182"/>
      <c r="AX27" s="182"/>
      <c r="AY27" s="182"/>
      <c r="AZ27" s="182"/>
    </row>
    <row r="28" spans="1:52" ht="15.95" customHeight="1">
      <c r="A28" s="193"/>
      <c r="B28" s="92"/>
      <c r="C28" s="28" t="s">
        <v>431</v>
      </c>
      <c r="D28" s="182"/>
      <c r="E28" s="182"/>
      <c r="F28" s="1554">
        <f>IF('F002'!$F$13=0,0,F27/'F002'!F13)</f>
        <v>0</v>
      </c>
      <c r="H28" s="1382"/>
      <c r="I28" s="1554">
        <f>IF('F002'!$F$13=0,0,I27/'F002'!F13)</f>
        <v>0</v>
      </c>
      <c r="J28" s="1554">
        <f>IF('F002'!$F$13=0,0,J27/'F002'!F13)</f>
        <v>0</v>
      </c>
      <c r="L28" s="1382"/>
      <c r="M28" s="1554">
        <f>IF('F002'!$F$13=0,0,M27/'F002'!F13)</f>
        <v>0</v>
      </c>
      <c r="N28" s="182"/>
      <c r="O28" s="182"/>
      <c r="P28" s="182"/>
      <c r="Q28" s="182"/>
      <c r="R28" s="182"/>
      <c r="S28" s="182"/>
      <c r="T28" s="182"/>
      <c r="U28" s="182"/>
      <c r="V28" s="182"/>
      <c r="W28" s="182"/>
      <c r="X28" s="182"/>
      <c r="Y28" s="182"/>
      <c r="Z28" s="182"/>
      <c r="AA28" s="182"/>
      <c r="AB28" s="182"/>
      <c r="AC28" s="182"/>
      <c r="AD28" s="182"/>
      <c r="AE28" s="182"/>
      <c r="AF28" s="182"/>
      <c r="AG28" s="182"/>
      <c r="AH28" s="182"/>
      <c r="AI28" s="182"/>
      <c r="AJ28" s="182"/>
      <c r="AK28" s="182"/>
      <c r="AL28" s="182"/>
      <c r="AM28" s="182"/>
      <c r="AN28" s="182"/>
      <c r="AO28" s="182"/>
      <c r="AP28" s="182"/>
      <c r="AQ28" s="182"/>
      <c r="AR28" s="182"/>
      <c r="AS28" s="182"/>
      <c r="AT28" s="182"/>
      <c r="AU28" s="182"/>
      <c r="AV28" s="182"/>
      <c r="AW28" s="182"/>
      <c r="AX28" s="182"/>
      <c r="AY28" s="182"/>
      <c r="AZ28" s="182"/>
    </row>
    <row r="29" spans="1:52" ht="15.95" customHeight="1">
      <c r="A29" s="193"/>
      <c r="B29" s="92"/>
      <c r="C29" s="182"/>
      <c r="D29" s="182"/>
      <c r="E29" s="182"/>
      <c r="F29" s="785"/>
      <c r="G29" s="182"/>
      <c r="H29" s="182"/>
      <c r="I29" s="783"/>
      <c r="J29" s="783"/>
      <c r="K29" s="905"/>
      <c r="L29" s="1381" t="s">
        <v>426</v>
      </c>
      <c r="M29" s="1557">
        <f>IF(F27=0,0,(F27-M27)/F27*100)</f>
        <v>0</v>
      </c>
      <c r="N29" s="182"/>
      <c r="O29" s="182"/>
      <c r="P29" s="182"/>
      <c r="Q29" s="182"/>
      <c r="R29" s="182"/>
      <c r="S29" s="182"/>
      <c r="T29" s="182"/>
      <c r="U29" s="182"/>
      <c r="V29" s="182"/>
      <c r="W29" s="182"/>
      <c r="X29" s="182"/>
      <c r="Y29" s="182"/>
      <c r="Z29" s="182"/>
      <c r="AA29" s="182"/>
      <c r="AB29" s="182"/>
      <c r="AC29" s="182"/>
      <c r="AD29" s="182"/>
      <c r="AE29" s="182"/>
      <c r="AF29" s="182"/>
      <c r="AG29" s="182"/>
      <c r="AH29" s="182"/>
      <c r="AI29" s="182"/>
      <c r="AJ29" s="182"/>
      <c r="AK29" s="182"/>
      <c r="AL29" s="182"/>
      <c r="AM29" s="182"/>
      <c r="AN29" s="182"/>
      <c r="AO29" s="182"/>
      <c r="AP29" s="182"/>
      <c r="AQ29" s="182"/>
      <c r="AR29" s="182"/>
      <c r="AS29" s="182"/>
      <c r="AT29" s="182"/>
      <c r="AU29" s="182"/>
      <c r="AV29" s="182"/>
      <c r="AW29" s="182"/>
      <c r="AX29" s="182"/>
      <c r="AY29" s="182"/>
      <c r="AZ29" s="182"/>
    </row>
    <row r="30" spans="1:52" ht="4.5" customHeight="1" thickBot="1">
      <c r="A30" s="193"/>
      <c r="B30" s="92"/>
      <c r="C30" s="182"/>
      <c r="D30" s="182"/>
      <c r="E30" s="182"/>
      <c r="F30" s="785"/>
      <c r="G30" s="182"/>
      <c r="H30" s="182"/>
      <c r="I30" s="783"/>
      <c r="J30" s="783"/>
      <c r="K30" s="1380"/>
      <c r="L30" s="1380"/>
      <c r="M30" s="783"/>
      <c r="N30" s="182"/>
      <c r="O30" s="182"/>
      <c r="P30" s="182"/>
      <c r="Q30" s="182"/>
      <c r="R30" s="182"/>
      <c r="S30" s="182"/>
      <c r="T30" s="182"/>
      <c r="U30" s="182"/>
      <c r="V30" s="182"/>
      <c r="W30" s="182"/>
      <c r="X30" s="182"/>
      <c r="Y30" s="182"/>
      <c r="Z30" s="182"/>
      <c r="AA30" s="182"/>
      <c r="AB30" s="182"/>
      <c r="AC30" s="182"/>
      <c r="AD30" s="182"/>
      <c r="AE30" s="182"/>
      <c r="AF30" s="182"/>
      <c r="AG30" s="182"/>
      <c r="AH30" s="182"/>
      <c r="AI30" s="182"/>
      <c r="AJ30" s="182"/>
      <c r="AK30" s="182"/>
      <c r="AL30" s="182"/>
      <c r="AM30" s="182"/>
      <c r="AN30" s="182"/>
      <c r="AO30" s="182"/>
      <c r="AP30" s="182"/>
      <c r="AQ30" s="182"/>
      <c r="AR30" s="182"/>
      <c r="AS30" s="182"/>
      <c r="AT30" s="182"/>
      <c r="AU30" s="182"/>
      <c r="AV30" s="182"/>
      <c r="AW30" s="182"/>
      <c r="AX30" s="182"/>
      <c r="AY30" s="182"/>
      <c r="AZ30" s="182"/>
    </row>
    <row r="31" spans="1:52" ht="15.95" customHeight="1">
      <c r="A31" s="1362">
        <f>A27+1</f>
        <v>19</v>
      </c>
      <c r="B31" s="1379" t="s">
        <v>425</v>
      </c>
      <c r="C31" s="2757"/>
      <c r="D31" s="718"/>
      <c r="E31" s="718"/>
      <c r="F31" s="1386"/>
      <c r="G31" s="1545"/>
      <c r="H31" s="1545"/>
      <c r="I31" s="1539">
        <f t="shared" ref="I31:I32" si="16">IF(G31=0,0,IF(100/G31&lt;K31,0,G31/100*F31))</f>
        <v>0</v>
      </c>
      <c r="J31" s="1539">
        <f>H31/100*F31</f>
        <v>0</v>
      </c>
      <c r="K31" s="1539">
        <f t="shared" ref="K31:K32" si="17">IF(C31=0,0,$E$2-C31)</f>
        <v>0</v>
      </c>
      <c r="L31" s="1539">
        <f t="shared" ref="L31:L32" si="18">IF(G31=0,0,IF(100/G31&lt;K31,F31,IF(K31*I31&gt;F31,F31,K31*I31)))</f>
        <v>0</v>
      </c>
      <c r="M31" s="1549">
        <f>F31-L31</f>
        <v>0</v>
      </c>
      <c r="N31" s="182"/>
      <c r="O31" s="182"/>
      <c r="P31" s="182"/>
      <c r="Q31" s="182"/>
      <c r="R31" s="182"/>
      <c r="S31" s="182"/>
      <c r="T31" s="182"/>
      <c r="U31" s="182"/>
      <c r="V31" s="182"/>
      <c r="W31" s="182"/>
      <c r="X31" s="182"/>
      <c r="Y31" s="182"/>
      <c r="Z31" s="182"/>
      <c r="AA31" s="182"/>
      <c r="AB31" s="182"/>
      <c r="AC31" s="182"/>
      <c r="AD31" s="182"/>
      <c r="AE31" s="182"/>
      <c r="AF31" s="182"/>
      <c r="AG31" s="182"/>
      <c r="AH31" s="182"/>
      <c r="AI31" s="182"/>
      <c r="AJ31" s="182"/>
      <c r="AK31" s="182"/>
      <c r="AL31" s="182"/>
      <c r="AM31" s="182"/>
      <c r="AN31" s="182"/>
      <c r="AO31" s="182"/>
      <c r="AP31" s="182"/>
      <c r="AQ31" s="182"/>
      <c r="AR31" s="182"/>
      <c r="AS31" s="182"/>
      <c r="AT31" s="182"/>
      <c r="AU31" s="182"/>
      <c r="AV31" s="182"/>
      <c r="AW31" s="182"/>
      <c r="AX31" s="182"/>
      <c r="AY31" s="182"/>
      <c r="AZ31" s="182"/>
    </row>
    <row r="32" spans="1:52" ht="15.95" customHeight="1" thickBot="1">
      <c r="A32" s="1152">
        <f>A31+1</f>
        <v>20</v>
      </c>
      <c r="B32" s="1178" t="s">
        <v>424</v>
      </c>
      <c r="C32" s="2759"/>
      <c r="D32" s="275"/>
      <c r="E32" s="275"/>
      <c r="F32" s="1373"/>
      <c r="G32" s="1547"/>
      <c r="H32" s="1547"/>
      <c r="I32" s="1544">
        <f t="shared" si="16"/>
        <v>0</v>
      </c>
      <c r="J32" s="1544">
        <f>H32/100*F32</f>
        <v>0</v>
      </c>
      <c r="K32" s="1544">
        <f t="shared" si="17"/>
        <v>0</v>
      </c>
      <c r="L32" s="1544">
        <f t="shared" si="18"/>
        <v>0</v>
      </c>
      <c r="M32" s="1550">
        <f>F32-L32</f>
        <v>0</v>
      </c>
      <c r="N32" s="182"/>
      <c r="O32" s="182"/>
      <c r="P32" s="182"/>
      <c r="Q32" s="182"/>
      <c r="R32" s="182"/>
      <c r="S32" s="182"/>
      <c r="T32" s="182"/>
      <c r="U32" s="182"/>
      <c r="V32" s="182"/>
      <c r="W32" s="182"/>
      <c r="X32" s="182"/>
      <c r="Y32" s="182"/>
      <c r="Z32" s="182"/>
      <c r="AA32" s="182"/>
      <c r="AB32" s="182"/>
      <c r="AC32" s="182"/>
      <c r="AD32" s="182"/>
      <c r="AE32" s="182"/>
      <c r="AF32" s="182"/>
      <c r="AG32" s="182"/>
      <c r="AH32" s="182"/>
      <c r="AI32" s="182"/>
      <c r="AJ32" s="182"/>
      <c r="AK32" s="182"/>
      <c r="AL32" s="182"/>
      <c r="AM32" s="182"/>
      <c r="AN32" s="182"/>
      <c r="AO32" s="182"/>
      <c r="AP32" s="182"/>
      <c r="AQ32" s="182"/>
      <c r="AR32" s="182"/>
      <c r="AS32" s="182"/>
      <c r="AT32" s="182"/>
      <c r="AU32" s="182"/>
      <c r="AV32" s="182"/>
      <c r="AW32" s="182"/>
      <c r="AX32" s="182"/>
      <c r="AY32" s="182"/>
      <c r="AZ32" s="182"/>
    </row>
    <row r="33" spans="1:52" ht="9" customHeight="1" thickBot="1">
      <c r="A33" s="214"/>
      <c r="B33" s="214"/>
      <c r="C33" s="214"/>
      <c r="D33" s="214"/>
      <c r="E33" s="214"/>
      <c r="F33" s="214"/>
      <c r="G33" s="214"/>
      <c r="H33" s="214"/>
      <c r="I33" s="214"/>
      <c r="J33" s="214"/>
      <c r="K33" s="214"/>
      <c r="L33" s="214"/>
      <c r="M33" s="214"/>
      <c r="O33" s="182"/>
      <c r="P33" s="182"/>
      <c r="Q33" s="182"/>
      <c r="R33" s="182"/>
      <c r="S33" s="182"/>
      <c r="T33" s="182"/>
      <c r="U33" s="182"/>
      <c r="V33" s="182"/>
      <c r="W33" s="182"/>
      <c r="X33" s="182"/>
      <c r="Y33" s="182"/>
      <c r="Z33" s="182"/>
      <c r="AA33" s="182"/>
      <c r="AB33" s="182"/>
      <c r="AC33" s="182"/>
      <c r="AD33" s="182"/>
      <c r="AE33" s="182"/>
      <c r="AF33" s="182"/>
      <c r="AG33" s="182"/>
      <c r="AH33" s="182"/>
      <c r="AI33" s="182"/>
      <c r="AJ33" s="182"/>
      <c r="AK33" s="182"/>
      <c r="AL33" s="182"/>
      <c r="AM33" s="182"/>
      <c r="AN33" s="182"/>
      <c r="AO33" s="182"/>
      <c r="AP33" s="182"/>
      <c r="AQ33" s="182"/>
      <c r="AR33" s="182"/>
      <c r="AS33" s="182"/>
      <c r="AT33" s="182"/>
      <c r="AU33" s="182"/>
      <c r="AV33" s="182"/>
      <c r="AW33" s="182"/>
      <c r="AX33" s="182"/>
      <c r="AY33" s="182"/>
      <c r="AZ33" s="182"/>
    </row>
    <row r="34" spans="1:52" ht="15.95" customHeight="1">
      <c r="A34" s="1109">
        <f>A32+1</f>
        <v>21</v>
      </c>
      <c r="B34" s="1377"/>
      <c r="C34" s="2760"/>
      <c r="D34" s="1375"/>
      <c r="E34" s="1376"/>
      <c r="F34" s="1376"/>
      <c r="G34" s="1548"/>
      <c r="H34" s="1548"/>
      <c r="I34" s="1551">
        <f t="shared" ref="I34:I36" si="19">IF(G34=0,0,IF(100/G34&lt;K34,0,G34/100*F34))</f>
        <v>0</v>
      </c>
      <c r="J34" s="1552">
        <f>H34/100*F34</f>
        <v>0</v>
      </c>
      <c r="K34" s="1552">
        <f t="shared" ref="K34:K36" si="20">IF(C34=0,0,$E$2-C34)</f>
        <v>0</v>
      </c>
      <c r="L34" s="1551">
        <f t="shared" ref="L34:L36" si="21">IF(G34=0,0,IF(100/G34&lt;K34,F34,IF(K34*I34&gt;F34,F34,K34*I34)))</f>
        <v>0</v>
      </c>
      <c r="M34" s="1553">
        <f>F34-L34</f>
        <v>0</v>
      </c>
      <c r="N34" s="182"/>
      <c r="O34" s="182"/>
      <c r="P34" s="182"/>
      <c r="Q34" s="182"/>
      <c r="R34" s="182"/>
      <c r="S34" s="182"/>
      <c r="T34" s="182"/>
      <c r="U34" s="182"/>
      <c r="V34" s="182"/>
      <c r="W34" s="182"/>
      <c r="X34" s="182"/>
      <c r="Y34" s="182"/>
      <c r="Z34" s="182"/>
      <c r="AA34" s="182"/>
      <c r="AB34" s="182"/>
      <c r="AC34" s="182"/>
      <c r="AD34" s="182"/>
      <c r="AE34" s="182"/>
      <c r="AF34" s="182"/>
      <c r="AG34" s="182"/>
      <c r="AH34" s="182"/>
      <c r="AI34" s="182"/>
      <c r="AJ34" s="182"/>
      <c r="AK34" s="182"/>
      <c r="AL34" s="182"/>
      <c r="AM34" s="182"/>
      <c r="AN34" s="182"/>
      <c r="AO34" s="182"/>
      <c r="AP34" s="182"/>
      <c r="AQ34" s="182"/>
      <c r="AR34" s="182"/>
      <c r="AS34" s="182"/>
      <c r="AT34" s="182"/>
      <c r="AU34" s="182"/>
      <c r="AV34" s="182"/>
      <c r="AW34" s="182"/>
      <c r="AX34" s="182"/>
      <c r="AY34" s="182"/>
      <c r="AZ34" s="182"/>
    </row>
    <row r="35" spans="1:52" ht="15.95" customHeight="1">
      <c r="A35" s="912">
        <f t="shared" ref="A35:A37" si="22">A34+1</f>
        <v>22</v>
      </c>
      <c r="B35" s="2368"/>
      <c r="C35" s="2761"/>
      <c r="D35" s="2369"/>
      <c r="E35" s="2370"/>
      <c r="F35" s="2370"/>
      <c r="G35" s="2371"/>
      <c r="H35" s="2371"/>
      <c r="I35" s="1542">
        <f t="shared" si="19"/>
        <v>0</v>
      </c>
      <c r="J35" s="1542">
        <f t="shared" ref="J35" si="23">H35/100*F35</f>
        <v>0</v>
      </c>
      <c r="K35" s="1542">
        <f t="shared" si="20"/>
        <v>0</v>
      </c>
      <c r="L35" s="1542">
        <f t="shared" si="21"/>
        <v>0</v>
      </c>
      <c r="M35" s="1543">
        <f t="shared" ref="M35" si="24">F35-L35</f>
        <v>0</v>
      </c>
      <c r="N35" s="182"/>
      <c r="O35" s="182"/>
      <c r="P35" s="182"/>
      <c r="Q35" s="182"/>
      <c r="R35" s="182"/>
      <c r="S35" s="182"/>
      <c r="T35" s="182"/>
      <c r="U35" s="182"/>
      <c r="V35" s="182"/>
      <c r="W35" s="182"/>
      <c r="X35" s="182"/>
      <c r="Y35" s="182"/>
      <c r="Z35" s="182"/>
      <c r="AA35" s="182"/>
      <c r="AB35" s="182"/>
      <c r="AC35" s="182"/>
      <c r="AD35" s="182"/>
      <c r="AE35" s="182"/>
      <c r="AF35" s="182"/>
      <c r="AG35" s="182"/>
      <c r="AH35" s="182"/>
      <c r="AI35" s="182"/>
      <c r="AJ35" s="182"/>
      <c r="AK35" s="182"/>
      <c r="AL35" s="182"/>
      <c r="AM35" s="182"/>
      <c r="AN35" s="182"/>
      <c r="AO35" s="182"/>
      <c r="AP35" s="182"/>
      <c r="AQ35" s="182"/>
      <c r="AR35" s="182"/>
      <c r="AS35" s="182"/>
      <c r="AT35" s="182"/>
      <c r="AU35" s="182"/>
      <c r="AV35" s="182"/>
      <c r="AW35" s="182"/>
      <c r="AX35" s="182"/>
      <c r="AY35" s="182"/>
      <c r="AZ35" s="182"/>
    </row>
    <row r="36" spans="1:52" ht="15.95" customHeight="1" thickBot="1">
      <c r="A36" s="912">
        <f t="shared" si="22"/>
        <v>23</v>
      </c>
      <c r="B36" s="1374"/>
      <c r="C36" s="2759"/>
      <c r="D36" s="1372"/>
      <c r="E36" s="1373"/>
      <c r="F36" s="1373"/>
      <c r="G36" s="1547"/>
      <c r="H36" s="1547"/>
      <c r="I36" s="1544">
        <f t="shared" si="19"/>
        <v>0</v>
      </c>
      <c r="J36" s="1544">
        <f>H36/100*F36</f>
        <v>0</v>
      </c>
      <c r="K36" s="1544">
        <f t="shared" si="20"/>
        <v>0</v>
      </c>
      <c r="L36" s="1544">
        <f t="shared" si="21"/>
        <v>0</v>
      </c>
      <c r="M36" s="1550">
        <f>F36-L36</f>
        <v>0</v>
      </c>
      <c r="N36" s="182"/>
      <c r="O36" s="182"/>
      <c r="P36" s="182"/>
      <c r="Q36" s="182"/>
      <c r="R36" s="182"/>
      <c r="S36" s="182"/>
      <c r="T36" s="182"/>
      <c r="U36" s="182"/>
      <c r="V36" s="182"/>
      <c r="W36" s="182"/>
      <c r="X36" s="182"/>
      <c r="Y36" s="182"/>
      <c r="Z36" s="182"/>
      <c r="AA36" s="182"/>
      <c r="AB36" s="182"/>
      <c r="AC36" s="182"/>
      <c r="AD36" s="182"/>
      <c r="AE36" s="182"/>
      <c r="AF36" s="182"/>
      <c r="AG36" s="182"/>
      <c r="AH36" s="182"/>
      <c r="AI36" s="182"/>
      <c r="AJ36" s="182"/>
      <c r="AK36" s="182"/>
      <c r="AL36" s="182"/>
      <c r="AM36" s="182"/>
      <c r="AN36" s="182"/>
      <c r="AO36" s="182"/>
      <c r="AP36" s="182"/>
      <c r="AQ36" s="182"/>
      <c r="AR36" s="182"/>
      <c r="AS36" s="182"/>
      <c r="AT36" s="182"/>
      <c r="AU36" s="182"/>
      <c r="AV36" s="182"/>
      <c r="AW36" s="182"/>
      <c r="AX36" s="182"/>
      <c r="AY36" s="182"/>
      <c r="AZ36" s="182"/>
    </row>
    <row r="37" spans="1:52" ht="15.95" customHeight="1" thickBot="1">
      <c r="A37" s="912">
        <f t="shared" si="22"/>
        <v>24</v>
      </c>
      <c r="B37" s="1050" t="s">
        <v>423</v>
      </c>
      <c r="C37" s="1106"/>
      <c r="D37" s="1106"/>
      <c r="E37" s="1106"/>
      <c r="F37" s="1371">
        <f>SUM(F34:F36)</f>
        <v>0</v>
      </c>
      <c r="G37" s="1106"/>
      <c r="H37" s="1106"/>
      <c r="I37" s="1555">
        <f>SUM(I34:I36)</f>
        <v>0</v>
      </c>
      <c r="J37" s="1555">
        <f>SUM(J34:J36)</f>
        <v>0</v>
      </c>
      <c r="K37" s="1370"/>
      <c r="L37" s="1370"/>
      <c r="M37" s="1369"/>
      <c r="N37" s="182"/>
      <c r="O37" s="182"/>
      <c r="P37" s="182"/>
      <c r="Q37" s="182"/>
      <c r="R37" s="182"/>
      <c r="S37" s="182"/>
      <c r="T37" s="182"/>
      <c r="U37" s="182"/>
      <c r="V37" s="182"/>
      <c r="W37" s="182"/>
      <c r="X37" s="182"/>
      <c r="Y37" s="182"/>
      <c r="Z37" s="182"/>
      <c r="AA37" s="182"/>
      <c r="AB37" s="182"/>
      <c r="AC37" s="182"/>
      <c r="AD37" s="182"/>
      <c r="AE37" s="182"/>
      <c r="AF37" s="182"/>
      <c r="AG37" s="182"/>
      <c r="AH37" s="182"/>
      <c r="AI37" s="182"/>
      <c r="AJ37" s="182"/>
      <c r="AK37" s="182"/>
      <c r="AL37" s="182"/>
      <c r="AM37" s="182"/>
      <c r="AN37" s="182"/>
      <c r="AO37" s="182"/>
      <c r="AP37" s="182"/>
      <c r="AQ37" s="182"/>
      <c r="AR37" s="182"/>
      <c r="AS37" s="182"/>
      <c r="AT37" s="182"/>
      <c r="AU37" s="182"/>
      <c r="AV37" s="182"/>
      <c r="AW37" s="182"/>
      <c r="AX37" s="182"/>
      <c r="AY37" s="182"/>
      <c r="AZ37" s="182"/>
    </row>
    <row r="38" spans="1:52" ht="12.75" customHeight="1" thickBot="1">
      <c r="A38" s="85"/>
      <c r="B38" s="1368"/>
      <c r="G38" s="232"/>
      <c r="I38" s="1149" t="s">
        <v>403</v>
      </c>
      <c r="J38" s="1149" t="s">
        <v>422</v>
      </c>
      <c r="K38" s="905"/>
      <c r="L38" s="1367"/>
      <c r="M38" s="766"/>
    </row>
  </sheetData>
  <sheetProtection password="F25B" sheet="1" objects="1" scenarios="1"/>
  <mergeCells count="6">
    <mergeCell ref="G2:M2"/>
    <mergeCell ref="G3:M3"/>
    <mergeCell ref="E2:F2"/>
    <mergeCell ref="E3:F3"/>
    <mergeCell ref="A2:D2"/>
    <mergeCell ref="A3:D3"/>
  </mergeCells>
  <printOptions horizontalCentered="1"/>
  <pageMargins left="0.39370078740157483" right="0.39370078740157483" top="0.78740157480314965" bottom="0" header="0" footer="0"/>
  <pageSetup paperSize="9" scale="93" orientation="landscape" horizontalDpi="4294967292" r:id="rId1"/>
  <headerFooter alignWithMargins="0"/>
  <drawing r:id="rId2"/>
  <legacyDrawing r:id="rId3"/>
</worksheet>
</file>

<file path=xl/worksheets/sheet9.xml><?xml version="1.0" encoding="utf-8"?>
<worksheet xmlns="http://schemas.openxmlformats.org/spreadsheetml/2006/main" xmlns:r="http://schemas.openxmlformats.org/officeDocument/2006/relationships">
  <sheetPr codeName="Tabelle22"/>
  <dimension ref="A1:K92"/>
  <sheetViews>
    <sheetView showZeros="0" workbookViewId="0">
      <selection activeCell="B25" sqref="B25"/>
    </sheetView>
  </sheetViews>
  <sheetFormatPr baseColWidth="10" defaultRowHeight="18" customHeight="1"/>
  <cols>
    <col min="1" max="1" width="3.85546875" style="28" customWidth="1"/>
    <col min="2" max="2" width="28.7109375" style="28" customWidth="1"/>
    <col min="3" max="3" width="11.140625" style="28" customWidth="1"/>
    <col min="4" max="4" width="6.7109375" style="28" customWidth="1"/>
    <col min="5" max="5" width="8.7109375" style="28" customWidth="1"/>
    <col min="6" max="6" width="11.7109375" style="28" customWidth="1"/>
    <col min="7" max="7" width="8.28515625" style="28" customWidth="1"/>
    <col min="8" max="8" width="3.7109375" style="28" customWidth="1"/>
    <col min="9" max="9" width="6.7109375" style="28" customWidth="1"/>
    <col min="10" max="10" width="8" style="28" customWidth="1"/>
    <col min="11" max="11" width="9.5703125" style="28" customWidth="1"/>
    <col min="12" max="256" width="11.42578125" style="28"/>
    <col min="257" max="257" width="3.85546875" style="28" customWidth="1"/>
    <col min="258" max="258" width="28.7109375" style="28" customWidth="1"/>
    <col min="259" max="259" width="11.140625" style="28" customWidth="1"/>
    <col min="260" max="260" width="6.7109375" style="28" customWidth="1"/>
    <col min="261" max="261" width="8.7109375" style="28" customWidth="1"/>
    <col min="262" max="262" width="11.7109375" style="28" customWidth="1"/>
    <col min="263" max="263" width="8.28515625" style="28" customWidth="1"/>
    <col min="264" max="264" width="3.7109375" style="28" customWidth="1"/>
    <col min="265" max="265" width="6.7109375" style="28" customWidth="1"/>
    <col min="266" max="266" width="8" style="28" customWidth="1"/>
    <col min="267" max="267" width="9.5703125" style="28" customWidth="1"/>
    <col min="268" max="512" width="11.42578125" style="28"/>
    <col min="513" max="513" width="3.85546875" style="28" customWidth="1"/>
    <col min="514" max="514" width="28.7109375" style="28" customWidth="1"/>
    <col min="515" max="515" width="11.140625" style="28" customWidth="1"/>
    <col min="516" max="516" width="6.7109375" style="28" customWidth="1"/>
    <col min="517" max="517" width="8.7109375" style="28" customWidth="1"/>
    <col min="518" max="518" width="11.7109375" style="28" customWidth="1"/>
    <col min="519" max="519" width="8.28515625" style="28" customWidth="1"/>
    <col min="520" max="520" width="3.7109375" style="28" customWidth="1"/>
    <col min="521" max="521" width="6.7109375" style="28" customWidth="1"/>
    <col min="522" max="522" width="8" style="28" customWidth="1"/>
    <col min="523" max="523" width="9.5703125" style="28" customWidth="1"/>
    <col min="524" max="768" width="11.42578125" style="28"/>
    <col min="769" max="769" width="3.85546875" style="28" customWidth="1"/>
    <col min="770" max="770" width="28.7109375" style="28" customWidth="1"/>
    <col min="771" max="771" width="11.140625" style="28" customWidth="1"/>
    <col min="772" max="772" width="6.7109375" style="28" customWidth="1"/>
    <col min="773" max="773" width="8.7109375" style="28" customWidth="1"/>
    <col min="774" max="774" width="11.7109375" style="28" customWidth="1"/>
    <col min="775" max="775" width="8.28515625" style="28" customWidth="1"/>
    <col min="776" max="776" width="3.7109375" style="28" customWidth="1"/>
    <col min="777" max="777" width="6.7109375" style="28" customWidth="1"/>
    <col min="778" max="778" width="8" style="28" customWidth="1"/>
    <col min="779" max="779" width="9.5703125" style="28" customWidth="1"/>
    <col min="780" max="1024" width="11.42578125" style="28"/>
    <col min="1025" max="1025" width="3.85546875" style="28" customWidth="1"/>
    <col min="1026" max="1026" width="28.7109375" style="28" customWidth="1"/>
    <col min="1027" max="1027" width="11.140625" style="28" customWidth="1"/>
    <col min="1028" max="1028" width="6.7109375" style="28" customWidth="1"/>
    <col min="1029" max="1029" width="8.7109375" style="28" customWidth="1"/>
    <col min="1030" max="1030" width="11.7109375" style="28" customWidth="1"/>
    <col min="1031" max="1031" width="8.28515625" style="28" customWidth="1"/>
    <col min="1032" max="1032" width="3.7109375" style="28" customWidth="1"/>
    <col min="1033" max="1033" width="6.7109375" style="28" customWidth="1"/>
    <col min="1034" max="1034" width="8" style="28" customWidth="1"/>
    <col min="1035" max="1035" width="9.5703125" style="28" customWidth="1"/>
    <col min="1036" max="1280" width="11.42578125" style="28"/>
    <col min="1281" max="1281" width="3.85546875" style="28" customWidth="1"/>
    <col min="1282" max="1282" width="28.7109375" style="28" customWidth="1"/>
    <col min="1283" max="1283" width="11.140625" style="28" customWidth="1"/>
    <col min="1284" max="1284" width="6.7109375" style="28" customWidth="1"/>
    <col min="1285" max="1285" width="8.7109375" style="28" customWidth="1"/>
    <col min="1286" max="1286" width="11.7109375" style="28" customWidth="1"/>
    <col min="1287" max="1287" width="8.28515625" style="28" customWidth="1"/>
    <col min="1288" max="1288" width="3.7109375" style="28" customWidth="1"/>
    <col min="1289" max="1289" width="6.7109375" style="28" customWidth="1"/>
    <col min="1290" max="1290" width="8" style="28" customWidth="1"/>
    <col min="1291" max="1291" width="9.5703125" style="28" customWidth="1"/>
    <col min="1292" max="1536" width="11.42578125" style="28"/>
    <col min="1537" max="1537" width="3.85546875" style="28" customWidth="1"/>
    <col min="1538" max="1538" width="28.7109375" style="28" customWidth="1"/>
    <col min="1539" max="1539" width="11.140625" style="28" customWidth="1"/>
    <col min="1540" max="1540" width="6.7109375" style="28" customWidth="1"/>
    <col min="1541" max="1541" width="8.7109375" style="28" customWidth="1"/>
    <col min="1542" max="1542" width="11.7109375" style="28" customWidth="1"/>
    <col min="1543" max="1543" width="8.28515625" style="28" customWidth="1"/>
    <col min="1544" max="1544" width="3.7109375" style="28" customWidth="1"/>
    <col min="1545" max="1545" width="6.7109375" style="28" customWidth="1"/>
    <col min="1546" max="1546" width="8" style="28" customWidth="1"/>
    <col min="1547" max="1547" width="9.5703125" style="28" customWidth="1"/>
    <col min="1548" max="1792" width="11.42578125" style="28"/>
    <col min="1793" max="1793" width="3.85546875" style="28" customWidth="1"/>
    <col min="1794" max="1794" width="28.7109375" style="28" customWidth="1"/>
    <col min="1795" max="1795" width="11.140625" style="28" customWidth="1"/>
    <col min="1796" max="1796" width="6.7109375" style="28" customWidth="1"/>
    <col min="1797" max="1797" width="8.7109375" style="28" customWidth="1"/>
    <col min="1798" max="1798" width="11.7109375" style="28" customWidth="1"/>
    <col min="1799" max="1799" width="8.28515625" style="28" customWidth="1"/>
    <col min="1800" max="1800" width="3.7109375" style="28" customWidth="1"/>
    <col min="1801" max="1801" width="6.7109375" style="28" customWidth="1"/>
    <col min="1802" max="1802" width="8" style="28" customWidth="1"/>
    <col min="1803" max="1803" width="9.5703125" style="28" customWidth="1"/>
    <col min="1804" max="2048" width="11.42578125" style="28"/>
    <col min="2049" max="2049" width="3.85546875" style="28" customWidth="1"/>
    <col min="2050" max="2050" width="28.7109375" style="28" customWidth="1"/>
    <col min="2051" max="2051" width="11.140625" style="28" customWidth="1"/>
    <col min="2052" max="2052" width="6.7109375" style="28" customWidth="1"/>
    <col min="2053" max="2053" width="8.7109375" style="28" customWidth="1"/>
    <col min="2054" max="2054" width="11.7109375" style="28" customWidth="1"/>
    <col min="2055" max="2055" width="8.28515625" style="28" customWidth="1"/>
    <col min="2056" max="2056" width="3.7109375" style="28" customWidth="1"/>
    <col min="2057" max="2057" width="6.7109375" style="28" customWidth="1"/>
    <col min="2058" max="2058" width="8" style="28" customWidth="1"/>
    <col min="2059" max="2059" width="9.5703125" style="28" customWidth="1"/>
    <col min="2060" max="2304" width="11.42578125" style="28"/>
    <col min="2305" max="2305" width="3.85546875" style="28" customWidth="1"/>
    <col min="2306" max="2306" width="28.7109375" style="28" customWidth="1"/>
    <col min="2307" max="2307" width="11.140625" style="28" customWidth="1"/>
    <col min="2308" max="2308" width="6.7109375" style="28" customWidth="1"/>
    <col min="2309" max="2309" width="8.7109375" style="28" customWidth="1"/>
    <col min="2310" max="2310" width="11.7109375" style="28" customWidth="1"/>
    <col min="2311" max="2311" width="8.28515625" style="28" customWidth="1"/>
    <col min="2312" max="2312" width="3.7109375" style="28" customWidth="1"/>
    <col min="2313" max="2313" width="6.7109375" style="28" customWidth="1"/>
    <col min="2314" max="2314" width="8" style="28" customWidth="1"/>
    <col min="2315" max="2315" width="9.5703125" style="28" customWidth="1"/>
    <col min="2316" max="2560" width="11.42578125" style="28"/>
    <col min="2561" max="2561" width="3.85546875" style="28" customWidth="1"/>
    <col min="2562" max="2562" width="28.7109375" style="28" customWidth="1"/>
    <col min="2563" max="2563" width="11.140625" style="28" customWidth="1"/>
    <col min="2564" max="2564" width="6.7109375" style="28" customWidth="1"/>
    <col min="2565" max="2565" width="8.7109375" style="28" customWidth="1"/>
    <col min="2566" max="2566" width="11.7109375" style="28" customWidth="1"/>
    <col min="2567" max="2567" width="8.28515625" style="28" customWidth="1"/>
    <col min="2568" max="2568" width="3.7109375" style="28" customWidth="1"/>
    <col min="2569" max="2569" width="6.7109375" style="28" customWidth="1"/>
    <col min="2570" max="2570" width="8" style="28" customWidth="1"/>
    <col min="2571" max="2571" width="9.5703125" style="28" customWidth="1"/>
    <col min="2572" max="2816" width="11.42578125" style="28"/>
    <col min="2817" max="2817" width="3.85546875" style="28" customWidth="1"/>
    <col min="2818" max="2818" width="28.7109375" style="28" customWidth="1"/>
    <col min="2819" max="2819" width="11.140625" style="28" customWidth="1"/>
    <col min="2820" max="2820" width="6.7109375" style="28" customWidth="1"/>
    <col min="2821" max="2821" width="8.7109375" style="28" customWidth="1"/>
    <col min="2822" max="2822" width="11.7109375" style="28" customWidth="1"/>
    <col min="2823" max="2823" width="8.28515625" style="28" customWidth="1"/>
    <col min="2824" max="2824" width="3.7109375" style="28" customWidth="1"/>
    <col min="2825" max="2825" width="6.7109375" style="28" customWidth="1"/>
    <col min="2826" max="2826" width="8" style="28" customWidth="1"/>
    <col min="2827" max="2827" width="9.5703125" style="28" customWidth="1"/>
    <col min="2828" max="3072" width="11.42578125" style="28"/>
    <col min="3073" max="3073" width="3.85546875" style="28" customWidth="1"/>
    <col min="3074" max="3074" width="28.7109375" style="28" customWidth="1"/>
    <col min="3075" max="3075" width="11.140625" style="28" customWidth="1"/>
    <col min="3076" max="3076" width="6.7109375" style="28" customWidth="1"/>
    <col min="3077" max="3077" width="8.7109375" style="28" customWidth="1"/>
    <col min="3078" max="3078" width="11.7109375" style="28" customWidth="1"/>
    <col min="3079" max="3079" width="8.28515625" style="28" customWidth="1"/>
    <col min="3080" max="3080" width="3.7109375" style="28" customWidth="1"/>
    <col min="3081" max="3081" width="6.7109375" style="28" customWidth="1"/>
    <col min="3082" max="3082" width="8" style="28" customWidth="1"/>
    <col min="3083" max="3083" width="9.5703125" style="28" customWidth="1"/>
    <col min="3084" max="3328" width="11.42578125" style="28"/>
    <col min="3329" max="3329" width="3.85546875" style="28" customWidth="1"/>
    <col min="3330" max="3330" width="28.7109375" style="28" customWidth="1"/>
    <col min="3331" max="3331" width="11.140625" style="28" customWidth="1"/>
    <col min="3332" max="3332" width="6.7109375" style="28" customWidth="1"/>
    <col min="3333" max="3333" width="8.7109375" style="28" customWidth="1"/>
    <col min="3334" max="3334" width="11.7109375" style="28" customWidth="1"/>
    <col min="3335" max="3335" width="8.28515625" style="28" customWidth="1"/>
    <col min="3336" max="3336" width="3.7109375" style="28" customWidth="1"/>
    <col min="3337" max="3337" width="6.7109375" style="28" customWidth="1"/>
    <col min="3338" max="3338" width="8" style="28" customWidth="1"/>
    <col min="3339" max="3339" width="9.5703125" style="28" customWidth="1"/>
    <col min="3340" max="3584" width="11.42578125" style="28"/>
    <col min="3585" max="3585" width="3.85546875" style="28" customWidth="1"/>
    <col min="3586" max="3586" width="28.7109375" style="28" customWidth="1"/>
    <col min="3587" max="3587" width="11.140625" style="28" customWidth="1"/>
    <col min="3588" max="3588" width="6.7109375" style="28" customWidth="1"/>
    <col min="3589" max="3589" width="8.7109375" style="28" customWidth="1"/>
    <col min="3590" max="3590" width="11.7109375" style="28" customWidth="1"/>
    <col min="3591" max="3591" width="8.28515625" style="28" customWidth="1"/>
    <col min="3592" max="3592" width="3.7109375" style="28" customWidth="1"/>
    <col min="3593" max="3593" width="6.7109375" style="28" customWidth="1"/>
    <col min="3594" max="3594" width="8" style="28" customWidth="1"/>
    <col min="3595" max="3595" width="9.5703125" style="28" customWidth="1"/>
    <col min="3596" max="3840" width="11.42578125" style="28"/>
    <col min="3841" max="3841" width="3.85546875" style="28" customWidth="1"/>
    <col min="3842" max="3842" width="28.7109375" style="28" customWidth="1"/>
    <col min="3843" max="3843" width="11.140625" style="28" customWidth="1"/>
    <col min="3844" max="3844" width="6.7109375" style="28" customWidth="1"/>
    <col min="3845" max="3845" width="8.7109375" style="28" customWidth="1"/>
    <col min="3846" max="3846" width="11.7109375" style="28" customWidth="1"/>
    <col min="3847" max="3847" width="8.28515625" style="28" customWidth="1"/>
    <col min="3848" max="3848" width="3.7109375" style="28" customWidth="1"/>
    <col min="3849" max="3849" width="6.7109375" style="28" customWidth="1"/>
    <col min="3850" max="3850" width="8" style="28" customWidth="1"/>
    <col min="3851" max="3851" width="9.5703125" style="28" customWidth="1"/>
    <col min="3852" max="4096" width="11.42578125" style="28"/>
    <col min="4097" max="4097" width="3.85546875" style="28" customWidth="1"/>
    <col min="4098" max="4098" width="28.7109375" style="28" customWidth="1"/>
    <col min="4099" max="4099" width="11.140625" style="28" customWidth="1"/>
    <col min="4100" max="4100" width="6.7109375" style="28" customWidth="1"/>
    <col min="4101" max="4101" width="8.7109375" style="28" customWidth="1"/>
    <col min="4102" max="4102" width="11.7109375" style="28" customWidth="1"/>
    <col min="4103" max="4103" width="8.28515625" style="28" customWidth="1"/>
    <col min="4104" max="4104" width="3.7109375" style="28" customWidth="1"/>
    <col min="4105" max="4105" width="6.7109375" style="28" customWidth="1"/>
    <col min="4106" max="4106" width="8" style="28" customWidth="1"/>
    <col min="4107" max="4107" width="9.5703125" style="28" customWidth="1"/>
    <col min="4108" max="4352" width="11.42578125" style="28"/>
    <col min="4353" max="4353" width="3.85546875" style="28" customWidth="1"/>
    <col min="4354" max="4354" width="28.7109375" style="28" customWidth="1"/>
    <col min="4355" max="4355" width="11.140625" style="28" customWidth="1"/>
    <col min="4356" max="4356" width="6.7109375" style="28" customWidth="1"/>
    <col min="4357" max="4357" width="8.7109375" style="28" customWidth="1"/>
    <col min="4358" max="4358" width="11.7109375" style="28" customWidth="1"/>
    <col min="4359" max="4359" width="8.28515625" style="28" customWidth="1"/>
    <col min="4360" max="4360" width="3.7109375" style="28" customWidth="1"/>
    <col min="4361" max="4361" width="6.7109375" style="28" customWidth="1"/>
    <col min="4362" max="4362" width="8" style="28" customWidth="1"/>
    <col min="4363" max="4363" width="9.5703125" style="28" customWidth="1"/>
    <col min="4364" max="4608" width="11.42578125" style="28"/>
    <col min="4609" max="4609" width="3.85546875" style="28" customWidth="1"/>
    <col min="4610" max="4610" width="28.7109375" style="28" customWidth="1"/>
    <col min="4611" max="4611" width="11.140625" style="28" customWidth="1"/>
    <col min="4612" max="4612" width="6.7109375" style="28" customWidth="1"/>
    <col min="4613" max="4613" width="8.7109375" style="28" customWidth="1"/>
    <col min="4614" max="4614" width="11.7109375" style="28" customWidth="1"/>
    <col min="4615" max="4615" width="8.28515625" style="28" customWidth="1"/>
    <col min="4616" max="4616" width="3.7109375" style="28" customWidth="1"/>
    <col min="4617" max="4617" width="6.7109375" style="28" customWidth="1"/>
    <col min="4618" max="4618" width="8" style="28" customWidth="1"/>
    <col min="4619" max="4619" width="9.5703125" style="28" customWidth="1"/>
    <col min="4620" max="4864" width="11.42578125" style="28"/>
    <col min="4865" max="4865" width="3.85546875" style="28" customWidth="1"/>
    <col min="4866" max="4866" width="28.7109375" style="28" customWidth="1"/>
    <col min="4867" max="4867" width="11.140625" style="28" customWidth="1"/>
    <col min="4868" max="4868" width="6.7109375" style="28" customWidth="1"/>
    <col min="4869" max="4869" width="8.7109375" style="28" customWidth="1"/>
    <col min="4870" max="4870" width="11.7109375" style="28" customWidth="1"/>
    <col min="4871" max="4871" width="8.28515625" style="28" customWidth="1"/>
    <col min="4872" max="4872" width="3.7109375" style="28" customWidth="1"/>
    <col min="4873" max="4873" width="6.7109375" style="28" customWidth="1"/>
    <col min="4874" max="4874" width="8" style="28" customWidth="1"/>
    <col min="4875" max="4875" width="9.5703125" style="28" customWidth="1"/>
    <col min="4876" max="5120" width="11.42578125" style="28"/>
    <col min="5121" max="5121" width="3.85546875" style="28" customWidth="1"/>
    <col min="5122" max="5122" width="28.7109375" style="28" customWidth="1"/>
    <col min="5123" max="5123" width="11.140625" style="28" customWidth="1"/>
    <col min="5124" max="5124" width="6.7109375" style="28" customWidth="1"/>
    <col min="5125" max="5125" width="8.7109375" style="28" customWidth="1"/>
    <col min="5126" max="5126" width="11.7109375" style="28" customWidth="1"/>
    <col min="5127" max="5127" width="8.28515625" style="28" customWidth="1"/>
    <col min="5128" max="5128" width="3.7109375" style="28" customWidth="1"/>
    <col min="5129" max="5129" width="6.7109375" style="28" customWidth="1"/>
    <col min="5130" max="5130" width="8" style="28" customWidth="1"/>
    <col min="5131" max="5131" width="9.5703125" style="28" customWidth="1"/>
    <col min="5132" max="5376" width="11.42578125" style="28"/>
    <col min="5377" max="5377" width="3.85546875" style="28" customWidth="1"/>
    <col min="5378" max="5378" width="28.7109375" style="28" customWidth="1"/>
    <col min="5379" max="5379" width="11.140625" style="28" customWidth="1"/>
    <col min="5380" max="5380" width="6.7109375" style="28" customWidth="1"/>
    <col min="5381" max="5381" width="8.7109375" style="28" customWidth="1"/>
    <col min="5382" max="5382" width="11.7109375" style="28" customWidth="1"/>
    <col min="5383" max="5383" width="8.28515625" style="28" customWidth="1"/>
    <col min="5384" max="5384" width="3.7109375" style="28" customWidth="1"/>
    <col min="5385" max="5385" width="6.7109375" style="28" customWidth="1"/>
    <col min="5386" max="5386" width="8" style="28" customWidth="1"/>
    <col min="5387" max="5387" width="9.5703125" style="28" customWidth="1"/>
    <col min="5388" max="5632" width="11.42578125" style="28"/>
    <col min="5633" max="5633" width="3.85546875" style="28" customWidth="1"/>
    <col min="5634" max="5634" width="28.7109375" style="28" customWidth="1"/>
    <col min="5635" max="5635" width="11.140625" style="28" customWidth="1"/>
    <col min="5636" max="5636" width="6.7109375" style="28" customWidth="1"/>
    <col min="5637" max="5637" width="8.7109375" style="28" customWidth="1"/>
    <col min="5638" max="5638" width="11.7109375" style="28" customWidth="1"/>
    <col min="5639" max="5639" width="8.28515625" style="28" customWidth="1"/>
    <col min="5640" max="5640" width="3.7109375" style="28" customWidth="1"/>
    <col min="5641" max="5641" width="6.7109375" style="28" customWidth="1"/>
    <col min="5642" max="5642" width="8" style="28" customWidth="1"/>
    <col min="5643" max="5643" width="9.5703125" style="28" customWidth="1"/>
    <col min="5644" max="5888" width="11.42578125" style="28"/>
    <col min="5889" max="5889" width="3.85546875" style="28" customWidth="1"/>
    <col min="5890" max="5890" width="28.7109375" style="28" customWidth="1"/>
    <col min="5891" max="5891" width="11.140625" style="28" customWidth="1"/>
    <col min="5892" max="5892" width="6.7109375" style="28" customWidth="1"/>
    <col min="5893" max="5893" width="8.7109375" style="28" customWidth="1"/>
    <col min="5894" max="5894" width="11.7109375" style="28" customWidth="1"/>
    <col min="5895" max="5895" width="8.28515625" style="28" customWidth="1"/>
    <col min="5896" max="5896" width="3.7109375" style="28" customWidth="1"/>
    <col min="5897" max="5897" width="6.7109375" style="28" customWidth="1"/>
    <col min="5898" max="5898" width="8" style="28" customWidth="1"/>
    <col min="5899" max="5899" width="9.5703125" style="28" customWidth="1"/>
    <col min="5900" max="6144" width="11.42578125" style="28"/>
    <col min="6145" max="6145" width="3.85546875" style="28" customWidth="1"/>
    <col min="6146" max="6146" width="28.7109375" style="28" customWidth="1"/>
    <col min="6147" max="6147" width="11.140625" style="28" customWidth="1"/>
    <col min="6148" max="6148" width="6.7109375" style="28" customWidth="1"/>
    <col min="6149" max="6149" width="8.7109375" style="28" customWidth="1"/>
    <col min="6150" max="6150" width="11.7109375" style="28" customWidth="1"/>
    <col min="6151" max="6151" width="8.28515625" style="28" customWidth="1"/>
    <col min="6152" max="6152" width="3.7109375" style="28" customWidth="1"/>
    <col min="6153" max="6153" width="6.7109375" style="28" customWidth="1"/>
    <col min="6154" max="6154" width="8" style="28" customWidth="1"/>
    <col min="6155" max="6155" width="9.5703125" style="28" customWidth="1"/>
    <col min="6156" max="6400" width="11.42578125" style="28"/>
    <col min="6401" max="6401" width="3.85546875" style="28" customWidth="1"/>
    <col min="6402" max="6402" width="28.7109375" style="28" customWidth="1"/>
    <col min="6403" max="6403" width="11.140625" style="28" customWidth="1"/>
    <col min="6404" max="6404" width="6.7109375" style="28" customWidth="1"/>
    <col min="6405" max="6405" width="8.7109375" style="28" customWidth="1"/>
    <col min="6406" max="6406" width="11.7109375" style="28" customWidth="1"/>
    <col min="6407" max="6407" width="8.28515625" style="28" customWidth="1"/>
    <col min="6408" max="6408" width="3.7109375" style="28" customWidth="1"/>
    <col min="6409" max="6409" width="6.7109375" style="28" customWidth="1"/>
    <col min="6410" max="6410" width="8" style="28" customWidth="1"/>
    <col min="6411" max="6411" width="9.5703125" style="28" customWidth="1"/>
    <col min="6412" max="6656" width="11.42578125" style="28"/>
    <col min="6657" max="6657" width="3.85546875" style="28" customWidth="1"/>
    <col min="6658" max="6658" width="28.7109375" style="28" customWidth="1"/>
    <col min="6659" max="6659" width="11.140625" style="28" customWidth="1"/>
    <col min="6660" max="6660" width="6.7109375" style="28" customWidth="1"/>
    <col min="6661" max="6661" width="8.7109375" style="28" customWidth="1"/>
    <col min="6662" max="6662" width="11.7109375" style="28" customWidth="1"/>
    <col min="6663" max="6663" width="8.28515625" style="28" customWidth="1"/>
    <col min="6664" max="6664" width="3.7109375" style="28" customWidth="1"/>
    <col min="6665" max="6665" width="6.7109375" style="28" customWidth="1"/>
    <col min="6666" max="6666" width="8" style="28" customWidth="1"/>
    <col min="6667" max="6667" width="9.5703125" style="28" customWidth="1"/>
    <col min="6668" max="6912" width="11.42578125" style="28"/>
    <col min="6913" max="6913" width="3.85546875" style="28" customWidth="1"/>
    <col min="6914" max="6914" width="28.7109375" style="28" customWidth="1"/>
    <col min="6915" max="6915" width="11.140625" style="28" customWidth="1"/>
    <col min="6916" max="6916" width="6.7109375" style="28" customWidth="1"/>
    <col min="6917" max="6917" width="8.7109375" style="28" customWidth="1"/>
    <col min="6918" max="6918" width="11.7109375" style="28" customWidth="1"/>
    <col min="6919" max="6919" width="8.28515625" style="28" customWidth="1"/>
    <col min="6920" max="6920" width="3.7109375" style="28" customWidth="1"/>
    <col min="6921" max="6921" width="6.7109375" style="28" customWidth="1"/>
    <col min="6922" max="6922" width="8" style="28" customWidth="1"/>
    <col min="6923" max="6923" width="9.5703125" style="28" customWidth="1"/>
    <col min="6924" max="7168" width="11.42578125" style="28"/>
    <col min="7169" max="7169" width="3.85546875" style="28" customWidth="1"/>
    <col min="7170" max="7170" width="28.7109375" style="28" customWidth="1"/>
    <col min="7171" max="7171" width="11.140625" style="28" customWidth="1"/>
    <col min="7172" max="7172" width="6.7109375" style="28" customWidth="1"/>
    <col min="7173" max="7173" width="8.7109375" style="28" customWidth="1"/>
    <col min="7174" max="7174" width="11.7109375" style="28" customWidth="1"/>
    <col min="7175" max="7175" width="8.28515625" style="28" customWidth="1"/>
    <col min="7176" max="7176" width="3.7109375" style="28" customWidth="1"/>
    <col min="7177" max="7177" width="6.7109375" style="28" customWidth="1"/>
    <col min="7178" max="7178" width="8" style="28" customWidth="1"/>
    <col min="7179" max="7179" width="9.5703125" style="28" customWidth="1"/>
    <col min="7180" max="7424" width="11.42578125" style="28"/>
    <col min="7425" max="7425" width="3.85546875" style="28" customWidth="1"/>
    <col min="7426" max="7426" width="28.7109375" style="28" customWidth="1"/>
    <col min="7427" max="7427" width="11.140625" style="28" customWidth="1"/>
    <col min="7428" max="7428" width="6.7109375" style="28" customWidth="1"/>
    <col min="7429" max="7429" width="8.7109375" style="28" customWidth="1"/>
    <col min="7430" max="7430" width="11.7109375" style="28" customWidth="1"/>
    <col min="7431" max="7431" width="8.28515625" style="28" customWidth="1"/>
    <col min="7432" max="7432" width="3.7109375" style="28" customWidth="1"/>
    <col min="7433" max="7433" width="6.7109375" style="28" customWidth="1"/>
    <col min="7434" max="7434" width="8" style="28" customWidth="1"/>
    <col min="7435" max="7435" width="9.5703125" style="28" customWidth="1"/>
    <col min="7436" max="7680" width="11.42578125" style="28"/>
    <col min="7681" max="7681" width="3.85546875" style="28" customWidth="1"/>
    <col min="7682" max="7682" width="28.7109375" style="28" customWidth="1"/>
    <col min="7683" max="7683" width="11.140625" style="28" customWidth="1"/>
    <col min="7684" max="7684" width="6.7109375" style="28" customWidth="1"/>
    <col min="7685" max="7685" width="8.7109375" style="28" customWidth="1"/>
    <col min="7686" max="7686" width="11.7109375" style="28" customWidth="1"/>
    <col min="7687" max="7687" width="8.28515625" style="28" customWidth="1"/>
    <col min="7688" max="7688" width="3.7109375" style="28" customWidth="1"/>
    <col min="7689" max="7689" width="6.7109375" style="28" customWidth="1"/>
    <col min="7690" max="7690" width="8" style="28" customWidth="1"/>
    <col min="7691" max="7691" width="9.5703125" style="28" customWidth="1"/>
    <col min="7692" max="7936" width="11.42578125" style="28"/>
    <col min="7937" max="7937" width="3.85546875" style="28" customWidth="1"/>
    <col min="7938" max="7938" width="28.7109375" style="28" customWidth="1"/>
    <col min="7939" max="7939" width="11.140625" style="28" customWidth="1"/>
    <col min="7940" max="7940" width="6.7109375" style="28" customWidth="1"/>
    <col min="7941" max="7941" width="8.7109375" style="28" customWidth="1"/>
    <col min="7942" max="7942" width="11.7109375" style="28" customWidth="1"/>
    <col min="7943" max="7943" width="8.28515625" style="28" customWidth="1"/>
    <col min="7944" max="7944" width="3.7109375" style="28" customWidth="1"/>
    <col min="7945" max="7945" width="6.7109375" style="28" customWidth="1"/>
    <col min="7946" max="7946" width="8" style="28" customWidth="1"/>
    <col min="7947" max="7947" width="9.5703125" style="28" customWidth="1"/>
    <col min="7948" max="8192" width="11.42578125" style="28"/>
    <col min="8193" max="8193" width="3.85546875" style="28" customWidth="1"/>
    <col min="8194" max="8194" width="28.7109375" style="28" customWidth="1"/>
    <col min="8195" max="8195" width="11.140625" style="28" customWidth="1"/>
    <col min="8196" max="8196" width="6.7109375" style="28" customWidth="1"/>
    <col min="8197" max="8197" width="8.7109375" style="28" customWidth="1"/>
    <col min="8198" max="8198" width="11.7109375" style="28" customWidth="1"/>
    <col min="8199" max="8199" width="8.28515625" style="28" customWidth="1"/>
    <col min="8200" max="8200" width="3.7109375" style="28" customWidth="1"/>
    <col min="8201" max="8201" width="6.7109375" style="28" customWidth="1"/>
    <col min="8202" max="8202" width="8" style="28" customWidth="1"/>
    <col min="8203" max="8203" width="9.5703125" style="28" customWidth="1"/>
    <col min="8204" max="8448" width="11.42578125" style="28"/>
    <col min="8449" max="8449" width="3.85546875" style="28" customWidth="1"/>
    <col min="8450" max="8450" width="28.7109375" style="28" customWidth="1"/>
    <col min="8451" max="8451" width="11.140625" style="28" customWidth="1"/>
    <col min="8452" max="8452" width="6.7109375" style="28" customWidth="1"/>
    <col min="8453" max="8453" width="8.7109375" style="28" customWidth="1"/>
    <col min="8454" max="8454" width="11.7109375" style="28" customWidth="1"/>
    <col min="8455" max="8455" width="8.28515625" style="28" customWidth="1"/>
    <col min="8456" max="8456" width="3.7109375" style="28" customWidth="1"/>
    <col min="8457" max="8457" width="6.7109375" style="28" customWidth="1"/>
    <col min="8458" max="8458" width="8" style="28" customWidth="1"/>
    <col min="8459" max="8459" width="9.5703125" style="28" customWidth="1"/>
    <col min="8460" max="8704" width="11.42578125" style="28"/>
    <col min="8705" max="8705" width="3.85546875" style="28" customWidth="1"/>
    <col min="8706" max="8706" width="28.7109375" style="28" customWidth="1"/>
    <col min="8707" max="8707" width="11.140625" style="28" customWidth="1"/>
    <col min="8708" max="8708" width="6.7109375" style="28" customWidth="1"/>
    <col min="8709" max="8709" width="8.7109375" style="28" customWidth="1"/>
    <col min="8710" max="8710" width="11.7109375" style="28" customWidth="1"/>
    <col min="8711" max="8711" width="8.28515625" style="28" customWidth="1"/>
    <col min="8712" max="8712" width="3.7109375" style="28" customWidth="1"/>
    <col min="8713" max="8713" width="6.7109375" style="28" customWidth="1"/>
    <col min="8714" max="8714" width="8" style="28" customWidth="1"/>
    <col min="8715" max="8715" width="9.5703125" style="28" customWidth="1"/>
    <col min="8716" max="8960" width="11.42578125" style="28"/>
    <col min="8961" max="8961" width="3.85546875" style="28" customWidth="1"/>
    <col min="8962" max="8962" width="28.7109375" style="28" customWidth="1"/>
    <col min="8963" max="8963" width="11.140625" style="28" customWidth="1"/>
    <col min="8964" max="8964" width="6.7109375" style="28" customWidth="1"/>
    <col min="8965" max="8965" width="8.7109375" style="28" customWidth="1"/>
    <col min="8966" max="8966" width="11.7109375" style="28" customWidth="1"/>
    <col min="8967" max="8967" width="8.28515625" style="28" customWidth="1"/>
    <col min="8968" max="8968" width="3.7109375" style="28" customWidth="1"/>
    <col min="8969" max="8969" width="6.7109375" style="28" customWidth="1"/>
    <col min="8970" max="8970" width="8" style="28" customWidth="1"/>
    <col min="8971" max="8971" width="9.5703125" style="28" customWidth="1"/>
    <col min="8972" max="9216" width="11.42578125" style="28"/>
    <col min="9217" max="9217" width="3.85546875" style="28" customWidth="1"/>
    <col min="9218" max="9218" width="28.7109375" style="28" customWidth="1"/>
    <col min="9219" max="9219" width="11.140625" style="28" customWidth="1"/>
    <col min="9220" max="9220" width="6.7109375" style="28" customWidth="1"/>
    <col min="9221" max="9221" width="8.7109375" style="28" customWidth="1"/>
    <col min="9222" max="9222" width="11.7109375" style="28" customWidth="1"/>
    <col min="9223" max="9223" width="8.28515625" style="28" customWidth="1"/>
    <col min="9224" max="9224" width="3.7109375" style="28" customWidth="1"/>
    <col min="9225" max="9225" width="6.7109375" style="28" customWidth="1"/>
    <col min="9226" max="9226" width="8" style="28" customWidth="1"/>
    <col min="9227" max="9227" width="9.5703125" style="28" customWidth="1"/>
    <col min="9228" max="9472" width="11.42578125" style="28"/>
    <col min="9473" max="9473" width="3.85546875" style="28" customWidth="1"/>
    <col min="9474" max="9474" width="28.7109375" style="28" customWidth="1"/>
    <col min="9475" max="9475" width="11.140625" style="28" customWidth="1"/>
    <col min="9476" max="9476" width="6.7109375" style="28" customWidth="1"/>
    <col min="9477" max="9477" width="8.7109375" style="28" customWidth="1"/>
    <col min="9478" max="9478" width="11.7109375" style="28" customWidth="1"/>
    <col min="9479" max="9479" width="8.28515625" style="28" customWidth="1"/>
    <col min="9480" max="9480" width="3.7109375" style="28" customWidth="1"/>
    <col min="9481" max="9481" width="6.7109375" style="28" customWidth="1"/>
    <col min="9482" max="9482" width="8" style="28" customWidth="1"/>
    <col min="9483" max="9483" width="9.5703125" style="28" customWidth="1"/>
    <col min="9484" max="9728" width="11.42578125" style="28"/>
    <col min="9729" max="9729" width="3.85546875" style="28" customWidth="1"/>
    <col min="9730" max="9730" width="28.7109375" style="28" customWidth="1"/>
    <col min="9731" max="9731" width="11.140625" style="28" customWidth="1"/>
    <col min="9732" max="9732" width="6.7109375" style="28" customWidth="1"/>
    <col min="9733" max="9733" width="8.7109375" style="28" customWidth="1"/>
    <col min="9734" max="9734" width="11.7109375" style="28" customWidth="1"/>
    <col min="9735" max="9735" width="8.28515625" style="28" customWidth="1"/>
    <col min="9736" max="9736" width="3.7109375" style="28" customWidth="1"/>
    <col min="9737" max="9737" width="6.7109375" style="28" customWidth="1"/>
    <col min="9738" max="9738" width="8" style="28" customWidth="1"/>
    <col min="9739" max="9739" width="9.5703125" style="28" customWidth="1"/>
    <col min="9740" max="9984" width="11.42578125" style="28"/>
    <col min="9985" max="9985" width="3.85546875" style="28" customWidth="1"/>
    <col min="9986" max="9986" width="28.7109375" style="28" customWidth="1"/>
    <col min="9987" max="9987" width="11.140625" style="28" customWidth="1"/>
    <col min="9988" max="9988" width="6.7109375" style="28" customWidth="1"/>
    <col min="9989" max="9989" width="8.7109375" style="28" customWidth="1"/>
    <col min="9990" max="9990" width="11.7109375" style="28" customWidth="1"/>
    <col min="9991" max="9991" width="8.28515625" style="28" customWidth="1"/>
    <col min="9992" max="9992" width="3.7109375" style="28" customWidth="1"/>
    <col min="9993" max="9993" width="6.7109375" style="28" customWidth="1"/>
    <col min="9994" max="9994" width="8" style="28" customWidth="1"/>
    <col min="9995" max="9995" width="9.5703125" style="28" customWidth="1"/>
    <col min="9996" max="10240" width="11.42578125" style="28"/>
    <col min="10241" max="10241" width="3.85546875" style="28" customWidth="1"/>
    <col min="10242" max="10242" width="28.7109375" style="28" customWidth="1"/>
    <col min="10243" max="10243" width="11.140625" style="28" customWidth="1"/>
    <col min="10244" max="10244" width="6.7109375" style="28" customWidth="1"/>
    <col min="10245" max="10245" width="8.7109375" style="28" customWidth="1"/>
    <col min="10246" max="10246" width="11.7109375" style="28" customWidth="1"/>
    <col min="10247" max="10247" width="8.28515625" style="28" customWidth="1"/>
    <col min="10248" max="10248" width="3.7109375" style="28" customWidth="1"/>
    <col min="10249" max="10249" width="6.7109375" style="28" customWidth="1"/>
    <col min="10250" max="10250" width="8" style="28" customWidth="1"/>
    <col min="10251" max="10251" width="9.5703125" style="28" customWidth="1"/>
    <col min="10252" max="10496" width="11.42578125" style="28"/>
    <col min="10497" max="10497" width="3.85546875" style="28" customWidth="1"/>
    <col min="10498" max="10498" width="28.7109375" style="28" customWidth="1"/>
    <col min="10499" max="10499" width="11.140625" style="28" customWidth="1"/>
    <col min="10500" max="10500" width="6.7109375" style="28" customWidth="1"/>
    <col min="10501" max="10501" width="8.7109375" style="28" customWidth="1"/>
    <col min="10502" max="10502" width="11.7109375" style="28" customWidth="1"/>
    <col min="10503" max="10503" width="8.28515625" style="28" customWidth="1"/>
    <col min="10504" max="10504" width="3.7109375" style="28" customWidth="1"/>
    <col min="10505" max="10505" width="6.7109375" style="28" customWidth="1"/>
    <col min="10506" max="10506" width="8" style="28" customWidth="1"/>
    <col min="10507" max="10507" width="9.5703125" style="28" customWidth="1"/>
    <col min="10508" max="10752" width="11.42578125" style="28"/>
    <col min="10753" max="10753" width="3.85546875" style="28" customWidth="1"/>
    <col min="10754" max="10754" width="28.7109375" style="28" customWidth="1"/>
    <col min="10755" max="10755" width="11.140625" style="28" customWidth="1"/>
    <col min="10756" max="10756" width="6.7109375" style="28" customWidth="1"/>
    <col min="10757" max="10757" width="8.7109375" style="28" customWidth="1"/>
    <col min="10758" max="10758" width="11.7109375" style="28" customWidth="1"/>
    <col min="10759" max="10759" width="8.28515625" style="28" customWidth="1"/>
    <col min="10760" max="10760" width="3.7109375" style="28" customWidth="1"/>
    <col min="10761" max="10761" width="6.7109375" style="28" customWidth="1"/>
    <col min="10762" max="10762" width="8" style="28" customWidth="1"/>
    <col min="10763" max="10763" width="9.5703125" style="28" customWidth="1"/>
    <col min="10764" max="11008" width="11.42578125" style="28"/>
    <col min="11009" max="11009" width="3.85546875" style="28" customWidth="1"/>
    <col min="11010" max="11010" width="28.7109375" style="28" customWidth="1"/>
    <col min="11011" max="11011" width="11.140625" style="28" customWidth="1"/>
    <col min="11012" max="11012" width="6.7109375" style="28" customWidth="1"/>
    <col min="11013" max="11013" width="8.7109375" style="28" customWidth="1"/>
    <col min="11014" max="11014" width="11.7109375" style="28" customWidth="1"/>
    <col min="11015" max="11015" width="8.28515625" style="28" customWidth="1"/>
    <col min="11016" max="11016" width="3.7109375" style="28" customWidth="1"/>
    <col min="11017" max="11017" width="6.7109375" style="28" customWidth="1"/>
    <col min="11018" max="11018" width="8" style="28" customWidth="1"/>
    <col min="11019" max="11019" width="9.5703125" style="28" customWidth="1"/>
    <col min="11020" max="11264" width="11.42578125" style="28"/>
    <col min="11265" max="11265" width="3.85546875" style="28" customWidth="1"/>
    <col min="11266" max="11266" width="28.7109375" style="28" customWidth="1"/>
    <col min="11267" max="11267" width="11.140625" style="28" customWidth="1"/>
    <col min="11268" max="11268" width="6.7109375" style="28" customWidth="1"/>
    <col min="11269" max="11269" width="8.7109375" style="28" customWidth="1"/>
    <col min="11270" max="11270" width="11.7109375" style="28" customWidth="1"/>
    <col min="11271" max="11271" width="8.28515625" style="28" customWidth="1"/>
    <col min="11272" max="11272" width="3.7109375" style="28" customWidth="1"/>
    <col min="11273" max="11273" width="6.7109375" style="28" customWidth="1"/>
    <col min="11274" max="11274" width="8" style="28" customWidth="1"/>
    <col min="11275" max="11275" width="9.5703125" style="28" customWidth="1"/>
    <col min="11276" max="11520" width="11.42578125" style="28"/>
    <col min="11521" max="11521" width="3.85546875" style="28" customWidth="1"/>
    <col min="11522" max="11522" width="28.7109375" style="28" customWidth="1"/>
    <col min="11523" max="11523" width="11.140625" style="28" customWidth="1"/>
    <col min="11524" max="11524" width="6.7109375" style="28" customWidth="1"/>
    <col min="11525" max="11525" width="8.7109375" style="28" customWidth="1"/>
    <col min="11526" max="11526" width="11.7109375" style="28" customWidth="1"/>
    <col min="11527" max="11527" width="8.28515625" style="28" customWidth="1"/>
    <col min="11528" max="11528" width="3.7109375" style="28" customWidth="1"/>
    <col min="11529" max="11529" width="6.7109375" style="28" customWidth="1"/>
    <col min="11530" max="11530" width="8" style="28" customWidth="1"/>
    <col min="11531" max="11531" width="9.5703125" style="28" customWidth="1"/>
    <col min="11532" max="11776" width="11.42578125" style="28"/>
    <col min="11777" max="11777" width="3.85546875" style="28" customWidth="1"/>
    <col min="11778" max="11778" width="28.7109375" style="28" customWidth="1"/>
    <col min="11779" max="11779" width="11.140625" style="28" customWidth="1"/>
    <col min="11780" max="11780" width="6.7109375" style="28" customWidth="1"/>
    <col min="11781" max="11781" width="8.7109375" style="28" customWidth="1"/>
    <col min="11782" max="11782" width="11.7109375" style="28" customWidth="1"/>
    <col min="11783" max="11783" width="8.28515625" style="28" customWidth="1"/>
    <col min="11784" max="11784" width="3.7109375" style="28" customWidth="1"/>
    <col min="11785" max="11785" width="6.7109375" style="28" customWidth="1"/>
    <col min="11786" max="11786" width="8" style="28" customWidth="1"/>
    <col min="11787" max="11787" width="9.5703125" style="28" customWidth="1"/>
    <col min="11788" max="12032" width="11.42578125" style="28"/>
    <col min="12033" max="12033" width="3.85546875" style="28" customWidth="1"/>
    <col min="12034" max="12034" width="28.7109375" style="28" customWidth="1"/>
    <col min="12035" max="12035" width="11.140625" style="28" customWidth="1"/>
    <col min="12036" max="12036" width="6.7109375" style="28" customWidth="1"/>
    <col min="12037" max="12037" width="8.7109375" style="28" customWidth="1"/>
    <col min="12038" max="12038" width="11.7109375" style="28" customWidth="1"/>
    <col min="12039" max="12039" width="8.28515625" style="28" customWidth="1"/>
    <col min="12040" max="12040" width="3.7109375" style="28" customWidth="1"/>
    <col min="12041" max="12041" width="6.7109375" style="28" customWidth="1"/>
    <col min="12042" max="12042" width="8" style="28" customWidth="1"/>
    <col min="12043" max="12043" width="9.5703125" style="28" customWidth="1"/>
    <col min="12044" max="12288" width="11.42578125" style="28"/>
    <col min="12289" max="12289" width="3.85546875" style="28" customWidth="1"/>
    <col min="12290" max="12290" width="28.7109375" style="28" customWidth="1"/>
    <col min="12291" max="12291" width="11.140625" style="28" customWidth="1"/>
    <col min="12292" max="12292" width="6.7109375" style="28" customWidth="1"/>
    <col min="12293" max="12293" width="8.7109375" style="28" customWidth="1"/>
    <col min="12294" max="12294" width="11.7109375" style="28" customWidth="1"/>
    <col min="12295" max="12295" width="8.28515625" style="28" customWidth="1"/>
    <col min="12296" max="12296" width="3.7109375" style="28" customWidth="1"/>
    <col min="12297" max="12297" width="6.7109375" style="28" customWidth="1"/>
    <col min="12298" max="12298" width="8" style="28" customWidth="1"/>
    <col min="12299" max="12299" width="9.5703125" style="28" customWidth="1"/>
    <col min="12300" max="12544" width="11.42578125" style="28"/>
    <col min="12545" max="12545" width="3.85546875" style="28" customWidth="1"/>
    <col min="12546" max="12546" width="28.7109375" style="28" customWidth="1"/>
    <col min="12547" max="12547" width="11.140625" style="28" customWidth="1"/>
    <col min="12548" max="12548" width="6.7109375" style="28" customWidth="1"/>
    <col min="12549" max="12549" width="8.7109375" style="28" customWidth="1"/>
    <col min="12550" max="12550" width="11.7109375" style="28" customWidth="1"/>
    <col min="12551" max="12551" width="8.28515625" style="28" customWidth="1"/>
    <col min="12552" max="12552" width="3.7109375" style="28" customWidth="1"/>
    <col min="12553" max="12553" width="6.7109375" style="28" customWidth="1"/>
    <col min="12554" max="12554" width="8" style="28" customWidth="1"/>
    <col min="12555" max="12555" width="9.5703125" style="28" customWidth="1"/>
    <col min="12556" max="12800" width="11.42578125" style="28"/>
    <col min="12801" max="12801" width="3.85546875" style="28" customWidth="1"/>
    <col min="12802" max="12802" width="28.7109375" style="28" customWidth="1"/>
    <col min="12803" max="12803" width="11.140625" style="28" customWidth="1"/>
    <col min="12804" max="12804" width="6.7109375" style="28" customWidth="1"/>
    <col min="12805" max="12805" width="8.7109375" style="28" customWidth="1"/>
    <col min="12806" max="12806" width="11.7109375" style="28" customWidth="1"/>
    <col min="12807" max="12807" width="8.28515625" style="28" customWidth="1"/>
    <col min="12808" max="12808" width="3.7109375" style="28" customWidth="1"/>
    <col min="12809" max="12809" width="6.7109375" style="28" customWidth="1"/>
    <col min="12810" max="12810" width="8" style="28" customWidth="1"/>
    <col min="12811" max="12811" width="9.5703125" style="28" customWidth="1"/>
    <col min="12812" max="13056" width="11.42578125" style="28"/>
    <col min="13057" max="13057" width="3.85546875" style="28" customWidth="1"/>
    <col min="13058" max="13058" width="28.7109375" style="28" customWidth="1"/>
    <col min="13059" max="13059" width="11.140625" style="28" customWidth="1"/>
    <col min="13060" max="13060" width="6.7109375" style="28" customWidth="1"/>
    <col min="13061" max="13061" width="8.7109375" style="28" customWidth="1"/>
    <col min="13062" max="13062" width="11.7109375" style="28" customWidth="1"/>
    <col min="13063" max="13063" width="8.28515625" style="28" customWidth="1"/>
    <col min="13064" max="13064" width="3.7109375" style="28" customWidth="1"/>
    <col min="13065" max="13065" width="6.7109375" style="28" customWidth="1"/>
    <col min="13066" max="13066" width="8" style="28" customWidth="1"/>
    <col min="13067" max="13067" width="9.5703125" style="28" customWidth="1"/>
    <col min="13068" max="13312" width="11.42578125" style="28"/>
    <col min="13313" max="13313" width="3.85546875" style="28" customWidth="1"/>
    <col min="13314" max="13314" width="28.7109375" style="28" customWidth="1"/>
    <col min="13315" max="13315" width="11.140625" style="28" customWidth="1"/>
    <col min="13316" max="13316" width="6.7109375" style="28" customWidth="1"/>
    <col min="13317" max="13317" width="8.7109375" style="28" customWidth="1"/>
    <col min="13318" max="13318" width="11.7109375" style="28" customWidth="1"/>
    <col min="13319" max="13319" width="8.28515625" style="28" customWidth="1"/>
    <col min="13320" max="13320" width="3.7109375" style="28" customWidth="1"/>
    <col min="13321" max="13321" width="6.7109375" style="28" customWidth="1"/>
    <col min="13322" max="13322" width="8" style="28" customWidth="1"/>
    <col min="13323" max="13323" width="9.5703125" style="28" customWidth="1"/>
    <col min="13324" max="13568" width="11.42578125" style="28"/>
    <col min="13569" max="13569" width="3.85546875" style="28" customWidth="1"/>
    <col min="13570" max="13570" width="28.7109375" style="28" customWidth="1"/>
    <col min="13571" max="13571" width="11.140625" style="28" customWidth="1"/>
    <col min="13572" max="13572" width="6.7109375" style="28" customWidth="1"/>
    <col min="13573" max="13573" width="8.7109375" style="28" customWidth="1"/>
    <col min="13574" max="13574" width="11.7109375" style="28" customWidth="1"/>
    <col min="13575" max="13575" width="8.28515625" style="28" customWidth="1"/>
    <col min="13576" max="13576" width="3.7109375" style="28" customWidth="1"/>
    <col min="13577" max="13577" width="6.7109375" style="28" customWidth="1"/>
    <col min="13578" max="13578" width="8" style="28" customWidth="1"/>
    <col min="13579" max="13579" width="9.5703125" style="28" customWidth="1"/>
    <col min="13580" max="13824" width="11.42578125" style="28"/>
    <col min="13825" max="13825" width="3.85546875" style="28" customWidth="1"/>
    <col min="13826" max="13826" width="28.7109375" style="28" customWidth="1"/>
    <col min="13827" max="13827" width="11.140625" style="28" customWidth="1"/>
    <col min="13828" max="13828" width="6.7109375" style="28" customWidth="1"/>
    <col min="13829" max="13829" width="8.7109375" style="28" customWidth="1"/>
    <col min="13830" max="13830" width="11.7109375" style="28" customWidth="1"/>
    <col min="13831" max="13831" width="8.28515625" style="28" customWidth="1"/>
    <col min="13832" max="13832" width="3.7109375" style="28" customWidth="1"/>
    <col min="13833" max="13833" width="6.7109375" style="28" customWidth="1"/>
    <col min="13834" max="13834" width="8" style="28" customWidth="1"/>
    <col min="13835" max="13835" width="9.5703125" style="28" customWidth="1"/>
    <col min="13836" max="14080" width="11.42578125" style="28"/>
    <col min="14081" max="14081" width="3.85546875" style="28" customWidth="1"/>
    <col min="14082" max="14082" width="28.7109375" style="28" customWidth="1"/>
    <col min="14083" max="14083" width="11.140625" style="28" customWidth="1"/>
    <col min="14084" max="14084" width="6.7109375" style="28" customWidth="1"/>
    <col min="14085" max="14085" width="8.7109375" style="28" customWidth="1"/>
    <col min="14086" max="14086" width="11.7109375" style="28" customWidth="1"/>
    <col min="14087" max="14087" width="8.28515625" style="28" customWidth="1"/>
    <col min="14088" max="14088" width="3.7109375" style="28" customWidth="1"/>
    <col min="14089" max="14089" width="6.7109375" style="28" customWidth="1"/>
    <col min="14090" max="14090" width="8" style="28" customWidth="1"/>
    <col min="14091" max="14091" width="9.5703125" style="28" customWidth="1"/>
    <col min="14092" max="14336" width="11.42578125" style="28"/>
    <col min="14337" max="14337" width="3.85546875" style="28" customWidth="1"/>
    <col min="14338" max="14338" width="28.7109375" style="28" customWidth="1"/>
    <col min="14339" max="14339" width="11.140625" style="28" customWidth="1"/>
    <col min="14340" max="14340" width="6.7109375" style="28" customWidth="1"/>
    <col min="14341" max="14341" width="8.7109375" style="28" customWidth="1"/>
    <col min="14342" max="14342" width="11.7109375" style="28" customWidth="1"/>
    <col min="14343" max="14343" width="8.28515625" style="28" customWidth="1"/>
    <col min="14344" max="14344" width="3.7109375" style="28" customWidth="1"/>
    <col min="14345" max="14345" width="6.7109375" style="28" customWidth="1"/>
    <col min="14346" max="14346" width="8" style="28" customWidth="1"/>
    <col min="14347" max="14347" width="9.5703125" style="28" customWidth="1"/>
    <col min="14348" max="14592" width="11.42578125" style="28"/>
    <col min="14593" max="14593" width="3.85546875" style="28" customWidth="1"/>
    <col min="14594" max="14594" width="28.7109375" style="28" customWidth="1"/>
    <col min="14595" max="14595" width="11.140625" style="28" customWidth="1"/>
    <col min="14596" max="14596" width="6.7109375" style="28" customWidth="1"/>
    <col min="14597" max="14597" width="8.7109375" style="28" customWidth="1"/>
    <col min="14598" max="14598" width="11.7109375" style="28" customWidth="1"/>
    <col min="14599" max="14599" width="8.28515625" style="28" customWidth="1"/>
    <col min="14600" max="14600" width="3.7109375" style="28" customWidth="1"/>
    <col min="14601" max="14601" width="6.7109375" style="28" customWidth="1"/>
    <col min="14602" max="14602" width="8" style="28" customWidth="1"/>
    <col min="14603" max="14603" width="9.5703125" style="28" customWidth="1"/>
    <col min="14604" max="14848" width="11.42578125" style="28"/>
    <col min="14849" max="14849" width="3.85546875" style="28" customWidth="1"/>
    <col min="14850" max="14850" width="28.7109375" style="28" customWidth="1"/>
    <col min="14851" max="14851" width="11.140625" style="28" customWidth="1"/>
    <col min="14852" max="14852" width="6.7109375" style="28" customWidth="1"/>
    <col min="14853" max="14853" width="8.7109375" style="28" customWidth="1"/>
    <col min="14854" max="14854" width="11.7109375" style="28" customWidth="1"/>
    <col min="14855" max="14855" width="8.28515625" style="28" customWidth="1"/>
    <col min="14856" max="14856" width="3.7109375" style="28" customWidth="1"/>
    <col min="14857" max="14857" width="6.7109375" style="28" customWidth="1"/>
    <col min="14858" max="14858" width="8" style="28" customWidth="1"/>
    <col min="14859" max="14859" width="9.5703125" style="28" customWidth="1"/>
    <col min="14860" max="15104" width="11.42578125" style="28"/>
    <col min="15105" max="15105" width="3.85546875" style="28" customWidth="1"/>
    <col min="15106" max="15106" width="28.7109375" style="28" customWidth="1"/>
    <col min="15107" max="15107" width="11.140625" style="28" customWidth="1"/>
    <col min="15108" max="15108" width="6.7109375" style="28" customWidth="1"/>
    <col min="15109" max="15109" width="8.7109375" style="28" customWidth="1"/>
    <col min="15110" max="15110" width="11.7109375" style="28" customWidth="1"/>
    <col min="15111" max="15111" width="8.28515625" style="28" customWidth="1"/>
    <col min="15112" max="15112" width="3.7109375" style="28" customWidth="1"/>
    <col min="15113" max="15113" width="6.7109375" style="28" customWidth="1"/>
    <col min="15114" max="15114" width="8" style="28" customWidth="1"/>
    <col min="15115" max="15115" width="9.5703125" style="28" customWidth="1"/>
    <col min="15116" max="15360" width="11.42578125" style="28"/>
    <col min="15361" max="15361" width="3.85546875" style="28" customWidth="1"/>
    <col min="15362" max="15362" width="28.7109375" style="28" customWidth="1"/>
    <col min="15363" max="15363" width="11.140625" style="28" customWidth="1"/>
    <col min="15364" max="15364" width="6.7109375" style="28" customWidth="1"/>
    <col min="15365" max="15365" width="8.7109375" style="28" customWidth="1"/>
    <col min="15366" max="15366" width="11.7109375" style="28" customWidth="1"/>
    <col min="15367" max="15367" width="8.28515625" style="28" customWidth="1"/>
    <col min="15368" max="15368" width="3.7109375" style="28" customWidth="1"/>
    <col min="15369" max="15369" width="6.7109375" style="28" customWidth="1"/>
    <col min="15370" max="15370" width="8" style="28" customWidth="1"/>
    <col min="15371" max="15371" width="9.5703125" style="28" customWidth="1"/>
    <col min="15372" max="15616" width="11.42578125" style="28"/>
    <col min="15617" max="15617" width="3.85546875" style="28" customWidth="1"/>
    <col min="15618" max="15618" width="28.7109375" style="28" customWidth="1"/>
    <col min="15619" max="15619" width="11.140625" style="28" customWidth="1"/>
    <col min="15620" max="15620" width="6.7109375" style="28" customWidth="1"/>
    <col min="15621" max="15621" width="8.7109375" style="28" customWidth="1"/>
    <col min="15622" max="15622" width="11.7109375" style="28" customWidth="1"/>
    <col min="15623" max="15623" width="8.28515625" style="28" customWidth="1"/>
    <col min="15624" max="15624" width="3.7109375" style="28" customWidth="1"/>
    <col min="15625" max="15625" width="6.7109375" style="28" customWidth="1"/>
    <col min="15626" max="15626" width="8" style="28" customWidth="1"/>
    <col min="15627" max="15627" width="9.5703125" style="28" customWidth="1"/>
    <col min="15628" max="15872" width="11.42578125" style="28"/>
    <col min="15873" max="15873" width="3.85546875" style="28" customWidth="1"/>
    <col min="15874" max="15874" width="28.7109375" style="28" customWidth="1"/>
    <col min="15875" max="15875" width="11.140625" style="28" customWidth="1"/>
    <col min="15876" max="15876" width="6.7109375" style="28" customWidth="1"/>
    <col min="15877" max="15877" width="8.7109375" style="28" customWidth="1"/>
    <col min="15878" max="15878" width="11.7109375" style="28" customWidth="1"/>
    <col min="15879" max="15879" width="8.28515625" style="28" customWidth="1"/>
    <col min="15880" max="15880" width="3.7109375" style="28" customWidth="1"/>
    <col min="15881" max="15881" width="6.7109375" style="28" customWidth="1"/>
    <col min="15882" max="15882" width="8" style="28" customWidth="1"/>
    <col min="15883" max="15883" width="9.5703125" style="28" customWidth="1"/>
    <col min="15884" max="16128" width="11.42578125" style="28"/>
    <col min="16129" max="16129" width="3.85546875" style="28" customWidth="1"/>
    <col min="16130" max="16130" width="28.7109375" style="28" customWidth="1"/>
    <col min="16131" max="16131" width="11.140625" style="28" customWidth="1"/>
    <col min="16132" max="16132" width="6.7109375" style="28" customWidth="1"/>
    <col min="16133" max="16133" width="8.7109375" style="28" customWidth="1"/>
    <col min="16134" max="16134" width="11.7109375" style="28" customWidth="1"/>
    <col min="16135" max="16135" width="8.28515625" style="28" customWidth="1"/>
    <col min="16136" max="16136" width="3.7109375" style="28" customWidth="1"/>
    <col min="16137" max="16137" width="6.7109375" style="28" customWidth="1"/>
    <col min="16138" max="16138" width="8" style="28" customWidth="1"/>
    <col min="16139" max="16139" width="9.5703125" style="28" customWidth="1"/>
    <col min="16140" max="16384" width="11.42578125" style="28"/>
  </cols>
  <sheetData>
    <row r="1" spans="1:11" ht="30" customHeight="1" thickBot="1"/>
    <row r="2" spans="1:11" ht="18" customHeight="1">
      <c r="A2" s="2849">
        <f>Hauptmenü!C4</f>
        <v>0</v>
      </c>
      <c r="B2" s="2849"/>
      <c r="C2" s="2849"/>
      <c r="D2" s="2849"/>
      <c r="E2" s="2849"/>
      <c r="F2" s="1228">
        <f>Hauptmenü!C5</f>
        <v>0</v>
      </c>
      <c r="G2" s="2849">
        <f>Hauptmenü!C6</f>
        <v>0</v>
      </c>
      <c r="H2" s="2849"/>
      <c r="I2" s="2849"/>
      <c r="J2" s="2849"/>
      <c r="K2" s="2849"/>
    </row>
    <row r="3" spans="1:11" ht="16.5" customHeight="1" thickBot="1">
      <c r="A3" s="2850" t="s">
        <v>113</v>
      </c>
      <c r="B3" s="2850"/>
      <c r="C3" s="2850"/>
      <c r="D3" s="2850"/>
      <c r="E3" s="2850"/>
      <c r="F3" s="154" t="s">
        <v>112</v>
      </c>
      <c r="G3" s="2844" t="s">
        <v>111</v>
      </c>
      <c r="H3" s="2844"/>
      <c r="I3" s="2844"/>
      <c r="J3" s="2844"/>
      <c r="K3" s="2844"/>
    </row>
    <row r="4" spans="1:11" ht="4.5" customHeight="1">
      <c r="A4" s="1358"/>
      <c r="B4" s="1358"/>
      <c r="C4" s="1358"/>
      <c r="D4" s="1358"/>
      <c r="E4" s="1358"/>
      <c r="F4" s="218"/>
      <c r="G4" s="217"/>
      <c r="H4" s="217"/>
      <c r="I4" s="217"/>
      <c r="J4" s="217"/>
      <c r="K4" s="217"/>
    </row>
    <row r="5" spans="1:11" ht="18" customHeight="1" thickBot="1">
      <c r="A5" s="2848" t="s">
        <v>412</v>
      </c>
      <c r="B5" s="2848"/>
      <c r="C5" s="2848"/>
      <c r="D5" s="2848"/>
      <c r="E5" s="2848"/>
      <c r="F5" s="2848"/>
      <c r="G5" s="2848"/>
      <c r="H5" s="2848"/>
      <c r="I5" s="2848"/>
      <c r="J5" s="966"/>
      <c r="K5" s="1025" t="s">
        <v>421</v>
      </c>
    </row>
    <row r="6" spans="1:11" ht="17.25" customHeight="1">
      <c r="A6" s="1366" t="s">
        <v>410</v>
      </c>
      <c r="B6" s="1357"/>
      <c r="C6" s="963" t="s">
        <v>420</v>
      </c>
      <c r="D6" s="963" t="s">
        <v>408</v>
      </c>
      <c r="E6" s="963" t="s">
        <v>407</v>
      </c>
      <c r="F6" s="963" t="s">
        <v>406</v>
      </c>
      <c r="G6" s="1355" t="s">
        <v>405</v>
      </c>
      <c r="H6" s="1365" t="s">
        <v>404</v>
      </c>
      <c r="I6" s="961" t="s">
        <v>419</v>
      </c>
      <c r="J6" s="961"/>
      <c r="K6" s="211" t="s">
        <v>402</v>
      </c>
    </row>
    <row r="7" spans="1:11" ht="12" customHeight="1">
      <c r="A7" s="959"/>
      <c r="B7" s="958"/>
      <c r="C7" s="957" t="s">
        <v>401</v>
      </c>
      <c r="D7" s="957" t="s">
        <v>400</v>
      </c>
      <c r="E7" s="957" t="s">
        <v>399</v>
      </c>
      <c r="F7" s="957" t="s">
        <v>398</v>
      </c>
      <c r="G7" s="1096" t="s">
        <v>397</v>
      </c>
      <c r="H7" s="1364" t="s">
        <v>396</v>
      </c>
      <c r="I7" s="1096" t="s">
        <v>395</v>
      </c>
      <c r="J7" s="1096" t="s">
        <v>82</v>
      </c>
      <c r="K7" s="1148" t="s">
        <v>82</v>
      </c>
    </row>
    <row r="8" spans="1:11" ht="13.5" customHeight="1" thickBot="1">
      <c r="A8" s="1153">
        <v>1</v>
      </c>
      <c r="B8" s="1191"/>
      <c r="C8" s="1076">
        <v>2</v>
      </c>
      <c r="D8" s="1076">
        <v>3</v>
      </c>
      <c r="E8" s="1076">
        <v>4</v>
      </c>
      <c r="F8" s="1076">
        <v>5</v>
      </c>
      <c r="G8" s="1076">
        <v>6</v>
      </c>
      <c r="H8" s="1076">
        <v>7</v>
      </c>
      <c r="I8" s="1076">
        <v>8</v>
      </c>
      <c r="J8" s="1363">
        <v>9</v>
      </c>
      <c r="K8" s="1149">
        <v>10</v>
      </c>
    </row>
    <row r="9" spans="1:11" ht="15.75" customHeight="1">
      <c r="A9" s="1362">
        <v>1</v>
      </c>
      <c r="B9" s="1349" t="s">
        <v>418</v>
      </c>
      <c r="C9" s="1179"/>
      <c r="D9" s="1179"/>
      <c r="E9" s="1179" t="s">
        <v>227</v>
      </c>
      <c r="F9" s="1179" t="s">
        <v>227</v>
      </c>
      <c r="G9" s="1179"/>
      <c r="H9" s="1179"/>
      <c r="I9" s="1179" t="s">
        <v>227</v>
      </c>
      <c r="J9" s="759"/>
      <c r="K9" s="758"/>
    </row>
    <row r="10" spans="1:11" ht="13.5" customHeight="1">
      <c r="A10" s="912">
        <f t="shared" ref="A10:A41" si="0">A9+1</f>
        <v>2</v>
      </c>
      <c r="B10" s="1233"/>
      <c r="C10" s="1233"/>
      <c r="D10" s="1985">
        <v>1</v>
      </c>
      <c r="E10" s="1233"/>
      <c r="F10" s="1343"/>
      <c r="G10" s="1343"/>
      <c r="H10" s="1592">
        <f>IF(I10=0,0,100/I10)</f>
        <v>0</v>
      </c>
      <c r="I10" s="1338"/>
      <c r="J10" s="2281">
        <f>IF(I10=0,0,IF(E10+H10&lt;$F$2,0,I10/100*(F10-G10)))</f>
        <v>0</v>
      </c>
      <c r="K10" s="1785">
        <f>IF(H10=0,0,IF(F10-(($F$2-E10)*(F10-G10)/H10)&gt;0,F10-(($F$2-E10)*(F10-G10)/H10),0))</f>
        <v>0</v>
      </c>
    </row>
    <row r="11" spans="1:11" ht="13.5" customHeight="1">
      <c r="A11" s="912">
        <f t="shared" si="0"/>
        <v>3</v>
      </c>
      <c r="B11" s="1233"/>
      <c r="C11" s="1233"/>
      <c r="D11" s="1985">
        <v>1</v>
      </c>
      <c r="E11" s="1233"/>
      <c r="F11" s="1343"/>
      <c r="G11" s="1343"/>
      <c r="H11" s="1592">
        <f t="shared" ref="H11:H17" si="1">IF(I11=0,0,100/I11)</f>
        <v>0</v>
      </c>
      <c r="I11" s="1338"/>
      <c r="J11" s="2281">
        <f t="shared" ref="J11:J17" si="2">IF(I11=0,0,IF(E11+H11&lt;$F$2,0,I11/100*(F11-G11)))</f>
        <v>0</v>
      </c>
      <c r="K11" s="1785">
        <f t="shared" ref="K11:K17" si="3">IF(H11=0,0,IF(F11-(($F$2-E11)*(F11-G11)/H11)&gt;0,F11-(($F$2-E11)*(F11-G11)/H11),0))</f>
        <v>0</v>
      </c>
    </row>
    <row r="12" spans="1:11" ht="13.5" customHeight="1">
      <c r="A12" s="912">
        <f t="shared" si="0"/>
        <v>4</v>
      </c>
      <c r="B12" s="1233"/>
      <c r="C12" s="1233"/>
      <c r="D12" s="1985">
        <v>1</v>
      </c>
      <c r="E12" s="1233"/>
      <c r="F12" s="1343"/>
      <c r="G12" s="1343"/>
      <c r="H12" s="1592">
        <f t="shared" si="1"/>
        <v>0</v>
      </c>
      <c r="I12" s="1338"/>
      <c r="J12" s="2281">
        <f t="shared" si="2"/>
        <v>0</v>
      </c>
      <c r="K12" s="1785">
        <f t="shared" si="3"/>
        <v>0</v>
      </c>
    </row>
    <row r="13" spans="1:11" ht="13.5" customHeight="1">
      <c r="A13" s="912">
        <f t="shared" si="0"/>
        <v>5</v>
      </c>
      <c r="B13" s="1233"/>
      <c r="C13" s="1233"/>
      <c r="D13" s="1985">
        <v>1</v>
      </c>
      <c r="E13" s="1233"/>
      <c r="F13" s="1343"/>
      <c r="G13" s="1343">
        <v>0</v>
      </c>
      <c r="H13" s="1592">
        <f t="shared" si="1"/>
        <v>0</v>
      </c>
      <c r="I13" s="1338"/>
      <c r="J13" s="2281">
        <f t="shared" si="2"/>
        <v>0</v>
      </c>
      <c r="K13" s="1785">
        <f t="shared" si="3"/>
        <v>0</v>
      </c>
    </row>
    <row r="14" spans="1:11" ht="13.5" customHeight="1">
      <c r="A14" s="912">
        <f t="shared" si="0"/>
        <v>6</v>
      </c>
      <c r="B14" s="1233"/>
      <c r="C14" s="1233"/>
      <c r="D14" s="1985">
        <v>1</v>
      </c>
      <c r="E14" s="1233"/>
      <c r="F14" s="1343"/>
      <c r="G14" s="1343"/>
      <c r="H14" s="1592">
        <f t="shared" si="1"/>
        <v>0</v>
      </c>
      <c r="I14" s="1338"/>
      <c r="J14" s="2281">
        <f t="shared" si="2"/>
        <v>0</v>
      </c>
      <c r="K14" s="1785">
        <f t="shared" si="3"/>
        <v>0</v>
      </c>
    </row>
    <row r="15" spans="1:11" ht="13.5" customHeight="1">
      <c r="A15" s="912">
        <f t="shared" si="0"/>
        <v>7</v>
      </c>
      <c r="B15" s="1233"/>
      <c r="C15" s="1233"/>
      <c r="D15" s="1985">
        <v>1</v>
      </c>
      <c r="E15" s="1233"/>
      <c r="F15" s="1343"/>
      <c r="G15" s="1343">
        <v>0</v>
      </c>
      <c r="H15" s="1592">
        <f t="shared" si="1"/>
        <v>0</v>
      </c>
      <c r="I15" s="1338"/>
      <c r="J15" s="2281">
        <f t="shared" si="2"/>
        <v>0</v>
      </c>
      <c r="K15" s="1785">
        <f t="shared" si="3"/>
        <v>0</v>
      </c>
    </row>
    <row r="16" spans="1:11" ht="13.5" customHeight="1">
      <c r="A16" s="912">
        <f t="shared" si="0"/>
        <v>8</v>
      </c>
      <c r="B16" s="1233"/>
      <c r="C16" s="1361"/>
      <c r="D16" s="1985">
        <v>1</v>
      </c>
      <c r="E16" s="1233"/>
      <c r="F16" s="1343"/>
      <c r="G16" s="1343">
        <v>0</v>
      </c>
      <c r="H16" s="1592">
        <f t="shared" si="1"/>
        <v>0</v>
      </c>
      <c r="I16" s="1338"/>
      <c r="J16" s="2281">
        <f t="shared" si="2"/>
        <v>0</v>
      </c>
      <c r="K16" s="1785">
        <f t="shared" si="3"/>
        <v>0</v>
      </c>
    </row>
    <row r="17" spans="1:11" ht="13.5" customHeight="1">
      <c r="A17" s="912">
        <f t="shared" si="0"/>
        <v>9</v>
      </c>
      <c r="B17" s="1233"/>
      <c r="C17" s="1361"/>
      <c r="D17" s="1985">
        <v>1</v>
      </c>
      <c r="E17" s="1233"/>
      <c r="F17" s="1343"/>
      <c r="G17" s="1343">
        <v>0</v>
      </c>
      <c r="H17" s="1592">
        <f t="shared" si="1"/>
        <v>0</v>
      </c>
      <c r="I17" s="1338"/>
      <c r="J17" s="2281">
        <f t="shared" si="2"/>
        <v>0</v>
      </c>
      <c r="K17" s="1785">
        <f t="shared" si="3"/>
        <v>0</v>
      </c>
    </row>
    <row r="18" spans="1:11" ht="15.75" customHeight="1">
      <c r="A18" s="912">
        <f t="shared" si="0"/>
        <v>10</v>
      </c>
      <c r="B18" s="1089" t="s">
        <v>417</v>
      </c>
      <c r="C18" s="950"/>
      <c r="D18" s="1344"/>
      <c r="E18" s="1344"/>
      <c r="F18" s="1360"/>
      <c r="G18" s="1360"/>
      <c r="H18" s="1593"/>
      <c r="I18" s="1359"/>
      <c r="J18" s="1360"/>
      <c r="K18" s="2282"/>
    </row>
    <row r="19" spans="1:11" ht="13.5" customHeight="1">
      <c r="A19" s="912">
        <f t="shared" si="0"/>
        <v>11</v>
      </c>
      <c r="B19" s="1348"/>
      <c r="C19" s="1348"/>
      <c r="D19" s="1986">
        <v>1</v>
      </c>
      <c r="E19" s="1348"/>
      <c r="F19" s="1345"/>
      <c r="G19" s="1345"/>
      <c r="H19" s="1592">
        <f t="shared" ref="H19:H28" si="4">IF(I19=0,0,100/I19)</f>
        <v>0</v>
      </c>
      <c r="I19" s="1338"/>
      <c r="J19" s="2281">
        <f t="shared" ref="J19:J28" si="5">IF(I19=0,0,IF(E19+H19&lt;$F$2,0,I19/100*(F19-G19)))</f>
        <v>0</v>
      </c>
      <c r="K19" s="1785">
        <f t="shared" ref="K19:K28" si="6">IF(H19=0,0,IF(F19-(($F$2-E19)*(F19-G19)/H19)&gt;0,F19-(($F$2-E19)*(F19-G19)/H19),0))</f>
        <v>0</v>
      </c>
    </row>
    <row r="20" spans="1:11" ht="13.5" customHeight="1">
      <c r="A20" s="912">
        <f t="shared" si="0"/>
        <v>12</v>
      </c>
      <c r="B20" s="1348"/>
      <c r="C20" s="1233"/>
      <c r="D20" s="1985">
        <v>1</v>
      </c>
      <c r="E20" s="1233"/>
      <c r="F20" s="1343"/>
      <c r="G20" s="1343"/>
      <c r="H20" s="1592">
        <f t="shared" si="4"/>
        <v>0</v>
      </c>
      <c r="I20" s="1338"/>
      <c r="J20" s="2281">
        <f t="shared" si="5"/>
        <v>0</v>
      </c>
      <c r="K20" s="1785">
        <f t="shared" si="6"/>
        <v>0</v>
      </c>
    </row>
    <row r="21" spans="1:11" ht="13.5" customHeight="1">
      <c r="A21" s="912">
        <f t="shared" si="0"/>
        <v>13</v>
      </c>
      <c r="B21" s="1233"/>
      <c r="C21" s="1233"/>
      <c r="D21" s="1985">
        <v>1</v>
      </c>
      <c r="E21" s="1233"/>
      <c r="F21" s="1343"/>
      <c r="G21" s="1343"/>
      <c r="H21" s="1592">
        <f t="shared" si="4"/>
        <v>0</v>
      </c>
      <c r="I21" s="1338"/>
      <c r="J21" s="2281">
        <f t="shared" si="5"/>
        <v>0</v>
      </c>
      <c r="K21" s="1785">
        <f t="shared" si="6"/>
        <v>0</v>
      </c>
    </row>
    <row r="22" spans="1:11" ht="13.5" customHeight="1">
      <c r="A22" s="912">
        <f t="shared" si="0"/>
        <v>14</v>
      </c>
      <c r="B22" s="1233"/>
      <c r="C22" s="1233"/>
      <c r="D22" s="1985">
        <v>1</v>
      </c>
      <c r="E22" s="1233"/>
      <c r="F22" s="1343"/>
      <c r="G22" s="1343">
        <v>0</v>
      </c>
      <c r="H22" s="1592">
        <f t="shared" si="4"/>
        <v>0</v>
      </c>
      <c r="I22" s="1338"/>
      <c r="J22" s="2281">
        <f t="shared" si="5"/>
        <v>0</v>
      </c>
      <c r="K22" s="1785">
        <f t="shared" si="6"/>
        <v>0</v>
      </c>
    </row>
    <row r="23" spans="1:11" ht="13.5" customHeight="1">
      <c r="A23" s="912">
        <f t="shared" si="0"/>
        <v>15</v>
      </c>
      <c r="B23" s="1233"/>
      <c r="C23" s="1233"/>
      <c r="D23" s="1985">
        <v>1</v>
      </c>
      <c r="E23" s="1233"/>
      <c r="F23" s="1343"/>
      <c r="G23" s="1343">
        <v>0</v>
      </c>
      <c r="H23" s="1592">
        <f t="shared" si="4"/>
        <v>0</v>
      </c>
      <c r="I23" s="1338"/>
      <c r="J23" s="2281">
        <f t="shared" si="5"/>
        <v>0</v>
      </c>
      <c r="K23" s="1785">
        <f t="shared" si="6"/>
        <v>0</v>
      </c>
    </row>
    <row r="24" spans="1:11" ht="13.5" customHeight="1">
      <c r="A24" s="912">
        <f t="shared" si="0"/>
        <v>16</v>
      </c>
      <c r="B24" s="1233"/>
      <c r="C24" s="1233"/>
      <c r="D24" s="1985">
        <v>1</v>
      </c>
      <c r="E24" s="1233"/>
      <c r="F24" s="1343"/>
      <c r="G24" s="1343">
        <v>0</v>
      </c>
      <c r="H24" s="1592">
        <f t="shared" si="4"/>
        <v>0</v>
      </c>
      <c r="I24" s="1338"/>
      <c r="J24" s="2281">
        <f t="shared" si="5"/>
        <v>0</v>
      </c>
      <c r="K24" s="1785">
        <f t="shared" si="6"/>
        <v>0</v>
      </c>
    </row>
    <row r="25" spans="1:11" ht="13.5" customHeight="1">
      <c r="A25" s="912">
        <f t="shared" si="0"/>
        <v>17</v>
      </c>
      <c r="B25" s="1233"/>
      <c r="C25" s="1233"/>
      <c r="D25" s="1985">
        <v>1</v>
      </c>
      <c r="E25" s="1233"/>
      <c r="F25" s="1343"/>
      <c r="G25" s="1343">
        <v>0</v>
      </c>
      <c r="H25" s="1592">
        <f t="shared" si="4"/>
        <v>0</v>
      </c>
      <c r="I25" s="1338"/>
      <c r="J25" s="2281">
        <f t="shared" si="5"/>
        <v>0</v>
      </c>
      <c r="K25" s="1785">
        <f t="shared" si="6"/>
        <v>0</v>
      </c>
    </row>
    <row r="26" spans="1:11" ht="13.5" customHeight="1">
      <c r="A26" s="912">
        <f t="shared" si="0"/>
        <v>18</v>
      </c>
      <c r="B26" s="1233"/>
      <c r="C26" s="1233"/>
      <c r="D26" s="1985">
        <v>1</v>
      </c>
      <c r="E26" s="1233"/>
      <c r="F26" s="1343"/>
      <c r="G26" s="1343">
        <v>0</v>
      </c>
      <c r="H26" s="1592">
        <f t="shared" si="4"/>
        <v>0</v>
      </c>
      <c r="I26" s="1338"/>
      <c r="J26" s="2281">
        <f t="shared" si="5"/>
        <v>0</v>
      </c>
      <c r="K26" s="1785">
        <f t="shared" si="6"/>
        <v>0</v>
      </c>
    </row>
    <row r="27" spans="1:11" ht="13.5" customHeight="1">
      <c r="A27" s="912">
        <f t="shared" si="0"/>
        <v>19</v>
      </c>
      <c r="B27" s="1233"/>
      <c r="C27" s="1233"/>
      <c r="D27" s="1985">
        <v>1</v>
      </c>
      <c r="E27" s="1233"/>
      <c r="F27" s="1343"/>
      <c r="G27" s="1343">
        <v>0</v>
      </c>
      <c r="H27" s="1592">
        <f t="shared" si="4"/>
        <v>0</v>
      </c>
      <c r="I27" s="1338"/>
      <c r="J27" s="2281">
        <f t="shared" si="5"/>
        <v>0</v>
      </c>
      <c r="K27" s="1785">
        <f t="shared" si="6"/>
        <v>0</v>
      </c>
    </row>
    <row r="28" spans="1:11" ht="13.5" customHeight="1">
      <c r="A28" s="912">
        <f t="shared" si="0"/>
        <v>20</v>
      </c>
      <c r="B28" s="1233"/>
      <c r="C28" s="1233"/>
      <c r="D28" s="1985">
        <v>1</v>
      </c>
      <c r="E28" s="1233"/>
      <c r="F28" s="1343"/>
      <c r="G28" s="1343">
        <v>0</v>
      </c>
      <c r="H28" s="1592">
        <f t="shared" si="4"/>
        <v>0</v>
      </c>
      <c r="I28" s="1338"/>
      <c r="J28" s="2281">
        <f t="shared" si="5"/>
        <v>0</v>
      </c>
      <c r="K28" s="1785">
        <f t="shared" si="6"/>
        <v>0</v>
      </c>
    </row>
    <row r="29" spans="1:11" ht="15.75" customHeight="1">
      <c r="A29" s="912">
        <f t="shared" si="0"/>
        <v>21</v>
      </c>
      <c r="B29" s="1089" t="s">
        <v>416</v>
      </c>
      <c r="C29" s="950"/>
      <c r="D29" s="1344"/>
      <c r="E29" s="1344"/>
      <c r="F29" s="1344"/>
      <c r="G29" s="1344"/>
      <c r="H29" s="1594"/>
      <c r="I29" s="1359"/>
      <c r="J29" s="1360"/>
      <c r="K29" s="2282"/>
    </row>
    <row r="30" spans="1:11" ht="13.5" customHeight="1">
      <c r="A30" s="912">
        <f t="shared" si="0"/>
        <v>22</v>
      </c>
      <c r="B30" s="1233"/>
      <c r="C30" s="1233"/>
      <c r="D30" s="1985">
        <v>1</v>
      </c>
      <c r="E30" s="1233"/>
      <c r="F30" s="1343"/>
      <c r="G30" s="1343"/>
      <c r="H30" s="1592">
        <f t="shared" ref="H30:H40" si="7">IF(I30=0,0,100/I30)</f>
        <v>0</v>
      </c>
      <c r="I30" s="1338"/>
      <c r="J30" s="2281">
        <f t="shared" ref="J30:J40" si="8">IF(I30=0,0,IF(E30+H30&lt;$F$2,0,I30/100*(F30-G30)))</f>
        <v>0</v>
      </c>
      <c r="K30" s="1785">
        <f t="shared" ref="K30:K40" si="9">IF(H30=0,0,IF(F30-(($F$2-E30)*(F30-G30)/H30)&gt;0,F30-(($F$2-E30)*(F30-G30)/H30),0))</f>
        <v>0</v>
      </c>
    </row>
    <row r="31" spans="1:11" ht="13.5" customHeight="1">
      <c r="A31" s="912">
        <f t="shared" si="0"/>
        <v>23</v>
      </c>
      <c r="B31" s="1233"/>
      <c r="C31" s="1233"/>
      <c r="D31" s="1985">
        <v>1</v>
      </c>
      <c r="E31" s="1233"/>
      <c r="F31" s="1343"/>
      <c r="G31" s="1343"/>
      <c r="H31" s="1592">
        <f t="shared" si="7"/>
        <v>0</v>
      </c>
      <c r="I31" s="1338"/>
      <c r="J31" s="2281">
        <f t="shared" si="8"/>
        <v>0</v>
      </c>
      <c r="K31" s="1785">
        <f t="shared" si="9"/>
        <v>0</v>
      </c>
    </row>
    <row r="32" spans="1:11" ht="13.5" customHeight="1">
      <c r="A32" s="912">
        <f t="shared" si="0"/>
        <v>24</v>
      </c>
      <c r="B32" s="1233"/>
      <c r="C32" s="1233"/>
      <c r="D32" s="1985">
        <v>1</v>
      </c>
      <c r="E32" s="1233"/>
      <c r="F32" s="1343"/>
      <c r="G32" s="1343">
        <v>0</v>
      </c>
      <c r="H32" s="1592">
        <f t="shared" si="7"/>
        <v>0</v>
      </c>
      <c r="I32" s="1338"/>
      <c r="J32" s="2281">
        <f t="shared" si="8"/>
        <v>0</v>
      </c>
      <c r="K32" s="1785">
        <f t="shared" si="9"/>
        <v>0</v>
      </c>
    </row>
    <row r="33" spans="1:11" ht="13.5" customHeight="1">
      <c r="A33" s="912">
        <f t="shared" si="0"/>
        <v>25</v>
      </c>
      <c r="B33" s="1233"/>
      <c r="C33" s="1233"/>
      <c r="D33" s="1985">
        <v>1</v>
      </c>
      <c r="E33" s="1233"/>
      <c r="F33" s="1343"/>
      <c r="G33" s="1343">
        <v>0</v>
      </c>
      <c r="H33" s="1592">
        <f t="shared" si="7"/>
        <v>0</v>
      </c>
      <c r="I33" s="1338"/>
      <c r="J33" s="2281">
        <f t="shared" si="8"/>
        <v>0</v>
      </c>
      <c r="K33" s="1785">
        <f t="shared" si="9"/>
        <v>0</v>
      </c>
    </row>
    <row r="34" spans="1:11" ht="13.5" customHeight="1">
      <c r="A34" s="912">
        <f t="shared" si="0"/>
        <v>26</v>
      </c>
      <c r="B34" s="1233"/>
      <c r="C34" s="1233"/>
      <c r="D34" s="1985">
        <v>1</v>
      </c>
      <c r="E34" s="1233"/>
      <c r="F34" s="1343"/>
      <c r="G34" s="1343">
        <v>0</v>
      </c>
      <c r="H34" s="1592">
        <f t="shared" si="7"/>
        <v>0</v>
      </c>
      <c r="I34" s="1338"/>
      <c r="J34" s="2281">
        <f t="shared" si="8"/>
        <v>0</v>
      </c>
      <c r="K34" s="1785">
        <f t="shared" si="9"/>
        <v>0</v>
      </c>
    </row>
    <row r="35" spans="1:11" ht="13.5" customHeight="1">
      <c r="A35" s="912">
        <f t="shared" si="0"/>
        <v>27</v>
      </c>
      <c r="B35" s="1233"/>
      <c r="C35" s="1233"/>
      <c r="D35" s="1985">
        <v>1</v>
      </c>
      <c r="E35" s="1233"/>
      <c r="F35" s="1343"/>
      <c r="G35" s="1343">
        <v>0</v>
      </c>
      <c r="H35" s="1592">
        <f t="shared" si="7"/>
        <v>0</v>
      </c>
      <c r="I35" s="1338"/>
      <c r="J35" s="2281">
        <f t="shared" si="8"/>
        <v>0</v>
      </c>
      <c r="K35" s="1785">
        <f t="shared" si="9"/>
        <v>0</v>
      </c>
    </row>
    <row r="36" spans="1:11" ht="13.5" customHeight="1">
      <c r="A36" s="912">
        <f t="shared" si="0"/>
        <v>28</v>
      </c>
      <c r="B36" s="1233"/>
      <c r="C36" s="1233"/>
      <c r="D36" s="1985">
        <v>1</v>
      </c>
      <c r="E36" s="1233"/>
      <c r="F36" s="1343"/>
      <c r="G36" s="1343">
        <v>0</v>
      </c>
      <c r="H36" s="1592">
        <f t="shared" si="7"/>
        <v>0</v>
      </c>
      <c r="I36" s="1338"/>
      <c r="J36" s="2281">
        <f t="shared" si="8"/>
        <v>0</v>
      </c>
      <c r="K36" s="1785">
        <f t="shared" si="9"/>
        <v>0</v>
      </c>
    </row>
    <row r="37" spans="1:11" ht="13.5" customHeight="1">
      <c r="A37" s="912">
        <f t="shared" si="0"/>
        <v>29</v>
      </c>
      <c r="B37" s="1233"/>
      <c r="C37" s="1233"/>
      <c r="D37" s="1985">
        <v>1</v>
      </c>
      <c r="E37" s="1233"/>
      <c r="F37" s="1343"/>
      <c r="G37" s="1343">
        <v>0</v>
      </c>
      <c r="H37" s="1592">
        <f t="shared" si="7"/>
        <v>0</v>
      </c>
      <c r="I37" s="1338"/>
      <c r="J37" s="2281">
        <f t="shared" si="8"/>
        <v>0</v>
      </c>
      <c r="K37" s="1785">
        <f t="shared" si="9"/>
        <v>0</v>
      </c>
    </row>
    <row r="38" spans="1:11" ht="13.5" customHeight="1">
      <c r="A38" s="912">
        <f t="shared" si="0"/>
        <v>30</v>
      </c>
      <c r="B38" s="1233"/>
      <c r="C38" s="1233"/>
      <c r="D38" s="1985">
        <v>1</v>
      </c>
      <c r="E38" s="1233"/>
      <c r="F38" s="1343"/>
      <c r="G38" s="1343">
        <v>0</v>
      </c>
      <c r="H38" s="1592">
        <f t="shared" si="7"/>
        <v>0</v>
      </c>
      <c r="I38" s="1338"/>
      <c r="J38" s="2281">
        <f t="shared" si="8"/>
        <v>0</v>
      </c>
      <c r="K38" s="1785">
        <f t="shared" si="9"/>
        <v>0</v>
      </c>
    </row>
    <row r="39" spans="1:11" ht="13.5" customHeight="1">
      <c r="A39" s="912">
        <f t="shared" si="0"/>
        <v>31</v>
      </c>
      <c r="B39" s="1233"/>
      <c r="C39" s="1233"/>
      <c r="D39" s="1985">
        <v>1</v>
      </c>
      <c r="E39" s="1233"/>
      <c r="F39" s="1233"/>
      <c r="G39" s="1233">
        <v>0</v>
      </c>
      <c r="H39" s="1592">
        <f t="shared" si="7"/>
        <v>0</v>
      </c>
      <c r="I39" s="1338"/>
      <c r="J39" s="2281">
        <f t="shared" si="8"/>
        <v>0</v>
      </c>
      <c r="K39" s="1785">
        <f t="shared" si="9"/>
        <v>0</v>
      </c>
    </row>
    <row r="40" spans="1:11" ht="13.5" customHeight="1">
      <c r="A40" s="912">
        <f t="shared" si="0"/>
        <v>32</v>
      </c>
      <c r="B40" s="1233"/>
      <c r="C40" s="1233"/>
      <c r="D40" s="1985">
        <v>1</v>
      </c>
      <c r="E40" s="1233"/>
      <c r="F40" s="1233"/>
      <c r="G40" s="1233">
        <v>0</v>
      </c>
      <c r="H40" s="1592">
        <f t="shared" si="7"/>
        <v>0</v>
      </c>
      <c r="I40" s="1338"/>
      <c r="J40" s="2281">
        <f t="shared" si="8"/>
        <v>0</v>
      </c>
      <c r="K40" s="1785">
        <f t="shared" si="9"/>
        <v>0</v>
      </c>
    </row>
    <row r="41" spans="1:11" ht="15.75" customHeight="1">
      <c r="A41" s="912">
        <f t="shared" si="0"/>
        <v>33</v>
      </c>
      <c r="B41" s="1089" t="s">
        <v>415</v>
      </c>
      <c r="C41" s="950"/>
      <c r="D41" s="1344"/>
      <c r="E41" s="1344"/>
      <c r="F41" s="1344"/>
      <c r="G41" s="1344"/>
      <c r="H41" s="1594"/>
      <c r="I41" s="1359"/>
      <c r="J41" s="1360"/>
      <c r="K41" s="2282"/>
    </row>
    <row r="42" spans="1:11" ht="13.5" customHeight="1">
      <c r="A42" s="912">
        <f t="shared" ref="A42:A58" si="10">A41+1</f>
        <v>34</v>
      </c>
      <c r="B42" s="1233"/>
      <c r="C42" s="1233"/>
      <c r="D42" s="1985">
        <v>1</v>
      </c>
      <c r="E42" s="1233"/>
      <c r="F42" s="1343"/>
      <c r="G42" s="1343">
        <v>0</v>
      </c>
      <c r="H42" s="1592">
        <f t="shared" ref="H42:H50" si="11">IF(I42=0,0,100/I42)</f>
        <v>0</v>
      </c>
      <c r="I42" s="1338"/>
      <c r="J42" s="2281">
        <f t="shared" ref="J42:J50" si="12">IF(I42=0,0,IF(E42+H42&lt;$F$2,0,I42/100*(F42-G42)))</f>
        <v>0</v>
      </c>
      <c r="K42" s="1785">
        <f t="shared" ref="K42:K50" si="13">IF(H42=0,0,IF(F42-(($F$2-E42)*(F42-G42)/H42)&gt;0,F42-(($F$2-E42)*(F42-G42)/H42),0))</f>
        <v>0</v>
      </c>
    </row>
    <row r="43" spans="1:11" ht="13.5" customHeight="1">
      <c r="A43" s="912">
        <f t="shared" si="10"/>
        <v>35</v>
      </c>
      <c r="B43" s="1233"/>
      <c r="C43" s="1233"/>
      <c r="D43" s="1985">
        <v>1</v>
      </c>
      <c r="E43" s="1233"/>
      <c r="F43" s="1343"/>
      <c r="G43" s="1343">
        <v>0</v>
      </c>
      <c r="H43" s="1592">
        <f t="shared" si="11"/>
        <v>0</v>
      </c>
      <c r="I43" s="1338"/>
      <c r="J43" s="2281">
        <f t="shared" si="12"/>
        <v>0</v>
      </c>
      <c r="K43" s="1785">
        <f t="shared" si="13"/>
        <v>0</v>
      </c>
    </row>
    <row r="44" spans="1:11" ht="13.5" customHeight="1">
      <c r="A44" s="912">
        <f t="shared" si="10"/>
        <v>36</v>
      </c>
      <c r="B44" s="1233"/>
      <c r="C44" s="1233"/>
      <c r="D44" s="1985">
        <v>1</v>
      </c>
      <c r="E44" s="1233"/>
      <c r="F44" s="1343"/>
      <c r="G44" s="1343">
        <v>0</v>
      </c>
      <c r="H44" s="1592">
        <f t="shared" si="11"/>
        <v>0</v>
      </c>
      <c r="I44" s="1338"/>
      <c r="J44" s="2281">
        <f t="shared" si="12"/>
        <v>0</v>
      </c>
      <c r="K44" s="1785">
        <f t="shared" si="13"/>
        <v>0</v>
      </c>
    </row>
    <row r="45" spans="1:11" ht="13.5" customHeight="1">
      <c r="A45" s="912">
        <f t="shared" si="10"/>
        <v>37</v>
      </c>
      <c r="B45" s="1233"/>
      <c r="C45" s="1233"/>
      <c r="D45" s="1985">
        <v>1</v>
      </c>
      <c r="E45" s="1233"/>
      <c r="F45" s="1343"/>
      <c r="G45" s="1343">
        <v>0</v>
      </c>
      <c r="H45" s="1592">
        <f t="shared" si="11"/>
        <v>0</v>
      </c>
      <c r="I45" s="1338"/>
      <c r="J45" s="2281">
        <f t="shared" si="12"/>
        <v>0</v>
      </c>
      <c r="K45" s="1785">
        <f t="shared" si="13"/>
        <v>0</v>
      </c>
    </row>
    <row r="46" spans="1:11" ht="13.5" customHeight="1">
      <c r="A46" s="912">
        <f t="shared" si="10"/>
        <v>38</v>
      </c>
      <c r="B46" s="1233"/>
      <c r="C46" s="1233"/>
      <c r="D46" s="1985">
        <v>1</v>
      </c>
      <c r="E46" s="1233"/>
      <c r="F46" s="1343"/>
      <c r="G46" s="1343">
        <v>0</v>
      </c>
      <c r="H46" s="1592">
        <f t="shared" si="11"/>
        <v>0</v>
      </c>
      <c r="I46" s="1338"/>
      <c r="J46" s="2281">
        <f t="shared" si="12"/>
        <v>0</v>
      </c>
      <c r="K46" s="1785">
        <f t="shared" si="13"/>
        <v>0</v>
      </c>
    </row>
    <row r="47" spans="1:11" ht="13.5" customHeight="1">
      <c r="A47" s="912">
        <f t="shared" si="10"/>
        <v>39</v>
      </c>
      <c r="B47" s="1233"/>
      <c r="C47" s="1233"/>
      <c r="D47" s="1985">
        <v>1</v>
      </c>
      <c r="E47" s="1233"/>
      <c r="F47" s="1343"/>
      <c r="G47" s="1343">
        <v>0</v>
      </c>
      <c r="H47" s="1592">
        <f t="shared" si="11"/>
        <v>0</v>
      </c>
      <c r="I47" s="1338"/>
      <c r="J47" s="2281">
        <f t="shared" si="12"/>
        <v>0</v>
      </c>
      <c r="K47" s="1785">
        <f t="shared" si="13"/>
        <v>0</v>
      </c>
    </row>
    <row r="48" spans="1:11" ht="13.5" customHeight="1">
      <c r="A48" s="912">
        <f t="shared" si="10"/>
        <v>40</v>
      </c>
      <c r="B48" s="1233"/>
      <c r="C48" s="1233"/>
      <c r="D48" s="1985">
        <v>1</v>
      </c>
      <c r="E48" s="1233"/>
      <c r="F48" s="1343"/>
      <c r="G48" s="1343">
        <v>0</v>
      </c>
      <c r="H48" s="1592">
        <f t="shared" si="11"/>
        <v>0</v>
      </c>
      <c r="I48" s="1338"/>
      <c r="J48" s="2281">
        <f t="shared" si="12"/>
        <v>0</v>
      </c>
      <c r="K48" s="1785">
        <f t="shared" si="13"/>
        <v>0</v>
      </c>
    </row>
    <row r="49" spans="1:11" ht="13.5" customHeight="1">
      <c r="A49" s="912">
        <f t="shared" si="10"/>
        <v>41</v>
      </c>
      <c r="B49" s="1233"/>
      <c r="C49" s="1233"/>
      <c r="D49" s="1985">
        <v>1</v>
      </c>
      <c r="E49" s="1233"/>
      <c r="F49" s="1343"/>
      <c r="G49" s="1343">
        <v>0</v>
      </c>
      <c r="H49" s="1592">
        <f t="shared" si="11"/>
        <v>0</v>
      </c>
      <c r="I49" s="1338"/>
      <c r="J49" s="2281">
        <f t="shared" si="12"/>
        <v>0</v>
      </c>
      <c r="K49" s="1785">
        <f t="shared" si="13"/>
        <v>0</v>
      </c>
    </row>
    <row r="50" spans="1:11" ht="13.5" customHeight="1">
      <c r="A50" s="912">
        <f t="shared" si="10"/>
        <v>42</v>
      </c>
      <c r="B50" s="1233"/>
      <c r="C50" s="1233"/>
      <c r="D50" s="1985">
        <v>1</v>
      </c>
      <c r="E50" s="1233"/>
      <c r="F50" s="1343"/>
      <c r="G50" s="1343">
        <v>0</v>
      </c>
      <c r="H50" s="1592">
        <f t="shared" si="11"/>
        <v>0</v>
      </c>
      <c r="I50" s="1338"/>
      <c r="J50" s="2281">
        <f t="shared" si="12"/>
        <v>0</v>
      </c>
      <c r="K50" s="1785">
        <f t="shared" si="13"/>
        <v>0</v>
      </c>
    </row>
    <row r="51" spans="1:11" ht="15.75" customHeight="1">
      <c r="A51" s="912">
        <f t="shared" si="10"/>
        <v>43</v>
      </c>
      <c r="B51" s="1089" t="s">
        <v>414</v>
      </c>
      <c r="C51" s="950"/>
      <c r="D51" s="1344"/>
      <c r="E51" s="1344" t="s">
        <v>227</v>
      </c>
      <c r="F51" s="1344"/>
      <c r="G51" s="1344"/>
      <c r="H51" s="1594"/>
      <c r="I51" s="1359" t="s">
        <v>227</v>
      </c>
      <c r="J51" s="1360"/>
      <c r="K51" s="2282"/>
    </row>
    <row r="52" spans="1:11" ht="13.5" customHeight="1">
      <c r="A52" s="912">
        <f t="shared" si="10"/>
        <v>44</v>
      </c>
      <c r="B52" s="1233"/>
      <c r="C52" s="1233"/>
      <c r="D52" s="1985">
        <v>1</v>
      </c>
      <c r="E52" s="1233"/>
      <c r="F52" s="1343"/>
      <c r="G52" s="1343">
        <v>0</v>
      </c>
      <c r="H52" s="1592">
        <f t="shared" ref="H52:H57" si="14">IF(I52=0,0,100/I52)</f>
        <v>0</v>
      </c>
      <c r="I52" s="1338"/>
      <c r="J52" s="2281">
        <f t="shared" ref="J52:J57" si="15">IF(I52=0,0,IF(E52+H52&lt;$F$2,0,I52/100*(F52-G52)))</f>
        <v>0</v>
      </c>
      <c r="K52" s="1785">
        <f t="shared" ref="K52:K57" si="16">IF(H52=0,0,IF(F52-(($F$2-E52)*(F52-G52)/H52)&gt;0,F52-(($F$2-E52)*(F52-G52)/H52),0))</f>
        <v>0</v>
      </c>
    </row>
    <row r="53" spans="1:11" ht="13.5" customHeight="1">
      <c r="A53" s="912">
        <f t="shared" si="10"/>
        <v>45</v>
      </c>
      <c r="B53" s="1233"/>
      <c r="C53" s="1233"/>
      <c r="D53" s="1985">
        <v>1</v>
      </c>
      <c r="E53" s="1233"/>
      <c r="F53" s="1343"/>
      <c r="G53" s="1343">
        <v>0</v>
      </c>
      <c r="H53" s="1592">
        <f t="shared" si="14"/>
        <v>0</v>
      </c>
      <c r="I53" s="1338"/>
      <c r="J53" s="2281">
        <f t="shared" si="15"/>
        <v>0</v>
      </c>
      <c r="K53" s="1785">
        <f t="shared" si="16"/>
        <v>0</v>
      </c>
    </row>
    <row r="54" spans="1:11" ht="13.5" customHeight="1">
      <c r="A54" s="912">
        <f t="shared" si="10"/>
        <v>46</v>
      </c>
      <c r="B54" s="1233"/>
      <c r="C54" s="1233"/>
      <c r="D54" s="1985">
        <v>1</v>
      </c>
      <c r="E54" s="1233"/>
      <c r="F54" s="1233"/>
      <c r="G54" s="1233">
        <v>0</v>
      </c>
      <c r="H54" s="1592">
        <f t="shared" si="14"/>
        <v>0</v>
      </c>
      <c r="I54" s="1338"/>
      <c r="J54" s="2281">
        <f t="shared" si="15"/>
        <v>0</v>
      </c>
      <c r="K54" s="1785">
        <f t="shared" si="16"/>
        <v>0</v>
      </c>
    </row>
    <row r="55" spans="1:11" ht="13.5" customHeight="1">
      <c r="A55" s="912">
        <f t="shared" si="10"/>
        <v>47</v>
      </c>
      <c r="B55" s="1233"/>
      <c r="C55" s="1233"/>
      <c r="D55" s="1985">
        <v>1</v>
      </c>
      <c r="E55" s="1233"/>
      <c r="F55" s="1233"/>
      <c r="G55" s="1233">
        <v>0</v>
      </c>
      <c r="H55" s="1592">
        <f t="shared" si="14"/>
        <v>0</v>
      </c>
      <c r="I55" s="1338"/>
      <c r="J55" s="2281">
        <f t="shared" si="15"/>
        <v>0</v>
      </c>
      <c r="K55" s="1785">
        <f t="shared" si="16"/>
        <v>0</v>
      </c>
    </row>
    <row r="56" spans="1:11" ht="13.5" customHeight="1">
      <c r="A56" s="912">
        <f t="shared" si="10"/>
        <v>48</v>
      </c>
      <c r="B56" s="1233"/>
      <c r="C56" s="1233"/>
      <c r="D56" s="1985">
        <v>1</v>
      </c>
      <c r="E56" s="1233"/>
      <c r="F56" s="1233"/>
      <c r="G56" s="1233">
        <v>0</v>
      </c>
      <c r="H56" s="1592">
        <f t="shared" si="14"/>
        <v>0</v>
      </c>
      <c r="I56" s="1338"/>
      <c r="J56" s="2281">
        <f t="shared" si="15"/>
        <v>0</v>
      </c>
      <c r="K56" s="1785">
        <f t="shared" si="16"/>
        <v>0</v>
      </c>
    </row>
    <row r="57" spans="1:11" ht="13.5" customHeight="1" thickBot="1">
      <c r="A57" s="912">
        <f t="shared" si="10"/>
        <v>49</v>
      </c>
      <c r="B57" s="1330"/>
      <c r="C57" s="1330"/>
      <c r="D57" s="1987">
        <v>1</v>
      </c>
      <c r="E57" s="1330"/>
      <c r="F57" s="1330"/>
      <c r="G57" s="1330">
        <v>0</v>
      </c>
      <c r="H57" s="1592">
        <f t="shared" si="14"/>
        <v>0</v>
      </c>
      <c r="I57" s="1338"/>
      <c r="J57" s="2281">
        <f t="shared" si="15"/>
        <v>0</v>
      </c>
      <c r="K57" s="1785">
        <f t="shared" si="16"/>
        <v>0</v>
      </c>
    </row>
    <row r="58" spans="1:11" ht="18" customHeight="1" thickBot="1">
      <c r="A58" s="912">
        <f t="shared" si="10"/>
        <v>50</v>
      </c>
      <c r="B58" s="944" t="s">
        <v>413</v>
      </c>
      <c r="C58" s="214"/>
      <c r="D58" s="1143"/>
      <c r="E58" s="1143"/>
      <c r="F58" s="2013">
        <f>SUM(F9:F57)</f>
        <v>0</v>
      </c>
      <c r="G58" s="749"/>
      <c r="H58" s="749"/>
      <c r="I58" s="1133"/>
      <c r="J58" s="2014">
        <f>SUM(J9:J57)</f>
        <v>0</v>
      </c>
      <c r="K58" s="2018">
        <f>SUM(K9:K57)</f>
        <v>0</v>
      </c>
    </row>
    <row r="59" spans="1:11" ht="12.75" customHeight="1" thickBot="1"/>
    <row r="60" spans="1:11" ht="18" customHeight="1">
      <c r="A60" s="2849">
        <f>Hauptmenü!C4</f>
        <v>0</v>
      </c>
      <c r="B60" s="2849"/>
      <c r="C60" s="2849"/>
      <c r="D60" s="2849"/>
      <c r="E60" s="2849"/>
      <c r="F60" s="1228">
        <f>Hauptmenü!C5</f>
        <v>0</v>
      </c>
      <c r="G60" s="2849">
        <f>Hauptmenü!C6</f>
        <v>0</v>
      </c>
      <c r="H60" s="2849"/>
      <c r="I60" s="2849"/>
      <c r="J60" s="2849"/>
      <c r="K60" s="2849"/>
    </row>
    <row r="61" spans="1:11" ht="18" customHeight="1" thickBot="1">
      <c r="A61" s="2850" t="s">
        <v>113</v>
      </c>
      <c r="B61" s="2850"/>
      <c r="C61" s="2850"/>
      <c r="D61" s="2850"/>
      <c r="E61" s="2850"/>
      <c r="F61" s="154" t="s">
        <v>112</v>
      </c>
      <c r="G61" s="2844" t="s">
        <v>111</v>
      </c>
      <c r="H61" s="2844"/>
      <c r="I61" s="2844"/>
      <c r="J61" s="2844"/>
      <c r="K61" s="2844"/>
    </row>
    <row r="62" spans="1:11" ht="6" customHeight="1">
      <c r="A62" s="1358"/>
      <c r="B62" s="1358"/>
      <c r="C62" s="1358"/>
      <c r="D62" s="1358"/>
      <c r="E62" s="1358"/>
      <c r="F62" s="218"/>
      <c r="G62" s="217"/>
      <c r="H62" s="217"/>
      <c r="I62" s="217"/>
      <c r="J62" s="217"/>
      <c r="K62" s="217"/>
    </row>
    <row r="63" spans="1:11" ht="18" customHeight="1" thickBot="1">
      <c r="A63" s="2848" t="s">
        <v>412</v>
      </c>
      <c r="B63" s="2848"/>
      <c r="C63" s="2848"/>
      <c r="D63" s="2848"/>
      <c r="E63" s="2848"/>
      <c r="F63" s="2848"/>
      <c r="G63" s="2848"/>
      <c r="H63" s="2848"/>
      <c r="I63" s="2848"/>
      <c r="J63" s="966"/>
      <c r="K63" s="1025" t="s">
        <v>411</v>
      </c>
    </row>
    <row r="64" spans="1:11" ht="17.25" customHeight="1">
      <c r="A64" s="1334" t="s">
        <v>410</v>
      </c>
      <c r="B64" s="1357"/>
      <c r="C64" s="963" t="s">
        <v>409</v>
      </c>
      <c r="D64" s="963" t="s">
        <v>408</v>
      </c>
      <c r="E64" s="963" t="s">
        <v>407</v>
      </c>
      <c r="F64" s="1356" t="s">
        <v>406</v>
      </c>
      <c r="G64" s="1355" t="s">
        <v>405</v>
      </c>
      <c r="H64" s="1355" t="s">
        <v>404</v>
      </c>
      <c r="I64" s="961" t="s">
        <v>403</v>
      </c>
      <c r="J64" s="960"/>
      <c r="K64" s="211" t="s">
        <v>402</v>
      </c>
    </row>
    <row r="65" spans="1:11" ht="12" customHeight="1">
      <c r="A65" s="959"/>
      <c r="B65" s="958"/>
      <c r="C65" s="957" t="s">
        <v>401</v>
      </c>
      <c r="D65" s="957" t="s">
        <v>400</v>
      </c>
      <c r="E65" s="957" t="s">
        <v>399</v>
      </c>
      <c r="F65" s="957" t="s">
        <v>398</v>
      </c>
      <c r="G65" s="1096" t="s">
        <v>397</v>
      </c>
      <c r="H65" s="1096" t="s">
        <v>396</v>
      </c>
      <c r="I65" s="1096" t="s">
        <v>395</v>
      </c>
      <c r="J65" s="1354" t="s">
        <v>82</v>
      </c>
      <c r="K65" s="1148" t="s">
        <v>82</v>
      </c>
    </row>
    <row r="66" spans="1:11" ht="18" customHeight="1" thickBot="1">
      <c r="A66" s="1153">
        <v>1</v>
      </c>
      <c r="B66" s="1191"/>
      <c r="C66" s="1076">
        <v>2</v>
      </c>
      <c r="D66" s="1076">
        <v>3</v>
      </c>
      <c r="E66" s="1076">
        <v>4</v>
      </c>
      <c r="F66" s="1076">
        <v>5</v>
      </c>
      <c r="G66" s="1076">
        <v>6</v>
      </c>
      <c r="H66" s="1076">
        <v>7</v>
      </c>
      <c r="I66" s="1076">
        <v>8</v>
      </c>
      <c r="J66" s="1190">
        <v>9</v>
      </c>
      <c r="K66" s="1149">
        <v>10</v>
      </c>
    </row>
    <row r="67" spans="1:11" ht="18" customHeight="1" thickBot="1">
      <c r="A67" s="1353">
        <v>1</v>
      </c>
      <c r="B67" s="946" t="s">
        <v>846</v>
      </c>
      <c r="C67" s="946"/>
      <c r="D67" s="946"/>
      <c r="E67" s="1352"/>
      <c r="F67" s="2015">
        <f>F58</f>
        <v>0</v>
      </c>
      <c r="G67" s="724"/>
      <c r="H67" s="724"/>
      <c r="I67" s="1351"/>
      <c r="J67" s="2016">
        <f>J58</f>
        <v>0</v>
      </c>
      <c r="K67" s="2017">
        <f>K58</f>
        <v>0</v>
      </c>
    </row>
    <row r="68" spans="1:11" ht="18" customHeight="1">
      <c r="A68" s="1350">
        <f t="shared" ref="A68:A91" si="17">A67+1</f>
        <v>2</v>
      </c>
      <c r="B68" s="1349" t="s">
        <v>393</v>
      </c>
      <c r="C68" s="1179"/>
      <c r="D68" s="1179"/>
      <c r="E68" s="1179"/>
      <c r="F68" s="1179"/>
      <c r="G68" s="1179"/>
      <c r="H68" s="1179"/>
      <c r="I68" s="1179"/>
      <c r="J68" s="717"/>
      <c r="K68" s="716"/>
    </row>
    <row r="69" spans="1:11" ht="13.5" customHeight="1">
      <c r="A69" s="1331">
        <f t="shared" si="17"/>
        <v>3</v>
      </c>
      <c r="B69" s="1233"/>
      <c r="C69" s="1233"/>
      <c r="D69" s="1985">
        <v>1</v>
      </c>
      <c r="E69" s="1233"/>
      <c r="F69" s="1343"/>
      <c r="G69" s="1343">
        <v>0</v>
      </c>
      <c r="H69" s="1592">
        <f t="shared" ref="H69:H77" si="18">IF(I69=0,0,100/I69)</f>
        <v>0</v>
      </c>
      <c r="I69" s="1338"/>
      <c r="J69" s="2281">
        <f t="shared" ref="J69:J77" si="19">IF(I69=0,0,IF(E69+H69&lt;$F$2,0,I69/100*(F69-G69)))</f>
        <v>0</v>
      </c>
      <c r="K69" s="1785">
        <f t="shared" ref="K69:K77" si="20">IF(H69=0,0,IF(F69-(($F$2-E69)*(F69-G69)/H69)&gt;0,F69-(($F$2-E69)*(F69-G69)/H69),0))</f>
        <v>0</v>
      </c>
    </row>
    <row r="70" spans="1:11" ht="13.5" customHeight="1">
      <c r="A70" s="1331">
        <f t="shared" si="17"/>
        <v>4</v>
      </c>
      <c r="B70" s="1233"/>
      <c r="C70" s="1233"/>
      <c r="D70" s="1985">
        <v>1</v>
      </c>
      <c r="E70" s="1233"/>
      <c r="F70" s="1343"/>
      <c r="G70" s="1343">
        <v>0</v>
      </c>
      <c r="H70" s="1592">
        <f t="shared" si="18"/>
        <v>0</v>
      </c>
      <c r="I70" s="1338"/>
      <c r="J70" s="2281">
        <f t="shared" si="19"/>
        <v>0</v>
      </c>
      <c r="K70" s="1785">
        <f t="shared" si="20"/>
        <v>0</v>
      </c>
    </row>
    <row r="71" spans="1:11" ht="13.5" customHeight="1">
      <c r="A71" s="1331">
        <f t="shared" si="17"/>
        <v>5</v>
      </c>
      <c r="B71" s="1233"/>
      <c r="C71" s="1233"/>
      <c r="D71" s="1985">
        <v>1</v>
      </c>
      <c r="E71" s="1233"/>
      <c r="F71" s="1343"/>
      <c r="G71" s="1343">
        <v>0</v>
      </c>
      <c r="H71" s="1592">
        <f t="shared" si="18"/>
        <v>0</v>
      </c>
      <c r="I71" s="1338"/>
      <c r="J71" s="2281">
        <f t="shared" si="19"/>
        <v>0</v>
      </c>
      <c r="K71" s="1785">
        <f t="shared" si="20"/>
        <v>0</v>
      </c>
    </row>
    <row r="72" spans="1:11" ht="13.5" customHeight="1">
      <c r="A72" s="1331">
        <f t="shared" si="17"/>
        <v>6</v>
      </c>
      <c r="B72" s="1233"/>
      <c r="C72" s="1233"/>
      <c r="D72" s="1985">
        <v>1</v>
      </c>
      <c r="E72" s="1233"/>
      <c r="F72" s="1343"/>
      <c r="G72" s="1343">
        <v>0</v>
      </c>
      <c r="H72" s="1592">
        <f t="shared" si="18"/>
        <v>0</v>
      </c>
      <c r="I72" s="1338"/>
      <c r="J72" s="2281">
        <f t="shared" si="19"/>
        <v>0</v>
      </c>
      <c r="K72" s="1785">
        <f t="shared" si="20"/>
        <v>0</v>
      </c>
    </row>
    <row r="73" spans="1:11" ht="13.5" customHeight="1">
      <c r="A73" s="1331">
        <f t="shared" si="17"/>
        <v>7</v>
      </c>
      <c r="B73" s="1233"/>
      <c r="C73" s="1233"/>
      <c r="D73" s="1985">
        <v>1</v>
      </c>
      <c r="E73" s="1233"/>
      <c r="F73" s="1343"/>
      <c r="G73" s="1343">
        <v>0</v>
      </c>
      <c r="H73" s="1592">
        <f t="shared" si="18"/>
        <v>0</v>
      </c>
      <c r="I73" s="1338"/>
      <c r="J73" s="2281">
        <f t="shared" si="19"/>
        <v>0</v>
      </c>
      <c r="K73" s="1785">
        <f t="shared" si="20"/>
        <v>0</v>
      </c>
    </row>
    <row r="74" spans="1:11" ht="13.5" customHeight="1">
      <c r="A74" s="1331">
        <f t="shared" si="17"/>
        <v>8</v>
      </c>
      <c r="B74" s="1233"/>
      <c r="C74" s="1233"/>
      <c r="D74" s="1985">
        <v>1</v>
      </c>
      <c r="E74" s="1233"/>
      <c r="F74" s="1343"/>
      <c r="G74" s="1343">
        <v>0</v>
      </c>
      <c r="H74" s="1592">
        <f t="shared" si="18"/>
        <v>0</v>
      </c>
      <c r="I74" s="1338"/>
      <c r="J74" s="2281">
        <f t="shared" si="19"/>
        <v>0</v>
      </c>
      <c r="K74" s="1785">
        <f t="shared" si="20"/>
        <v>0</v>
      </c>
    </row>
    <row r="75" spans="1:11" ht="13.5" customHeight="1">
      <c r="A75" s="1332">
        <f t="shared" si="17"/>
        <v>9</v>
      </c>
      <c r="B75" s="1348"/>
      <c r="C75" s="1348"/>
      <c r="D75" s="1986">
        <v>1</v>
      </c>
      <c r="E75" s="1348"/>
      <c r="F75" s="1345"/>
      <c r="G75" s="1345">
        <v>0</v>
      </c>
      <c r="H75" s="1592">
        <f t="shared" si="18"/>
        <v>0</v>
      </c>
      <c r="I75" s="1338"/>
      <c r="J75" s="2281">
        <f t="shared" si="19"/>
        <v>0</v>
      </c>
      <c r="K75" s="1785">
        <f t="shared" si="20"/>
        <v>0</v>
      </c>
    </row>
    <row r="76" spans="1:11" ht="13.5" customHeight="1">
      <c r="A76" s="1332">
        <f t="shared" si="17"/>
        <v>10</v>
      </c>
      <c r="B76" s="1347"/>
      <c r="C76" s="1347"/>
      <c r="D76" s="1988">
        <v>1</v>
      </c>
      <c r="E76" s="1347"/>
      <c r="F76" s="1346"/>
      <c r="G76" s="1345">
        <v>0</v>
      </c>
      <c r="H76" s="1592">
        <f t="shared" si="18"/>
        <v>0</v>
      </c>
      <c r="I76" s="1338"/>
      <c r="J76" s="2281">
        <f t="shared" si="19"/>
        <v>0</v>
      </c>
      <c r="K76" s="1785">
        <f t="shared" si="20"/>
        <v>0</v>
      </c>
    </row>
    <row r="77" spans="1:11" ht="13.5" customHeight="1">
      <c r="A77" s="1332">
        <f t="shared" si="17"/>
        <v>11</v>
      </c>
      <c r="B77" s="1233"/>
      <c r="C77" s="1233"/>
      <c r="D77" s="1985">
        <v>1</v>
      </c>
      <c r="E77" s="1233"/>
      <c r="F77" s="1343"/>
      <c r="G77" s="1343">
        <v>0</v>
      </c>
      <c r="H77" s="1592">
        <f t="shared" si="18"/>
        <v>0</v>
      </c>
      <c r="I77" s="1338"/>
      <c r="J77" s="2281">
        <f t="shared" si="19"/>
        <v>0</v>
      </c>
      <c r="K77" s="1785">
        <f t="shared" si="20"/>
        <v>0</v>
      </c>
    </row>
    <row r="78" spans="1:11" ht="18" customHeight="1">
      <c r="A78" s="1332">
        <f t="shared" si="17"/>
        <v>12</v>
      </c>
      <c r="B78" s="1089" t="s">
        <v>392</v>
      </c>
      <c r="C78" s="950"/>
      <c r="D78" s="1344"/>
      <c r="E78" s="1344"/>
      <c r="F78" s="1344"/>
      <c r="G78" s="1344"/>
      <c r="H78" s="1594"/>
      <c r="I78" s="1341"/>
      <c r="J78" s="2283"/>
      <c r="K78" s="2284"/>
    </row>
    <row r="79" spans="1:11" ht="13.5" customHeight="1">
      <c r="A79" s="1332">
        <f t="shared" si="17"/>
        <v>13</v>
      </c>
      <c r="B79" s="1233"/>
      <c r="C79" s="1233"/>
      <c r="D79" s="1985">
        <v>1</v>
      </c>
      <c r="E79" s="1233"/>
      <c r="F79" s="1343"/>
      <c r="G79" s="1343"/>
      <c r="H79" s="1592">
        <f t="shared" ref="H79:H85" si="21">IF(I79=0,0,100/I79)</f>
        <v>0</v>
      </c>
      <c r="I79" s="1338"/>
      <c r="J79" s="2281">
        <f t="shared" ref="J79:J85" si="22">IF(I79=0,0,IF(E79+H79&lt;$F$2,0,I79/100*(F79-G79)))</f>
        <v>0</v>
      </c>
      <c r="K79" s="1785">
        <f t="shared" ref="K79:K85" si="23">IF(H79=0,0,IF(F79-(($F$2-E79)*(F79-G79)/H79)&gt;0,F79-(($F$2-E79)*(F79-G79)/H79),0))</f>
        <v>0</v>
      </c>
    </row>
    <row r="80" spans="1:11" ht="13.5" customHeight="1">
      <c r="A80" s="1332">
        <f t="shared" si="17"/>
        <v>14</v>
      </c>
      <c r="B80" s="1233"/>
      <c r="C80" s="1233"/>
      <c r="D80" s="1985">
        <v>1</v>
      </c>
      <c r="E80" s="1233"/>
      <c r="F80" s="1343"/>
      <c r="G80" s="1343"/>
      <c r="H80" s="1592">
        <f t="shared" si="21"/>
        <v>0</v>
      </c>
      <c r="I80" s="1338"/>
      <c r="J80" s="2281">
        <f t="shared" si="22"/>
        <v>0</v>
      </c>
      <c r="K80" s="1785">
        <f t="shared" si="23"/>
        <v>0</v>
      </c>
    </row>
    <row r="81" spans="1:11" ht="13.5" customHeight="1">
      <c r="A81" s="1332">
        <f t="shared" si="17"/>
        <v>15</v>
      </c>
      <c r="B81" s="1233"/>
      <c r="C81" s="1233"/>
      <c r="D81" s="1985">
        <v>1</v>
      </c>
      <c r="E81" s="1233"/>
      <c r="F81" s="1343"/>
      <c r="G81" s="1343"/>
      <c r="H81" s="1592">
        <f t="shared" si="21"/>
        <v>0</v>
      </c>
      <c r="I81" s="1338"/>
      <c r="J81" s="2281">
        <f t="shared" si="22"/>
        <v>0</v>
      </c>
      <c r="K81" s="1785">
        <f t="shared" si="23"/>
        <v>0</v>
      </c>
    </row>
    <row r="82" spans="1:11" ht="13.5" customHeight="1">
      <c r="A82" s="1332">
        <f t="shared" si="17"/>
        <v>16</v>
      </c>
      <c r="B82" s="1233"/>
      <c r="C82" s="1233"/>
      <c r="D82" s="1985">
        <v>1</v>
      </c>
      <c r="E82" s="1233"/>
      <c r="F82" s="1343"/>
      <c r="G82" s="1343"/>
      <c r="H82" s="1592">
        <f t="shared" si="21"/>
        <v>0</v>
      </c>
      <c r="I82" s="1338"/>
      <c r="J82" s="2281">
        <f t="shared" si="22"/>
        <v>0</v>
      </c>
      <c r="K82" s="1785">
        <f t="shared" si="23"/>
        <v>0</v>
      </c>
    </row>
    <row r="83" spans="1:11" ht="13.5" customHeight="1">
      <c r="A83" s="1332">
        <f t="shared" si="17"/>
        <v>17</v>
      </c>
      <c r="B83" s="1233"/>
      <c r="C83" s="1233"/>
      <c r="D83" s="1985">
        <v>1</v>
      </c>
      <c r="E83" s="1233"/>
      <c r="F83" s="1343"/>
      <c r="G83" s="1343"/>
      <c r="H83" s="1592">
        <f t="shared" si="21"/>
        <v>0</v>
      </c>
      <c r="I83" s="1338"/>
      <c r="J83" s="2281">
        <f t="shared" si="22"/>
        <v>0</v>
      </c>
      <c r="K83" s="1785">
        <f t="shared" si="23"/>
        <v>0</v>
      </c>
    </row>
    <row r="84" spans="1:11" ht="13.5" customHeight="1">
      <c r="A84" s="1332">
        <f t="shared" si="17"/>
        <v>18</v>
      </c>
      <c r="B84" s="1233"/>
      <c r="C84" s="1233"/>
      <c r="D84" s="1985">
        <v>1</v>
      </c>
      <c r="E84" s="1233"/>
      <c r="F84" s="1343"/>
      <c r="G84" s="1343"/>
      <c r="H84" s="1592">
        <f t="shared" si="21"/>
        <v>0</v>
      </c>
      <c r="I84" s="1338"/>
      <c r="J84" s="2281">
        <f t="shared" si="22"/>
        <v>0</v>
      </c>
      <c r="K84" s="1785">
        <f t="shared" si="23"/>
        <v>0</v>
      </c>
    </row>
    <row r="85" spans="1:11" ht="13.5" customHeight="1">
      <c r="A85" s="1332">
        <f t="shared" si="17"/>
        <v>19</v>
      </c>
      <c r="B85" s="1330"/>
      <c r="C85" s="1330"/>
      <c r="D85" s="1987">
        <v>1</v>
      </c>
      <c r="E85" s="1330"/>
      <c r="F85" s="1340"/>
      <c r="G85" s="1340"/>
      <c r="H85" s="1592">
        <f t="shared" si="21"/>
        <v>0</v>
      </c>
      <c r="I85" s="1338"/>
      <c r="J85" s="2281">
        <f t="shared" si="22"/>
        <v>0</v>
      </c>
      <c r="K85" s="1785">
        <f t="shared" si="23"/>
        <v>0</v>
      </c>
    </row>
    <row r="86" spans="1:11" ht="18" customHeight="1">
      <c r="A86" s="1332">
        <f t="shared" si="17"/>
        <v>20</v>
      </c>
      <c r="B86" s="1173" t="s">
        <v>845</v>
      </c>
      <c r="C86" s="948"/>
      <c r="D86" s="1342"/>
      <c r="E86" s="1342"/>
      <c r="F86" s="1342"/>
      <c r="G86" s="1342"/>
      <c r="H86" s="1595"/>
      <c r="I86" s="1341"/>
      <c r="J86" s="2283"/>
      <c r="K86" s="2284"/>
    </row>
    <row r="87" spans="1:11" ht="13.5" customHeight="1">
      <c r="A87" s="1332">
        <f t="shared" si="17"/>
        <v>21</v>
      </c>
      <c r="B87" s="1330"/>
      <c r="C87" s="1330"/>
      <c r="D87" s="1987">
        <v>1</v>
      </c>
      <c r="E87" s="1330"/>
      <c r="F87" s="1340"/>
      <c r="G87" s="1340">
        <v>0</v>
      </c>
      <c r="H87" s="1592">
        <f>IF(I87=0,0,100/I87)</f>
        <v>0</v>
      </c>
      <c r="I87" s="1338"/>
      <c r="J87" s="2281">
        <f t="shared" ref="J87:J88" si="24">IF(I87=0,0,IF(E87+H87&lt;$F$2,0,I87/100*(F87-G87)))</f>
        <v>0</v>
      </c>
      <c r="K87" s="1785">
        <f>IF(H87=0,0,IF(F87-(($F$2-E87)*(F87-G87)/H87)&gt;0,F87-(($F$2-E87)*(F87-G87)/H87),0))</f>
        <v>0</v>
      </c>
    </row>
    <row r="88" spans="1:11" ht="13.5" customHeight="1" thickBot="1">
      <c r="A88" s="1332">
        <f t="shared" si="17"/>
        <v>22</v>
      </c>
      <c r="B88" s="1257"/>
      <c r="C88" s="1257"/>
      <c r="D88" s="1989">
        <v>1</v>
      </c>
      <c r="E88" s="1257"/>
      <c r="F88" s="1339"/>
      <c r="G88" s="1339">
        <v>0</v>
      </c>
      <c r="H88" s="1592">
        <f>IF(I88=0,0,100/I88)</f>
        <v>0</v>
      </c>
      <c r="I88" s="1338"/>
      <c r="J88" s="2281">
        <f t="shared" si="24"/>
        <v>0</v>
      </c>
      <c r="K88" s="1785">
        <f>IF(H88=0,0,IF(F88-(($F$2-E88)*(F88-G88)/H88)&gt;0,F88-(($F$2-E88)*(F88-G88)/H88),0))</f>
        <v>0</v>
      </c>
    </row>
    <row r="89" spans="1:11" ht="18" customHeight="1" thickBot="1">
      <c r="A89" s="1337">
        <f t="shared" si="17"/>
        <v>23</v>
      </c>
      <c r="B89" s="1336" t="s">
        <v>391</v>
      </c>
      <c r="C89" s="214"/>
      <c r="D89" s="1143"/>
      <c r="E89" s="1143"/>
      <c r="F89" s="1596">
        <f>SUM(F67:F88)</f>
        <v>0</v>
      </c>
      <c r="G89" s="644"/>
      <c r="H89" s="644"/>
      <c r="I89" s="1143"/>
      <c r="J89" s="1597">
        <f>SUM(J67:J88)</f>
        <v>0</v>
      </c>
      <c r="K89" s="1596">
        <f>SUM(K67:K88)</f>
        <v>0</v>
      </c>
    </row>
    <row r="90" spans="1:11" ht="18" customHeight="1" thickBot="1">
      <c r="A90" s="1176">
        <f t="shared" si="17"/>
        <v>24</v>
      </c>
      <c r="B90" s="1189"/>
      <c r="C90" s="214"/>
      <c r="D90" s="1335" t="s">
        <v>844</v>
      </c>
      <c r="E90" s="1598">
        <f>IF(F89=0,0,(F89-K89)*100/F89)</f>
        <v>0</v>
      </c>
      <c r="G90" s="695"/>
      <c r="H90" s="695"/>
      <c r="I90" s="1143" t="s">
        <v>227</v>
      </c>
    </row>
    <row r="91" spans="1:11" ht="18" customHeight="1" thickBot="1">
      <c r="A91" s="1176">
        <f t="shared" si="17"/>
        <v>25</v>
      </c>
      <c r="B91" s="1189"/>
      <c r="C91" s="214"/>
      <c r="D91" s="1335" t="s">
        <v>843</v>
      </c>
      <c r="E91" s="696"/>
      <c r="F91" s="1597">
        <f>IF('F002'!$F$13=0,0,$F$89/'F002'!$F$13)</f>
        <v>0</v>
      </c>
      <c r="G91" s="695"/>
      <c r="H91" s="695"/>
      <c r="I91" s="1143"/>
      <c r="J91" s="1597">
        <f>IF('F002'!$F$13=0,0,$J$89/'F002'!$F$13)</f>
        <v>0</v>
      </c>
      <c r="K91" s="1597">
        <f>IF('F002'!$F$13=0,0,$K$89/'F002'!$F$13)</f>
        <v>0</v>
      </c>
    </row>
    <row r="92" spans="1:11" ht="14.25" customHeight="1">
      <c r="A92" s="182"/>
      <c r="B92" s="182"/>
      <c r="C92" s="182"/>
      <c r="D92" s="1142"/>
      <c r="E92" s="693"/>
      <c r="F92" s="690"/>
      <c r="G92" s="692"/>
      <c r="H92" s="692"/>
      <c r="I92" s="691"/>
      <c r="J92" s="690"/>
      <c r="K92" s="689"/>
    </row>
  </sheetData>
  <sheetProtection password="F25B" sheet="1" objects="1" scenarios="1"/>
  <mergeCells count="10">
    <mergeCell ref="A63:I63"/>
    <mergeCell ref="A2:E2"/>
    <mergeCell ref="A3:E3"/>
    <mergeCell ref="G2:K2"/>
    <mergeCell ref="G3:K3"/>
    <mergeCell ref="A60:E60"/>
    <mergeCell ref="G60:K60"/>
    <mergeCell ref="A61:E61"/>
    <mergeCell ref="G61:K61"/>
    <mergeCell ref="A5:I5"/>
  </mergeCells>
  <printOptions horizontalCentered="1"/>
  <pageMargins left="0.39370078740157483" right="0.39370078740157483" top="0.39370078740157483" bottom="0" header="0" footer="0"/>
  <pageSetup paperSize="9" scale="89" fitToHeight="2" orientation="portrait" horizontalDpi="4294967292" r:id="rId1"/>
  <headerFooter alignWithMargins="0"/>
  <rowBreaks count="1" manualBreakCount="1">
    <brk id="58" max="10" man="1"/>
  </rowBreaks>
  <drawing r:id="rId2"/>
  <legacyDrawing r:id="rId3"/>
</worksheet>
</file>

<file path=xl/worksheets/sheet10.xml><?xml version="1.0" encoding="utf-8"?>
<worksheet xmlns="http://schemas.openxmlformats.org/spreadsheetml/2006/main" xmlns:r="http://schemas.openxmlformats.org/officeDocument/2006/relationships">
  <sheetPr codeName="Tabelle1">
    <pageSetUpPr fitToPage="1"/>
  </sheetPr>
  <dimension ref="A1:K37"/>
  <sheetViews>
    <sheetView showZeros="0" workbookViewId="0">
      <selection activeCell="B25" sqref="B25"/>
    </sheetView>
  </sheetViews>
  <sheetFormatPr baseColWidth="10" defaultRowHeight="12.75"/>
  <cols>
    <col min="1" max="1" width="3.85546875" style="2059" customWidth="1"/>
    <col min="2" max="2" width="35.7109375" style="2059" customWidth="1"/>
    <col min="3" max="3" width="9.5703125" style="2059" bestFit="1" customWidth="1"/>
    <col min="4" max="4" width="9.140625" style="2059" bestFit="1" customWidth="1"/>
    <col min="5" max="5" width="10.140625" style="2059" bestFit="1" customWidth="1"/>
    <col min="6" max="7" width="9.7109375" style="2059" bestFit="1" customWidth="1"/>
    <col min="8" max="8" width="7.85546875" style="2059" bestFit="1" customWidth="1"/>
    <col min="9" max="9" width="8.42578125" style="2059" bestFit="1" customWidth="1"/>
    <col min="10" max="10" width="7.7109375" style="2059" customWidth="1"/>
    <col min="11" max="11" width="9.140625" style="2059" customWidth="1"/>
    <col min="12" max="16384" width="11.42578125" style="2059"/>
  </cols>
  <sheetData>
    <row r="1" spans="1:11" ht="30" customHeight="1" thickBot="1"/>
    <row r="2" spans="1:11">
      <c r="A2" s="2855">
        <f>Hauptmenü!C4</f>
        <v>0</v>
      </c>
      <c r="B2" s="2855"/>
      <c r="C2" s="2855"/>
      <c r="D2" s="2855"/>
      <c r="E2" s="2060">
        <f>Hauptmenü!C5</f>
        <v>0</v>
      </c>
      <c r="F2" s="2855">
        <f>Hauptmenü!C6</f>
        <v>0</v>
      </c>
      <c r="G2" s="2855"/>
      <c r="H2" s="2855"/>
      <c r="I2" s="2855"/>
      <c r="J2" s="2855"/>
      <c r="K2" s="2855"/>
    </row>
    <row r="3" spans="1:11" ht="13.5" thickBot="1">
      <c r="A3" s="2857" t="s">
        <v>113</v>
      </c>
      <c r="B3" s="2857"/>
      <c r="C3" s="2857"/>
      <c r="D3" s="2857"/>
      <c r="E3" s="1815" t="s">
        <v>112</v>
      </c>
      <c r="F3" s="2856" t="s">
        <v>111</v>
      </c>
      <c r="G3" s="2856"/>
      <c r="H3" s="2856"/>
      <c r="I3" s="2856"/>
      <c r="J3" s="2856"/>
      <c r="K3" s="2856"/>
    </row>
    <row r="4" spans="1:11" ht="6.95" customHeight="1"/>
    <row r="5" spans="1:11" s="296" customFormat="1" ht="20.25">
      <c r="A5" s="2061" t="s">
        <v>386</v>
      </c>
      <c r="B5" s="2061"/>
      <c r="C5" s="2061"/>
      <c r="D5" s="2061"/>
      <c r="E5" s="2061"/>
      <c r="F5" s="2061"/>
      <c r="G5" s="2061"/>
      <c r="H5" s="2061"/>
      <c r="I5" s="2061"/>
      <c r="J5" s="2061"/>
      <c r="K5" s="1884" t="s">
        <v>894</v>
      </c>
    </row>
    <row r="6" spans="1:11" ht="9.75" customHeight="1" thickBot="1"/>
    <row r="7" spans="1:11" s="296" customFormat="1" ht="18" customHeight="1">
      <c r="A7" s="2062" t="s">
        <v>385</v>
      </c>
      <c r="B7" s="2063"/>
      <c r="C7" s="2064" t="s">
        <v>384</v>
      </c>
      <c r="D7" s="2065" t="s">
        <v>383</v>
      </c>
      <c r="E7" s="1992" t="s">
        <v>382</v>
      </c>
      <c r="F7" s="2064" t="s">
        <v>381</v>
      </c>
      <c r="G7" s="2065" t="s">
        <v>381</v>
      </c>
      <c r="H7" s="2864" t="s">
        <v>379</v>
      </c>
      <c r="I7" s="2865"/>
      <c r="J7" s="2860" t="s">
        <v>886</v>
      </c>
      <c r="K7" s="2862" t="s">
        <v>885</v>
      </c>
    </row>
    <row r="8" spans="1:11" s="296" customFormat="1" ht="18" customHeight="1" thickBot="1">
      <c r="A8" s="316"/>
      <c r="B8" s="1236"/>
      <c r="C8" s="2066" t="s">
        <v>887</v>
      </c>
      <c r="D8" s="2066" t="s">
        <v>774</v>
      </c>
      <c r="E8" s="2067" t="s">
        <v>243</v>
      </c>
      <c r="F8" s="2066" t="s">
        <v>774</v>
      </c>
      <c r="G8" s="2066" t="s">
        <v>243</v>
      </c>
      <c r="H8" s="2067" t="s">
        <v>774</v>
      </c>
      <c r="I8" s="2068" t="s">
        <v>890</v>
      </c>
      <c r="J8" s="2861"/>
      <c r="K8" s="2863"/>
    </row>
    <row r="9" spans="1:11" s="296" customFormat="1" ht="18" customHeight="1">
      <c r="A9" s="2069"/>
      <c r="B9" s="2070">
        <v>1</v>
      </c>
      <c r="C9" s="2070">
        <v>2</v>
      </c>
      <c r="D9" s="2070">
        <v>3</v>
      </c>
      <c r="E9" s="2070">
        <v>4</v>
      </c>
      <c r="F9" s="2070">
        <v>5</v>
      </c>
      <c r="G9" s="2070">
        <v>6</v>
      </c>
      <c r="H9" s="2070">
        <v>8</v>
      </c>
      <c r="I9" s="2071">
        <v>9</v>
      </c>
      <c r="J9" s="2071">
        <v>10</v>
      </c>
      <c r="K9" s="2072">
        <v>11</v>
      </c>
    </row>
    <row r="10" spans="1:11" s="296" customFormat="1" ht="18" customHeight="1">
      <c r="A10" s="2073"/>
      <c r="B10" s="1822" t="s">
        <v>373</v>
      </c>
      <c r="C10" s="302"/>
      <c r="D10" s="302"/>
      <c r="E10" s="302"/>
      <c r="F10" s="302"/>
      <c r="G10" s="302"/>
      <c r="H10" s="302"/>
      <c r="I10" s="302"/>
      <c r="J10" s="2074"/>
      <c r="K10" s="2075"/>
    </row>
    <row r="11" spans="1:11" s="296" customFormat="1" ht="18" customHeight="1">
      <c r="A11" s="2076">
        <v>1</v>
      </c>
      <c r="B11" s="1233"/>
      <c r="C11" s="1233"/>
      <c r="D11" s="1233"/>
      <c r="E11" s="1592">
        <f>C11*D11</f>
        <v>0</v>
      </c>
      <c r="F11" s="1233"/>
      <c r="G11" s="1592">
        <f>C11*F11</f>
        <v>0</v>
      </c>
      <c r="H11" s="1592">
        <f>D11-F11</f>
        <v>0</v>
      </c>
      <c r="I11" s="2077">
        <f>C11*H11</f>
        <v>0</v>
      </c>
      <c r="J11" s="2022"/>
      <c r="K11" s="2023"/>
    </row>
    <row r="12" spans="1:11" s="296" customFormat="1" ht="18" customHeight="1">
      <c r="A12" s="2076">
        <f t="shared" ref="A12:A17" si="0">A11+1</f>
        <v>2</v>
      </c>
      <c r="B12" s="1233"/>
      <c r="C12" s="1233"/>
      <c r="D12" s="1233"/>
      <c r="E12" s="1592">
        <f t="shared" ref="E12:E20" si="1">C12*D12</f>
        <v>0</v>
      </c>
      <c r="F12" s="1233"/>
      <c r="G12" s="1592">
        <f t="shared" ref="G12:G20" si="2">C12*F12</f>
        <v>0</v>
      </c>
      <c r="H12" s="1592">
        <f t="shared" ref="H12:H20" si="3">D12-F12</f>
        <v>0</v>
      </c>
      <c r="I12" s="2077">
        <f t="shared" ref="I12:I20" si="4">C12*H12</f>
        <v>0</v>
      </c>
      <c r="J12" s="2022"/>
      <c r="K12" s="2023"/>
    </row>
    <row r="13" spans="1:11" s="296" customFormat="1" ht="18" customHeight="1">
      <c r="A13" s="2076">
        <f t="shared" si="0"/>
        <v>3</v>
      </c>
      <c r="B13" s="1233"/>
      <c r="C13" s="1233"/>
      <c r="D13" s="1233"/>
      <c r="E13" s="1592">
        <f t="shared" si="1"/>
        <v>0</v>
      </c>
      <c r="F13" s="1233"/>
      <c r="G13" s="1592">
        <f t="shared" si="2"/>
        <v>0</v>
      </c>
      <c r="H13" s="1592">
        <f t="shared" si="3"/>
        <v>0</v>
      </c>
      <c r="I13" s="2077">
        <f t="shared" si="4"/>
        <v>0</v>
      </c>
      <c r="J13" s="2022"/>
      <c r="K13" s="2023"/>
    </row>
    <row r="14" spans="1:11" s="296" customFormat="1" ht="18" customHeight="1">
      <c r="A14" s="2076">
        <f t="shared" si="0"/>
        <v>4</v>
      </c>
      <c r="B14" s="1233"/>
      <c r="C14" s="1233"/>
      <c r="D14" s="1233"/>
      <c r="E14" s="1592">
        <f t="shared" si="1"/>
        <v>0</v>
      </c>
      <c r="F14" s="1233"/>
      <c r="G14" s="1592">
        <f t="shared" si="2"/>
        <v>0</v>
      </c>
      <c r="H14" s="1592">
        <f t="shared" si="3"/>
        <v>0</v>
      </c>
      <c r="I14" s="2077">
        <f t="shared" si="4"/>
        <v>0</v>
      </c>
      <c r="J14" s="2022"/>
      <c r="K14" s="2023"/>
    </row>
    <row r="15" spans="1:11" s="296" customFormat="1" ht="18" customHeight="1">
      <c r="A15" s="2076">
        <f t="shared" si="0"/>
        <v>5</v>
      </c>
      <c r="B15" s="1233"/>
      <c r="C15" s="1233"/>
      <c r="D15" s="1233"/>
      <c r="E15" s="1592">
        <f t="shared" si="1"/>
        <v>0</v>
      </c>
      <c r="F15" s="1233"/>
      <c r="G15" s="1592">
        <f t="shared" si="2"/>
        <v>0</v>
      </c>
      <c r="H15" s="1592">
        <f t="shared" si="3"/>
        <v>0</v>
      </c>
      <c r="I15" s="2077">
        <f t="shared" si="4"/>
        <v>0</v>
      </c>
      <c r="J15" s="2022"/>
      <c r="K15" s="2023"/>
    </row>
    <row r="16" spans="1:11" s="296" customFormat="1" ht="18" customHeight="1">
      <c r="A16" s="2076">
        <f t="shared" si="0"/>
        <v>6</v>
      </c>
      <c r="B16" s="1233"/>
      <c r="C16" s="1233"/>
      <c r="D16" s="1233"/>
      <c r="E16" s="1592">
        <f t="shared" si="1"/>
        <v>0</v>
      </c>
      <c r="F16" s="1233"/>
      <c r="G16" s="1592">
        <f t="shared" si="2"/>
        <v>0</v>
      </c>
      <c r="H16" s="1592">
        <f t="shared" si="3"/>
        <v>0</v>
      </c>
      <c r="I16" s="2077">
        <f t="shared" si="4"/>
        <v>0</v>
      </c>
      <c r="J16" s="2022"/>
      <c r="K16" s="2023"/>
    </row>
    <row r="17" spans="1:11" s="296" customFormat="1" ht="18" customHeight="1">
      <c r="A17" s="2076">
        <f t="shared" si="0"/>
        <v>7</v>
      </c>
      <c r="B17" s="1233"/>
      <c r="C17" s="1233"/>
      <c r="D17" s="1233"/>
      <c r="E17" s="1592">
        <f t="shared" si="1"/>
        <v>0</v>
      </c>
      <c r="F17" s="1233"/>
      <c r="G17" s="1592">
        <f t="shared" si="2"/>
        <v>0</v>
      </c>
      <c r="H17" s="1592">
        <f t="shared" si="3"/>
        <v>0</v>
      </c>
      <c r="I17" s="2077">
        <f t="shared" si="4"/>
        <v>0</v>
      </c>
      <c r="J17" s="2022"/>
      <c r="K17" s="2023"/>
    </row>
    <row r="18" spans="1:11" s="296" customFormat="1" ht="18" customHeight="1">
      <c r="A18" s="2076">
        <f>A17+1</f>
        <v>8</v>
      </c>
      <c r="B18" s="1233"/>
      <c r="C18" s="1233"/>
      <c r="D18" s="1233"/>
      <c r="E18" s="1592">
        <f t="shared" si="1"/>
        <v>0</v>
      </c>
      <c r="F18" s="1233"/>
      <c r="G18" s="1592">
        <f t="shared" si="2"/>
        <v>0</v>
      </c>
      <c r="H18" s="1592">
        <f t="shared" si="3"/>
        <v>0</v>
      </c>
      <c r="I18" s="2077">
        <f t="shared" si="4"/>
        <v>0</v>
      </c>
      <c r="J18" s="2022"/>
      <c r="K18" s="2023"/>
    </row>
    <row r="19" spans="1:11" s="296" customFormat="1" ht="18" customHeight="1">
      <c r="A19" s="2076">
        <f>A18+1</f>
        <v>9</v>
      </c>
      <c r="B19" s="1233"/>
      <c r="C19" s="1233"/>
      <c r="D19" s="1233"/>
      <c r="E19" s="1592">
        <f t="shared" si="1"/>
        <v>0</v>
      </c>
      <c r="F19" s="1233"/>
      <c r="G19" s="1592">
        <f t="shared" si="2"/>
        <v>0</v>
      </c>
      <c r="H19" s="1592">
        <f t="shared" si="3"/>
        <v>0</v>
      </c>
      <c r="I19" s="2077">
        <f t="shared" si="4"/>
        <v>0</v>
      </c>
      <c r="J19" s="2022"/>
      <c r="K19" s="2023"/>
    </row>
    <row r="20" spans="1:11" s="296" customFormat="1" ht="18" customHeight="1" thickBot="1">
      <c r="A20" s="2076">
        <f>A19+1</f>
        <v>10</v>
      </c>
      <c r="B20" s="1330"/>
      <c r="C20" s="1330"/>
      <c r="D20" s="1330"/>
      <c r="E20" s="2078">
        <f t="shared" si="1"/>
        <v>0</v>
      </c>
      <c r="F20" s="1330"/>
      <c r="G20" s="2078">
        <f t="shared" si="2"/>
        <v>0</v>
      </c>
      <c r="H20" s="2078">
        <f t="shared" si="3"/>
        <v>0</v>
      </c>
      <c r="I20" s="2079">
        <f t="shared" si="4"/>
        <v>0</v>
      </c>
      <c r="J20" s="2025"/>
      <c r="K20" s="2026"/>
    </row>
    <row r="21" spans="1:11" s="296" customFormat="1" ht="18" customHeight="1" thickBot="1">
      <c r="A21" s="2080">
        <f>A20+1</f>
        <v>11</v>
      </c>
      <c r="B21" s="2081" t="s">
        <v>891</v>
      </c>
      <c r="C21" s="2082"/>
      <c r="D21" s="2082"/>
      <c r="E21" s="2083">
        <f>SUM(E11:E20)</f>
        <v>0</v>
      </c>
      <c r="F21" s="2084"/>
      <c r="G21" s="2116">
        <f>SUM(G11:G20)</f>
        <v>0</v>
      </c>
      <c r="H21" s="2085"/>
      <c r="I21" s="2086">
        <f>SUM(I11:I20)</f>
        <v>0</v>
      </c>
      <c r="J21" s="2087">
        <f>SUM(J11:J20)</f>
        <v>0</v>
      </c>
      <c r="K21" s="2088">
        <f>SUM(K11:K20)</f>
        <v>0</v>
      </c>
    </row>
    <row r="22" spans="1:11" s="296" customFormat="1" ht="18" customHeight="1">
      <c r="A22" s="2089">
        <f>A21+1</f>
        <v>12</v>
      </c>
      <c r="B22" s="2090" t="s">
        <v>892</v>
      </c>
      <c r="C22" s="2091"/>
      <c r="D22" s="2091"/>
      <c r="E22" s="2108"/>
      <c r="F22" s="302"/>
      <c r="G22" s="2092"/>
      <c r="H22" s="328"/>
      <c r="I22" s="2092"/>
      <c r="J22" s="2092"/>
      <c r="K22" s="2092"/>
    </row>
    <row r="23" spans="1:11" s="328" customFormat="1" ht="9.75" customHeight="1" thickBot="1">
      <c r="B23" s="521"/>
      <c r="E23" s="2092"/>
      <c r="G23" s="2092"/>
      <c r="I23" s="2092"/>
      <c r="J23" s="2092"/>
    </row>
    <row r="24" spans="1:11" s="296" customFormat="1" ht="24">
      <c r="A24" s="2089">
        <f>A22+1</f>
        <v>13</v>
      </c>
      <c r="B24" s="2093" t="s">
        <v>889</v>
      </c>
      <c r="C24" s="2094" t="s">
        <v>888</v>
      </c>
      <c r="D24" s="2095" t="s">
        <v>842</v>
      </c>
      <c r="E24" s="2096" t="s">
        <v>368</v>
      </c>
      <c r="F24" s="2097" t="s">
        <v>367</v>
      </c>
      <c r="G24" s="1863"/>
      <c r="H24" s="2858" t="s">
        <v>366</v>
      </c>
      <c r="I24" s="2859"/>
    </row>
    <row r="25" spans="1:11" s="296" customFormat="1" ht="18" customHeight="1">
      <c r="A25" s="2076">
        <f>A24+1</f>
        <v>14</v>
      </c>
      <c r="B25" s="1233"/>
      <c r="C25" s="1233"/>
      <c r="D25" s="1233"/>
      <c r="E25" s="1343"/>
      <c r="F25" s="1343"/>
      <c r="G25" s="2098"/>
      <c r="H25" s="2851">
        <f t="shared" ref="H25" si="5">C25*D25</f>
        <v>0</v>
      </c>
      <c r="I25" s="2852"/>
    </row>
    <row r="26" spans="1:11" s="296" customFormat="1" ht="18" customHeight="1">
      <c r="A26" s="2076">
        <f t="shared" ref="A26:A31" si="6">A25+1</f>
        <v>15</v>
      </c>
      <c r="B26" s="1233"/>
      <c r="C26" s="1233"/>
      <c r="D26" s="1233"/>
      <c r="E26" s="1343"/>
      <c r="F26" s="1343"/>
      <c r="G26" s="2098"/>
      <c r="H26" s="2851">
        <f t="shared" ref="H26:H35" si="7">C26*D26</f>
        <v>0</v>
      </c>
      <c r="I26" s="2852"/>
    </row>
    <row r="27" spans="1:11" s="296" customFormat="1" ht="18" customHeight="1">
      <c r="A27" s="2076">
        <f t="shared" si="6"/>
        <v>16</v>
      </c>
      <c r="B27" s="1233"/>
      <c r="C27" s="1233"/>
      <c r="D27" s="1233"/>
      <c r="E27" s="1343"/>
      <c r="F27" s="1343"/>
      <c r="G27" s="2098"/>
      <c r="H27" s="2851">
        <f t="shared" si="7"/>
        <v>0</v>
      </c>
      <c r="I27" s="2852"/>
    </row>
    <row r="28" spans="1:11" s="296" customFormat="1" ht="18" customHeight="1">
      <c r="A28" s="2076">
        <f t="shared" si="6"/>
        <v>17</v>
      </c>
      <c r="B28" s="1233"/>
      <c r="C28" s="1233"/>
      <c r="D28" s="1233"/>
      <c r="E28" s="1343"/>
      <c r="F28" s="1343"/>
      <c r="G28" s="2098"/>
      <c r="H28" s="2851">
        <f t="shared" si="7"/>
        <v>0</v>
      </c>
      <c r="I28" s="2852"/>
    </row>
    <row r="29" spans="1:11" s="296" customFormat="1" ht="18" customHeight="1">
      <c r="A29" s="2076">
        <f t="shared" si="6"/>
        <v>18</v>
      </c>
      <c r="B29" s="1233"/>
      <c r="C29" s="1233"/>
      <c r="D29" s="1233"/>
      <c r="E29" s="1343"/>
      <c r="F29" s="1343"/>
      <c r="G29" s="2098"/>
      <c r="H29" s="2851">
        <f t="shared" si="7"/>
        <v>0</v>
      </c>
      <c r="I29" s="2852"/>
    </row>
    <row r="30" spans="1:11" s="296" customFormat="1" ht="18" customHeight="1">
      <c r="A30" s="2076">
        <f t="shared" si="6"/>
        <v>19</v>
      </c>
      <c r="B30" s="1233"/>
      <c r="C30" s="1233"/>
      <c r="D30" s="1233"/>
      <c r="E30" s="1343"/>
      <c r="F30" s="1343"/>
      <c r="G30" s="2098"/>
      <c r="H30" s="2851">
        <f t="shared" si="7"/>
        <v>0</v>
      </c>
      <c r="I30" s="2852"/>
    </row>
    <row r="31" spans="1:11" s="296" customFormat="1" ht="18" customHeight="1">
      <c r="A31" s="2076">
        <f t="shared" si="6"/>
        <v>20</v>
      </c>
      <c r="B31" s="1233"/>
      <c r="C31" s="1233"/>
      <c r="D31" s="1233"/>
      <c r="E31" s="1343"/>
      <c r="F31" s="1343"/>
      <c r="G31" s="2098"/>
      <c r="H31" s="2851">
        <f t="shared" si="7"/>
        <v>0</v>
      </c>
      <c r="I31" s="2852"/>
    </row>
    <row r="32" spans="1:11" s="296" customFormat="1" ht="18" customHeight="1">
      <c r="A32" s="2076">
        <f t="shared" ref="A32:A37" si="8">A31+1</f>
        <v>21</v>
      </c>
      <c r="B32" s="1233"/>
      <c r="C32" s="1233"/>
      <c r="D32" s="1233"/>
      <c r="E32" s="1343"/>
      <c r="F32" s="1343"/>
      <c r="G32" s="2098"/>
      <c r="H32" s="2851">
        <f t="shared" si="7"/>
        <v>0</v>
      </c>
      <c r="I32" s="2852"/>
    </row>
    <row r="33" spans="1:11" s="296" customFormat="1" ht="18" customHeight="1">
      <c r="A33" s="2076">
        <f t="shared" si="8"/>
        <v>22</v>
      </c>
      <c r="B33" s="1233"/>
      <c r="C33" s="1233"/>
      <c r="D33" s="1233"/>
      <c r="E33" s="1343"/>
      <c r="F33" s="1343"/>
      <c r="G33" s="2098"/>
      <c r="H33" s="2851">
        <f t="shared" si="7"/>
        <v>0</v>
      </c>
      <c r="I33" s="2852"/>
    </row>
    <row r="34" spans="1:11" s="296" customFormat="1" ht="18" customHeight="1">
      <c r="A34" s="2076">
        <f t="shared" si="8"/>
        <v>23</v>
      </c>
      <c r="B34" s="1233"/>
      <c r="C34" s="1233"/>
      <c r="D34" s="1233"/>
      <c r="E34" s="1343"/>
      <c r="F34" s="1343"/>
      <c r="G34" s="2099"/>
      <c r="H34" s="2851">
        <f t="shared" si="7"/>
        <v>0</v>
      </c>
      <c r="I34" s="2852"/>
    </row>
    <row r="35" spans="1:11" s="296" customFormat="1" ht="18" customHeight="1" thickBot="1">
      <c r="A35" s="2076">
        <f t="shared" si="8"/>
        <v>24</v>
      </c>
      <c r="B35" s="1330"/>
      <c r="C35" s="1330"/>
      <c r="D35" s="1330"/>
      <c r="E35" s="1340"/>
      <c r="F35" s="1340"/>
      <c r="G35" s="2100"/>
      <c r="H35" s="2851">
        <f t="shared" si="7"/>
        <v>0</v>
      </c>
      <c r="I35" s="2852"/>
    </row>
    <row r="36" spans="1:11" s="296" customFormat="1" ht="18" customHeight="1" thickBot="1">
      <c r="A36" s="2080">
        <f t="shared" si="8"/>
        <v>25</v>
      </c>
      <c r="B36" s="2101" t="s">
        <v>841</v>
      </c>
      <c r="C36" s="2082"/>
      <c r="D36" s="2102"/>
      <c r="E36" s="2103">
        <f>SUM(E25:E35)</f>
        <v>0</v>
      </c>
      <c r="F36" s="2104">
        <f>SUM(F25:F35)</f>
        <v>0</v>
      </c>
      <c r="G36" s="2105"/>
      <c r="H36" s="2853">
        <f>SUM(H25:I35)</f>
        <v>0</v>
      </c>
      <c r="I36" s="2854"/>
    </row>
    <row r="37" spans="1:11" s="296" customFormat="1" ht="18" customHeight="1">
      <c r="A37" s="2089">
        <f t="shared" si="8"/>
        <v>26</v>
      </c>
      <c r="B37" s="2090" t="s">
        <v>893</v>
      </c>
      <c r="C37" s="2091"/>
      <c r="D37" s="2091"/>
      <c r="E37" s="2091"/>
      <c r="F37" s="2091"/>
      <c r="G37" s="2106"/>
      <c r="H37" s="2107"/>
      <c r="I37" s="2058"/>
      <c r="J37" s="2092"/>
      <c r="K37" s="2092"/>
    </row>
  </sheetData>
  <sheetProtection password="F25B" sheet="1" objects="1" scenarios="1"/>
  <mergeCells count="20">
    <mergeCell ref="F2:K2"/>
    <mergeCell ref="F3:K3"/>
    <mergeCell ref="A2:D2"/>
    <mergeCell ref="A3:D3"/>
    <mergeCell ref="H29:I29"/>
    <mergeCell ref="H24:I24"/>
    <mergeCell ref="H25:I25"/>
    <mergeCell ref="H26:I26"/>
    <mergeCell ref="H27:I27"/>
    <mergeCell ref="H28:I28"/>
    <mergeCell ref="J7:J8"/>
    <mergeCell ref="K7:K8"/>
    <mergeCell ref="H7:I7"/>
    <mergeCell ref="H35:I35"/>
    <mergeCell ref="H36:I36"/>
    <mergeCell ref="H30:I30"/>
    <mergeCell ref="H31:I31"/>
    <mergeCell ref="H32:I32"/>
    <mergeCell ref="H33:I33"/>
    <mergeCell ref="H34:I34"/>
  </mergeCells>
  <pageMargins left="0.70866141732283472" right="0.34" top="0.41" bottom="0.78740157480314965" header="0.31496062992125984" footer="0.31496062992125984"/>
  <pageSetup paperSize="9" scale="77" orientation="portrait" r:id="rId1"/>
  <legacyDrawing r:id="rId2"/>
</worksheet>
</file>

<file path=xl/worksheets/sheet11.xml><?xml version="1.0" encoding="utf-8"?>
<worksheet xmlns="http://schemas.openxmlformats.org/spreadsheetml/2006/main" xmlns:r="http://schemas.openxmlformats.org/officeDocument/2006/relationships">
  <sheetPr codeName="Tabelle20">
    <pageSetUpPr fitToPage="1"/>
  </sheetPr>
  <dimension ref="A1:J43"/>
  <sheetViews>
    <sheetView showZeros="0" workbookViewId="0">
      <selection activeCell="B25" sqref="B25"/>
    </sheetView>
  </sheetViews>
  <sheetFormatPr baseColWidth="10" defaultRowHeight="18.600000000000001" customHeight="1"/>
  <cols>
    <col min="1" max="1" width="3.85546875" style="28" customWidth="1"/>
    <col min="2" max="2" width="11.42578125" style="28"/>
    <col min="3" max="3" width="9.42578125" style="28" customWidth="1"/>
    <col min="4" max="4" width="6.5703125" style="28" customWidth="1"/>
    <col min="5" max="5" width="13" style="28" customWidth="1"/>
    <col min="6" max="6" width="8" style="28" bestFit="1" customWidth="1"/>
    <col min="7" max="7" width="14.28515625" style="1113" customWidth="1"/>
    <col min="8" max="8" width="9.85546875" style="1113" bestFit="1" customWidth="1"/>
    <col min="9" max="9" width="9.85546875" style="28" customWidth="1"/>
    <col min="10" max="10" width="2.7109375" style="46" customWidth="1"/>
    <col min="11" max="258" width="11.42578125" style="28"/>
    <col min="259" max="259" width="9.42578125" style="28" customWidth="1"/>
    <col min="260" max="260" width="6.5703125" style="28" customWidth="1"/>
    <col min="261" max="261" width="13" style="28" customWidth="1"/>
    <col min="262" max="262" width="8" style="28" bestFit="1" customWidth="1"/>
    <col min="263" max="263" width="14.28515625" style="28" customWidth="1"/>
    <col min="264" max="264" width="9.85546875" style="28" bestFit="1" customWidth="1"/>
    <col min="265" max="265" width="9.85546875" style="28" customWidth="1"/>
    <col min="266" max="266" width="34.28515625" style="28" customWidth="1"/>
    <col min="267" max="514" width="11.42578125" style="28"/>
    <col min="515" max="515" width="9.42578125" style="28" customWidth="1"/>
    <col min="516" max="516" width="6.5703125" style="28" customWidth="1"/>
    <col min="517" max="517" width="13" style="28" customWidth="1"/>
    <col min="518" max="518" width="8" style="28" bestFit="1" customWidth="1"/>
    <col min="519" max="519" width="14.28515625" style="28" customWidth="1"/>
    <col min="520" max="520" width="9.85546875" style="28" bestFit="1" customWidth="1"/>
    <col min="521" max="521" width="9.85546875" style="28" customWidth="1"/>
    <col min="522" max="522" width="34.28515625" style="28" customWidth="1"/>
    <col min="523" max="770" width="11.42578125" style="28"/>
    <col min="771" max="771" width="9.42578125" style="28" customWidth="1"/>
    <col min="772" max="772" width="6.5703125" style="28" customWidth="1"/>
    <col min="773" max="773" width="13" style="28" customWidth="1"/>
    <col min="774" max="774" width="8" style="28" bestFit="1" customWidth="1"/>
    <col min="775" max="775" width="14.28515625" style="28" customWidth="1"/>
    <col min="776" max="776" width="9.85546875" style="28" bestFit="1" customWidth="1"/>
    <col min="777" max="777" width="9.85546875" style="28" customWidth="1"/>
    <col min="778" max="778" width="34.28515625" style="28" customWidth="1"/>
    <col min="779" max="1026" width="11.42578125" style="28"/>
    <col min="1027" max="1027" width="9.42578125" style="28" customWidth="1"/>
    <col min="1028" max="1028" width="6.5703125" style="28" customWidth="1"/>
    <col min="1029" max="1029" width="13" style="28" customWidth="1"/>
    <col min="1030" max="1030" width="8" style="28" bestFit="1" customWidth="1"/>
    <col min="1031" max="1031" width="14.28515625" style="28" customWidth="1"/>
    <col min="1032" max="1032" width="9.85546875" style="28" bestFit="1" customWidth="1"/>
    <col min="1033" max="1033" width="9.85546875" style="28" customWidth="1"/>
    <col min="1034" max="1034" width="34.28515625" style="28" customWidth="1"/>
    <col min="1035" max="1282" width="11.42578125" style="28"/>
    <col min="1283" max="1283" width="9.42578125" style="28" customWidth="1"/>
    <col min="1284" max="1284" width="6.5703125" style="28" customWidth="1"/>
    <col min="1285" max="1285" width="13" style="28" customWidth="1"/>
    <col min="1286" max="1286" width="8" style="28" bestFit="1" customWidth="1"/>
    <col min="1287" max="1287" width="14.28515625" style="28" customWidth="1"/>
    <col min="1288" max="1288" width="9.85546875" style="28" bestFit="1" customWidth="1"/>
    <col min="1289" max="1289" width="9.85546875" style="28" customWidth="1"/>
    <col min="1290" max="1290" width="34.28515625" style="28" customWidth="1"/>
    <col min="1291" max="1538" width="11.42578125" style="28"/>
    <col min="1539" max="1539" width="9.42578125" style="28" customWidth="1"/>
    <col min="1540" max="1540" width="6.5703125" style="28" customWidth="1"/>
    <col min="1541" max="1541" width="13" style="28" customWidth="1"/>
    <col min="1542" max="1542" width="8" style="28" bestFit="1" customWidth="1"/>
    <col min="1543" max="1543" width="14.28515625" style="28" customWidth="1"/>
    <col min="1544" max="1544" width="9.85546875" style="28" bestFit="1" customWidth="1"/>
    <col min="1545" max="1545" width="9.85546875" style="28" customWidth="1"/>
    <col min="1546" max="1546" width="34.28515625" style="28" customWidth="1"/>
    <col min="1547" max="1794" width="11.42578125" style="28"/>
    <col min="1795" max="1795" width="9.42578125" style="28" customWidth="1"/>
    <col min="1796" max="1796" width="6.5703125" style="28" customWidth="1"/>
    <col min="1797" max="1797" width="13" style="28" customWidth="1"/>
    <col min="1798" max="1798" width="8" style="28" bestFit="1" customWidth="1"/>
    <col min="1799" max="1799" width="14.28515625" style="28" customWidth="1"/>
    <col min="1800" max="1800" width="9.85546875" style="28" bestFit="1" customWidth="1"/>
    <col min="1801" max="1801" width="9.85546875" style="28" customWidth="1"/>
    <col min="1802" max="1802" width="34.28515625" style="28" customWidth="1"/>
    <col min="1803" max="2050" width="11.42578125" style="28"/>
    <col min="2051" max="2051" width="9.42578125" style="28" customWidth="1"/>
    <col min="2052" max="2052" width="6.5703125" style="28" customWidth="1"/>
    <col min="2053" max="2053" width="13" style="28" customWidth="1"/>
    <col min="2054" max="2054" width="8" style="28" bestFit="1" customWidth="1"/>
    <col min="2055" max="2055" width="14.28515625" style="28" customWidth="1"/>
    <col min="2056" max="2056" width="9.85546875" style="28" bestFit="1" customWidth="1"/>
    <col min="2057" max="2057" width="9.85546875" style="28" customWidth="1"/>
    <col min="2058" max="2058" width="34.28515625" style="28" customWidth="1"/>
    <col min="2059" max="2306" width="11.42578125" style="28"/>
    <col min="2307" max="2307" width="9.42578125" style="28" customWidth="1"/>
    <col min="2308" max="2308" width="6.5703125" style="28" customWidth="1"/>
    <col min="2309" max="2309" width="13" style="28" customWidth="1"/>
    <col min="2310" max="2310" width="8" style="28" bestFit="1" customWidth="1"/>
    <col min="2311" max="2311" width="14.28515625" style="28" customWidth="1"/>
    <col min="2312" max="2312" width="9.85546875" style="28" bestFit="1" customWidth="1"/>
    <col min="2313" max="2313" width="9.85546875" style="28" customWidth="1"/>
    <col min="2314" max="2314" width="34.28515625" style="28" customWidth="1"/>
    <col min="2315" max="2562" width="11.42578125" style="28"/>
    <col min="2563" max="2563" width="9.42578125" style="28" customWidth="1"/>
    <col min="2564" max="2564" width="6.5703125" style="28" customWidth="1"/>
    <col min="2565" max="2565" width="13" style="28" customWidth="1"/>
    <col min="2566" max="2566" width="8" style="28" bestFit="1" customWidth="1"/>
    <col min="2567" max="2567" width="14.28515625" style="28" customWidth="1"/>
    <col min="2568" max="2568" width="9.85546875" style="28" bestFit="1" customWidth="1"/>
    <col min="2569" max="2569" width="9.85546875" style="28" customWidth="1"/>
    <col min="2570" max="2570" width="34.28515625" style="28" customWidth="1"/>
    <col min="2571" max="2818" width="11.42578125" style="28"/>
    <col min="2819" max="2819" width="9.42578125" style="28" customWidth="1"/>
    <col min="2820" max="2820" width="6.5703125" style="28" customWidth="1"/>
    <col min="2821" max="2821" width="13" style="28" customWidth="1"/>
    <col min="2822" max="2822" width="8" style="28" bestFit="1" customWidth="1"/>
    <col min="2823" max="2823" width="14.28515625" style="28" customWidth="1"/>
    <col min="2824" max="2824" width="9.85546875" style="28" bestFit="1" customWidth="1"/>
    <col min="2825" max="2825" width="9.85546875" style="28" customWidth="1"/>
    <col min="2826" max="2826" width="34.28515625" style="28" customWidth="1"/>
    <col min="2827" max="3074" width="11.42578125" style="28"/>
    <col min="3075" max="3075" width="9.42578125" style="28" customWidth="1"/>
    <col min="3076" max="3076" width="6.5703125" style="28" customWidth="1"/>
    <col min="3077" max="3077" width="13" style="28" customWidth="1"/>
    <col min="3078" max="3078" width="8" style="28" bestFit="1" customWidth="1"/>
    <col min="3079" max="3079" width="14.28515625" style="28" customWidth="1"/>
    <col min="3080" max="3080" width="9.85546875" style="28" bestFit="1" customWidth="1"/>
    <col min="3081" max="3081" width="9.85546875" style="28" customWidth="1"/>
    <col min="3082" max="3082" width="34.28515625" style="28" customWidth="1"/>
    <col min="3083" max="3330" width="11.42578125" style="28"/>
    <col min="3331" max="3331" width="9.42578125" style="28" customWidth="1"/>
    <col min="3332" max="3332" width="6.5703125" style="28" customWidth="1"/>
    <col min="3333" max="3333" width="13" style="28" customWidth="1"/>
    <col min="3334" max="3334" width="8" style="28" bestFit="1" customWidth="1"/>
    <col min="3335" max="3335" width="14.28515625" style="28" customWidth="1"/>
    <col min="3336" max="3336" width="9.85546875" style="28" bestFit="1" customWidth="1"/>
    <col min="3337" max="3337" width="9.85546875" style="28" customWidth="1"/>
    <col min="3338" max="3338" width="34.28515625" style="28" customWidth="1"/>
    <col min="3339" max="3586" width="11.42578125" style="28"/>
    <col min="3587" max="3587" width="9.42578125" style="28" customWidth="1"/>
    <col min="3588" max="3588" width="6.5703125" style="28" customWidth="1"/>
    <col min="3589" max="3589" width="13" style="28" customWidth="1"/>
    <col min="3590" max="3590" width="8" style="28" bestFit="1" customWidth="1"/>
    <col min="3591" max="3591" width="14.28515625" style="28" customWidth="1"/>
    <col min="3592" max="3592" width="9.85546875" style="28" bestFit="1" customWidth="1"/>
    <col min="3593" max="3593" width="9.85546875" style="28" customWidth="1"/>
    <col min="3594" max="3594" width="34.28515625" style="28" customWidth="1"/>
    <col min="3595" max="3842" width="11.42578125" style="28"/>
    <col min="3843" max="3843" width="9.42578125" style="28" customWidth="1"/>
    <col min="3844" max="3844" width="6.5703125" style="28" customWidth="1"/>
    <col min="3845" max="3845" width="13" style="28" customWidth="1"/>
    <col min="3846" max="3846" width="8" style="28" bestFit="1" customWidth="1"/>
    <col min="3847" max="3847" width="14.28515625" style="28" customWidth="1"/>
    <col min="3848" max="3848" width="9.85546875" style="28" bestFit="1" customWidth="1"/>
    <col min="3849" max="3849" width="9.85546875" style="28" customWidth="1"/>
    <col min="3850" max="3850" width="34.28515625" style="28" customWidth="1"/>
    <col min="3851" max="4098" width="11.42578125" style="28"/>
    <col min="4099" max="4099" width="9.42578125" style="28" customWidth="1"/>
    <col min="4100" max="4100" width="6.5703125" style="28" customWidth="1"/>
    <col min="4101" max="4101" width="13" style="28" customWidth="1"/>
    <col min="4102" max="4102" width="8" style="28" bestFit="1" customWidth="1"/>
    <col min="4103" max="4103" width="14.28515625" style="28" customWidth="1"/>
    <col min="4104" max="4104" width="9.85546875" style="28" bestFit="1" customWidth="1"/>
    <col min="4105" max="4105" width="9.85546875" style="28" customWidth="1"/>
    <col min="4106" max="4106" width="34.28515625" style="28" customWidth="1"/>
    <col min="4107" max="4354" width="11.42578125" style="28"/>
    <col min="4355" max="4355" width="9.42578125" style="28" customWidth="1"/>
    <col min="4356" max="4356" width="6.5703125" style="28" customWidth="1"/>
    <col min="4357" max="4357" width="13" style="28" customWidth="1"/>
    <col min="4358" max="4358" width="8" style="28" bestFit="1" customWidth="1"/>
    <col min="4359" max="4359" width="14.28515625" style="28" customWidth="1"/>
    <col min="4360" max="4360" width="9.85546875" style="28" bestFit="1" customWidth="1"/>
    <col min="4361" max="4361" width="9.85546875" style="28" customWidth="1"/>
    <col min="4362" max="4362" width="34.28515625" style="28" customWidth="1"/>
    <col min="4363" max="4610" width="11.42578125" style="28"/>
    <col min="4611" max="4611" width="9.42578125" style="28" customWidth="1"/>
    <col min="4612" max="4612" width="6.5703125" style="28" customWidth="1"/>
    <col min="4613" max="4613" width="13" style="28" customWidth="1"/>
    <col min="4614" max="4614" width="8" style="28" bestFit="1" customWidth="1"/>
    <col min="4615" max="4615" width="14.28515625" style="28" customWidth="1"/>
    <col min="4616" max="4616" width="9.85546875" style="28" bestFit="1" customWidth="1"/>
    <col min="4617" max="4617" width="9.85546875" style="28" customWidth="1"/>
    <col min="4618" max="4618" width="34.28515625" style="28" customWidth="1"/>
    <col min="4619" max="4866" width="11.42578125" style="28"/>
    <col min="4867" max="4867" width="9.42578125" style="28" customWidth="1"/>
    <col min="4868" max="4868" width="6.5703125" style="28" customWidth="1"/>
    <col min="4869" max="4869" width="13" style="28" customWidth="1"/>
    <col min="4870" max="4870" width="8" style="28" bestFit="1" customWidth="1"/>
    <col min="4871" max="4871" width="14.28515625" style="28" customWidth="1"/>
    <col min="4872" max="4872" width="9.85546875" style="28" bestFit="1" customWidth="1"/>
    <col min="4873" max="4873" width="9.85546875" style="28" customWidth="1"/>
    <col min="4874" max="4874" width="34.28515625" style="28" customWidth="1"/>
    <col min="4875" max="5122" width="11.42578125" style="28"/>
    <col min="5123" max="5123" width="9.42578125" style="28" customWidth="1"/>
    <col min="5124" max="5124" width="6.5703125" style="28" customWidth="1"/>
    <col min="5125" max="5125" width="13" style="28" customWidth="1"/>
    <col min="5126" max="5126" width="8" style="28" bestFit="1" customWidth="1"/>
    <col min="5127" max="5127" width="14.28515625" style="28" customWidth="1"/>
    <col min="5128" max="5128" width="9.85546875" style="28" bestFit="1" customWidth="1"/>
    <col min="5129" max="5129" width="9.85546875" style="28" customWidth="1"/>
    <col min="5130" max="5130" width="34.28515625" style="28" customWidth="1"/>
    <col min="5131" max="5378" width="11.42578125" style="28"/>
    <col min="5379" max="5379" width="9.42578125" style="28" customWidth="1"/>
    <col min="5380" max="5380" width="6.5703125" style="28" customWidth="1"/>
    <col min="5381" max="5381" width="13" style="28" customWidth="1"/>
    <col min="5382" max="5382" width="8" style="28" bestFit="1" customWidth="1"/>
    <col min="5383" max="5383" width="14.28515625" style="28" customWidth="1"/>
    <col min="5384" max="5384" width="9.85546875" style="28" bestFit="1" customWidth="1"/>
    <col min="5385" max="5385" width="9.85546875" style="28" customWidth="1"/>
    <col min="5386" max="5386" width="34.28515625" style="28" customWidth="1"/>
    <col min="5387" max="5634" width="11.42578125" style="28"/>
    <col min="5635" max="5635" width="9.42578125" style="28" customWidth="1"/>
    <col min="5636" max="5636" width="6.5703125" style="28" customWidth="1"/>
    <col min="5637" max="5637" width="13" style="28" customWidth="1"/>
    <col min="5638" max="5638" width="8" style="28" bestFit="1" customWidth="1"/>
    <col min="5639" max="5639" width="14.28515625" style="28" customWidth="1"/>
    <col min="5640" max="5640" width="9.85546875" style="28" bestFit="1" customWidth="1"/>
    <col min="5641" max="5641" width="9.85546875" style="28" customWidth="1"/>
    <col min="5642" max="5642" width="34.28515625" style="28" customWidth="1"/>
    <col min="5643" max="5890" width="11.42578125" style="28"/>
    <col min="5891" max="5891" width="9.42578125" style="28" customWidth="1"/>
    <col min="5892" max="5892" width="6.5703125" style="28" customWidth="1"/>
    <col min="5893" max="5893" width="13" style="28" customWidth="1"/>
    <col min="5894" max="5894" width="8" style="28" bestFit="1" customWidth="1"/>
    <col min="5895" max="5895" width="14.28515625" style="28" customWidth="1"/>
    <col min="5896" max="5896" width="9.85546875" style="28" bestFit="1" customWidth="1"/>
    <col min="5897" max="5897" width="9.85546875" style="28" customWidth="1"/>
    <col min="5898" max="5898" width="34.28515625" style="28" customWidth="1"/>
    <col min="5899" max="6146" width="11.42578125" style="28"/>
    <col min="6147" max="6147" width="9.42578125" style="28" customWidth="1"/>
    <col min="6148" max="6148" width="6.5703125" style="28" customWidth="1"/>
    <col min="6149" max="6149" width="13" style="28" customWidth="1"/>
    <col min="6150" max="6150" width="8" style="28" bestFit="1" customWidth="1"/>
    <col min="6151" max="6151" width="14.28515625" style="28" customWidth="1"/>
    <col min="6152" max="6152" width="9.85546875" style="28" bestFit="1" customWidth="1"/>
    <col min="6153" max="6153" width="9.85546875" style="28" customWidth="1"/>
    <col min="6154" max="6154" width="34.28515625" style="28" customWidth="1"/>
    <col min="6155" max="6402" width="11.42578125" style="28"/>
    <col min="6403" max="6403" width="9.42578125" style="28" customWidth="1"/>
    <col min="6404" max="6404" width="6.5703125" style="28" customWidth="1"/>
    <col min="6405" max="6405" width="13" style="28" customWidth="1"/>
    <col min="6406" max="6406" width="8" style="28" bestFit="1" customWidth="1"/>
    <col min="6407" max="6407" width="14.28515625" style="28" customWidth="1"/>
    <col min="6408" max="6408" width="9.85546875" style="28" bestFit="1" customWidth="1"/>
    <col min="6409" max="6409" width="9.85546875" style="28" customWidth="1"/>
    <col min="6410" max="6410" width="34.28515625" style="28" customWidth="1"/>
    <col min="6411" max="6658" width="11.42578125" style="28"/>
    <col min="6659" max="6659" width="9.42578125" style="28" customWidth="1"/>
    <col min="6660" max="6660" width="6.5703125" style="28" customWidth="1"/>
    <col min="6661" max="6661" width="13" style="28" customWidth="1"/>
    <col min="6662" max="6662" width="8" style="28" bestFit="1" customWidth="1"/>
    <col min="6663" max="6663" width="14.28515625" style="28" customWidth="1"/>
    <col min="6664" max="6664" width="9.85546875" style="28" bestFit="1" customWidth="1"/>
    <col min="6665" max="6665" width="9.85546875" style="28" customWidth="1"/>
    <col min="6666" max="6666" width="34.28515625" style="28" customWidth="1"/>
    <col min="6667" max="6914" width="11.42578125" style="28"/>
    <col min="6915" max="6915" width="9.42578125" style="28" customWidth="1"/>
    <col min="6916" max="6916" width="6.5703125" style="28" customWidth="1"/>
    <col min="6917" max="6917" width="13" style="28" customWidth="1"/>
    <col min="6918" max="6918" width="8" style="28" bestFit="1" customWidth="1"/>
    <col min="6919" max="6919" width="14.28515625" style="28" customWidth="1"/>
    <col min="6920" max="6920" width="9.85546875" style="28" bestFit="1" customWidth="1"/>
    <col min="6921" max="6921" width="9.85546875" style="28" customWidth="1"/>
    <col min="6922" max="6922" width="34.28515625" style="28" customWidth="1"/>
    <col min="6923" max="7170" width="11.42578125" style="28"/>
    <col min="7171" max="7171" width="9.42578125" style="28" customWidth="1"/>
    <col min="7172" max="7172" width="6.5703125" style="28" customWidth="1"/>
    <col min="7173" max="7173" width="13" style="28" customWidth="1"/>
    <col min="7174" max="7174" width="8" style="28" bestFit="1" customWidth="1"/>
    <col min="7175" max="7175" width="14.28515625" style="28" customWidth="1"/>
    <col min="7176" max="7176" width="9.85546875" style="28" bestFit="1" customWidth="1"/>
    <col min="7177" max="7177" width="9.85546875" style="28" customWidth="1"/>
    <col min="7178" max="7178" width="34.28515625" style="28" customWidth="1"/>
    <col min="7179" max="7426" width="11.42578125" style="28"/>
    <col min="7427" max="7427" width="9.42578125" style="28" customWidth="1"/>
    <col min="7428" max="7428" width="6.5703125" style="28" customWidth="1"/>
    <col min="7429" max="7429" width="13" style="28" customWidth="1"/>
    <col min="7430" max="7430" width="8" style="28" bestFit="1" customWidth="1"/>
    <col min="7431" max="7431" width="14.28515625" style="28" customWidth="1"/>
    <col min="7432" max="7432" width="9.85546875" style="28" bestFit="1" customWidth="1"/>
    <col min="7433" max="7433" width="9.85546875" style="28" customWidth="1"/>
    <col min="7434" max="7434" width="34.28515625" style="28" customWidth="1"/>
    <col min="7435" max="7682" width="11.42578125" style="28"/>
    <col min="7683" max="7683" width="9.42578125" style="28" customWidth="1"/>
    <col min="7684" max="7684" width="6.5703125" style="28" customWidth="1"/>
    <col min="7685" max="7685" width="13" style="28" customWidth="1"/>
    <col min="7686" max="7686" width="8" style="28" bestFit="1" customWidth="1"/>
    <col min="7687" max="7687" width="14.28515625" style="28" customWidth="1"/>
    <col min="7688" max="7688" width="9.85546875" style="28" bestFit="1" customWidth="1"/>
    <col min="7689" max="7689" width="9.85546875" style="28" customWidth="1"/>
    <col min="7690" max="7690" width="34.28515625" style="28" customWidth="1"/>
    <col min="7691" max="7938" width="11.42578125" style="28"/>
    <col min="7939" max="7939" width="9.42578125" style="28" customWidth="1"/>
    <col min="7940" max="7940" width="6.5703125" style="28" customWidth="1"/>
    <col min="7941" max="7941" width="13" style="28" customWidth="1"/>
    <col min="7942" max="7942" width="8" style="28" bestFit="1" customWidth="1"/>
    <col min="7943" max="7943" width="14.28515625" style="28" customWidth="1"/>
    <col min="7944" max="7944" width="9.85546875" style="28" bestFit="1" customWidth="1"/>
    <col min="7945" max="7945" width="9.85546875" style="28" customWidth="1"/>
    <col min="7946" max="7946" width="34.28515625" style="28" customWidth="1"/>
    <col min="7947" max="8194" width="11.42578125" style="28"/>
    <col min="8195" max="8195" width="9.42578125" style="28" customWidth="1"/>
    <col min="8196" max="8196" width="6.5703125" style="28" customWidth="1"/>
    <col min="8197" max="8197" width="13" style="28" customWidth="1"/>
    <col min="8198" max="8198" width="8" style="28" bestFit="1" customWidth="1"/>
    <col min="8199" max="8199" width="14.28515625" style="28" customWidth="1"/>
    <col min="8200" max="8200" width="9.85546875" style="28" bestFit="1" customWidth="1"/>
    <col min="8201" max="8201" width="9.85546875" style="28" customWidth="1"/>
    <col min="8202" max="8202" width="34.28515625" style="28" customWidth="1"/>
    <col min="8203" max="8450" width="11.42578125" style="28"/>
    <col min="8451" max="8451" width="9.42578125" style="28" customWidth="1"/>
    <col min="8452" max="8452" width="6.5703125" style="28" customWidth="1"/>
    <col min="8453" max="8453" width="13" style="28" customWidth="1"/>
    <col min="8454" max="8454" width="8" style="28" bestFit="1" customWidth="1"/>
    <col min="8455" max="8455" width="14.28515625" style="28" customWidth="1"/>
    <col min="8456" max="8456" width="9.85546875" style="28" bestFit="1" customWidth="1"/>
    <col min="8457" max="8457" width="9.85546875" style="28" customWidth="1"/>
    <col min="8458" max="8458" width="34.28515625" style="28" customWidth="1"/>
    <col min="8459" max="8706" width="11.42578125" style="28"/>
    <col min="8707" max="8707" width="9.42578125" style="28" customWidth="1"/>
    <col min="8708" max="8708" width="6.5703125" style="28" customWidth="1"/>
    <col min="8709" max="8709" width="13" style="28" customWidth="1"/>
    <col min="8710" max="8710" width="8" style="28" bestFit="1" customWidth="1"/>
    <col min="8711" max="8711" width="14.28515625" style="28" customWidth="1"/>
    <col min="8712" max="8712" width="9.85546875" style="28" bestFit="1" customWidth="1"/>
    <col min="8713" max="8713" width="9.85546875" style="28" customWidth="1"/>
    <col min="8714" max="8714" width="34.28515625" style="28" customWidth="1"/>
    <col min="8715" max="8962" width="11.42578125" style="28"/>
    <col min="8963" max="8963" width="9.42578125" style="28" customWidth="1"/>
    <col min="8964" max="8964" width="6.5703125" style="28" customWidth="1"/>
    <col min="8965" max="8965" width="13" style="28" customWidth="1"/>
    <col min="8966" max="8966" width="8" style="28" bestFit="1" customWidth="1"/>
    <col min="8967" max="8967" width="14.28515625" style="28" customWidth="1"/>
    <col min="8968" max="8968" width="9.85546875" style="28" bestFit="1" customWidth="1"/>
    <col min="8969" max="8969" width="9.85546875" style="28" customWidth="1"/>
    <col min="8970" max="8970" width="34.28515625" style="28" customWidth="1"/>
    <col min="8971" max="9218" width="11.42578125" style="28"/>
    <col min="9219" max="9219" width="9.42578125" style="28" customWidth="1"/>
    <col min="9220" max="9220" width="6.5703125" style="28" customWidth="1"/>
    <col min="9221" max="9221" width="13" style="28" customWidth="1"/>
    <col min="9222" max="9222" width="8" style="28" bestFit="1" customWidth="1"/>
    <col min="9223" max="9223" width="14.28515625" style="28" customWidth="1"/>
    <col min="9224" max="9224" width="9.85546875" style="28" bestFit="1" customWidth="1"/>
    <col min="9225" max="9225" width="9.85546875" style="28" customWidth="1"/>
    <col min="9226" max="9226" width="34.28515625" style="28" customWidth="1"/>
    <col min="9227" max="9474" width="11.42578125" style="28"/>
    <col min="9475" max="9475" width="9.42578125" style="28" customWidth="1"/>
    <col min="9476" max="9476" width="6.5703125" style="28" customWidth="1"/>
    <col min="9477" max="9477" width="13" style="28" customWidth="1"/>
    <col min="9478" max="9478" width="8" style="28" bestFit="1" customWidth="1"/>
    <col min="9479" max="9479" width="14.28515625" style="28" customWidth="1"/>
    <col min="9480" max="9480" width="9.85546875" style="28" bestFit="1" customWidth="1"/>
    <col min="9481" max="9481" width="9.85546875" style="28" customWidth="1"/>
    <col min="9482" max="9482" width="34.28515625" style="28" customWidth="1"/>
    <col min="9483" max="9730" width="11.42578125" style="28"/>
    <col min="9731" max="9731" width="9.42578125" style="28" customWidth="1"/>
    <col min="9732" max="9732" width="6.5703125" style="28" customWidth="1"/>
    <col min="9733" max="9733" width="13" style="28" customWidth="1"/>
    <col min="9734" max="9734" width="8" style="28" bestFit="1" customWidth="1"/>
    <col min="9735" max="9735" width="14.28515625" style="28" customWidth="1"/>
    <col min="9736" max="9736" width="9.85546875" style="28" bestFit="1" customWidth="1"/>
    <col min="9737" max="9737" width="9.85546875" style="28" customWidth="1"/>
    <col min="9738" max="9738" width="34.28515625" style="28" customWidth="1"/>
    <col min="9739" max="9986" width="11.42578125" style="28"/>
    <col min="9987" max="9987" width="9.42578125" style="28" customWidth="1"/>
    <col min="9988" max="9988" width="6.5703125" style="28" customWidth="1"/>
    <col min="9989" max="9989" width="13" style="28" customWidth="1"/>
    <col min="9990" max="9990" width="8" style="28" bestFit="1" customWidth="1"/>
    <col min="9991" max="9991" width="14.28515625" style="28" customWidth="1"/>
    <col min="9992" max="9992" width="9.85546875" style="28" bestFit="1" customWidth="1"/>
    <col min="9993" max="9993" width="9.85546875" style="28" customWidth="1"/>
    <col min="9994" max="9994" width="34.28515625" style="28" customWidth="1"/>
    <col min="9995" max="10242" width="11.42578125" style="28"/>
    <col min="10243" max="10243" width="9.42578125" style="28" customWidth="1"/>
    <col min="10244" max="10244" width="6.5703125" style="28" customWidth="1"/>
    <col min="10245" max="10245" width="13" style="28" customWidth="1"/>
    <col min="10246" max="10246" width="8" style="28" bestFit="1" customWidth="1"/>
    <col min="10247" max="10247" width="14.28515625" style="28" customWidth="1"/>
    <col min="10248" max="10248" width="9.85546875" style="28" bestFit="1" customWidth="1"/>
    <col min="10249" max="10249" width="9.85546875" style="28" customWidth="1"/>
    <col min="10250" max="10250" width="34.28515625" style="28" customWidth="1"/>
    <col min="10251" max="10498" width="11.42578125" style="28"/>
    <col min="10499" max="10499" width="9.42578125" style="28" customWidth="1"/>
    <col min="10500" max="10500" width="6.5703125" style="28" customWidth="1"/>
    <col min="10501" max="10501" width="13" style="28" customWidth="1"/>
    <col min="10502" max="10502" width="8" style="28" bestFit="1" customWidth="1"/>
    <col min="10503" max="10503" width="14.28515625" style="28" customWidth="1"/>
    <col min="10504" max="10504" width="9.85546875" style="28" bestFit="1" customWidth="1"/>
    <col min="10505" max="10505" width="9.85546875" style="28" customWidth="1"/>
    <col min="10506" max="10506" width="34.28515625" style="28" customWidth="1"/>
    <col min="10507" max="10754" width="11.42578125" style="28"/>
    <col min="10755" max="10755" width="9.42578125" style="28" customWidth="1"/>
    <col min="10756" max="10756" width="6.5703125" style="28" customWidth="1"/>
    <col min="10757" max="10757" width="13" style="28" customWidth="1"/>
    <col min="10758" max="10758" width="8" style="28" bestFit="1" customWidth="1"/>
    <col min="10759" max="10759" width="14.28515625" style="28" customWidth="1"/>
    <col min="10760" max="10760" width="9.85546875" style="28" bestFit="1" customWidth="1"/>
    <col min="10761" max="10761" width="9.85546875" style="28" customWidth="1"/>
    <col min="10762" max="10762" width="34.28515625" style="28" customWidth="1"/>
    <col min="10763" max="11010" width="11.42578125" style="28"/>
    <col min="11011" max="11011" width="9.42578125" style="28" customWidth="1"/>
    <col min="11012" max="11012" width="6.5703125" style="28" customWidth="1"/>
    <col min="11013" max="11013" width="13" style="28" customWidth="1"/>
    <col min="11014" max="11014" width="8" style="28" bestFit="1" customWidth="1"/>
    <col min="11015" max="11015" width="14.28515625" style="28" customWidth="1"/>
    <col min="11016" max="11016" width="9.85546875" style="28" bestFit="1" customWidth="1"/>
    <col min="11017" max="11017" width="9.85546875" style="28" customWidth="1"/>
    <col min="11018" max="11018" width="34.28515625" style="28" customWidth="1"/>
    <col min="11019" max="11266" width="11.42578125" style="28"/>
    <col min="11267" max="11267" width="9.42578125" style="28" customWidth="1"/>
    <col min="11268" max="11268" width="6.5703125" style="28" customWidth="1"/>
    <col min="11269" max="11269" width="13" style="28" customWidth="1"/>
    <col min="11270" max="11270" width="8" style="28" bestFit="1" customWidth="1"/>
    <col min="11271" max="11271" width="14.28515625" style="28" customWidth="1"/>
    <col min="11272" max="11272" width="9.85546875" style="28" bestFit="1" customWidth="1"/>
    <col min="11273" max="11273" width="9.85546875" style="28" customWidth="1"/>
    <col min="11274" max="11274" width="34.28515625" style="28" customWidth="1"/>
    <col min="11275" max="11522" width="11.42578125" style="28"/>
    <col min="11523" max="11523" width="9.42578125" style="28" customWidth="1"/>
    <col min="11524" max="11524" width="6.5703125" style="28" customWidth="1"/>
    <col min="11525" max="11525" width="13" style="28" customWidth="1"/>
    <col min="11526" max="11526" width="8" style="28" bestFit="1" customWidth="1"/>
    <col min="11527" max="11527" width="14.28515625" style="28" customWidth="1"/>
    <col min="11528" max="11528" width="9.85546875" style="28" bestFit="1" customWidth="1"/>
    <col min="11529" max="11529" width="9.85546875" style="28" customWidth="1"/>
    <col min="11530" max="11530" width="34.28515625" style="28" customWidth="1"/>
    <col min="11531" max="11778" width="11.42578125" style="28"/>
    <col min="11779" max="11779" width="9.42578125" style="28" customWidth="1"/>
    <col min="11780" max="11780" width="6.5703125" style="28" customWidth="1"/>
    <col min="11781" max="11781" width="13" style="28" customWidth="1"/>
    <col min="11782" max="11782" width="8" style="28" bestFit="1" customWidth="1"/>
    <col min="11783" max="11783" width="14.28515625" style="28" customWidth="1"/>
    <col min="11784" max="11784" width="9.85546875" style="28" bestFit="1" customWidth="1"/>
    <col min="11785" max="11785" width="9.85546875" style="28" customWidth="1"/>
    <col min="11786" max="11786" width="34.28515625" style="28" customWidth="1"/>
    <col min="11787" max="12034" width="11.42578125" style="28"/>
    <col min="12035" max="12035" width="9.42578125" style="28" customWidth="1"/>
    <col min="12036" max="12036" width="6.5703125" style="28" customWidth="1"/>
    <col min="12037" max="12037" width="13" style="28" customWidth="1"/>
    <col min="12038" max="12038" width="8" style="28" bestFit="1" customWidth="1"/>
    <col min="12039" max="12039" width="14.28515625" style="28" customWidth="1"/>
    <col min="12040" max="12040" width="9.85546875" style="28" bestFit="1" customWidth="1"/>
    <col min="12041" max="12041" width="9.85546875" style="28" customWidth="1"/>
    <col min="12042" max="12042" width="34.28515625" style="28" customWidth="1"/>
    <col min="12043" max="12290" width="11.42578125" style="28"/>
    <col min="12291" max="12291" width="9.42578125" style="28" customWidth="1"/>
    <col min="12292" max="12292" width="6.5703125" style="28" customWidth="1"/>
    <col min="12293" max="12293" width="13" style="28" customWidth="1"/>
    <col min="12294" max="12294" width="8" style="28" bestFit="1" customWidth="1"/>
    <col min="12295" max="12295" width="14.28515625" style="28" customWidth="1"/>
    <col min="12296" max="12296" width="9.85546875" style="28" bestFit="1" customWidth="1"/>
    <col min="12297" max="12297" width="9.85546875" style="28" customWidth="1"/>
    <col min="12298" max="12298" width="34.28515625" style="28" customWidth="1"/>
    <col min="12299" max="12546" width="11.42578125" style="28"/>
    <col min="12547" max="12547" width="9.42578125" style="28" customWidth="1"/>
    <col min="12548" max="12548" width="6.5703125" style="28" customWidth="1"/>
    <col min="12549" max="12549" width="13" style="28" customWidth="1"/>
    <col min="12550" max="12550" width="8" style="28" bestFit="1" customWidth="1"/>
    <col min="12551" max="12551" width="14.28515625" style="28" customWidth="1"/>
    <col min="12552" max="12552" width="9.85546875" style="28" bestFit="1" customWidth="1"/>
    <col min="12553" max="12553" width="9.85546875" style="28" customWidth="1"/>
    <col min="12554" max="12554" width="34.28515625" style="28" customWidth="1"/>
    <col min="12555" max="12802" width="11.42578125" style="28"/>
    <col min="12803" max="12803" width="9.42578125" style="28" customWidth="1"/>
    <col min="12804" max="12804" width="6.5703125" style="28" customWidth="1"/>
    <col min="12805" max="12805" width="13" style="28" customWidth="1"/>
    <col min="12806" max="12806" width="8" style="28" bestFit="1" customWidth="1"/>
    <col min="12807" max="12807" width="14.28515625" style="28" customWidth="1"/>
    <col min="12808" max="12808" width="9.85546875" style="28" bestFit="1" customWidth="1"/>
    <col min="12809" max="12809" width="9.85546875" style="28" customWidth="1"/>
    <col min="12810" max="12810" width="34.28515625" style="28" customWidth="1"/>
    <col min="12811" max="13058" width="11.42578125" style="28"/>
    <col min="13059" max="13059" width="9.42578125" style="28" customWidth="1"/>
    <col min="13060" max="13060" width="6.5703125" style="28" customWidth="1"/>
    <col min="13061" max="13061" width="13" style="28" customWidth="1"/>
    <col min="13062" max="13062" width="8" style="28" bestFit="1" customWidth="1"/>
    <col min="13063" max="13063" width="14.28515625" style="28" customWidth="1"/>
    <col min="13064" max="13064" width="9.85546875" style="28" bestFit="1" customWidth="1"/>
    <col min="13065" max="13065" width="9.85546875" style="28" customWidth="1"/>
    <col min="13066" max="13066" width="34.28515625" style="28" customWidth="1"/>
    <col min="13067" max="13314" width="11.42578125" style="28"/>
    <col min="13315" max="13315" width="9.42578125" style="28" customWidth="1"/>
    <col min="13316" max="13316" width="6.5703125" style="28" customWidth="1"/>
    <col min="13317" max="13317" width="13" style="28" customWidth="1"/>
    <col min="13318" max="13318" width="8" style="28" bestFit="1" customWidth="1"/>
    <col min="13319" max="13319" width="14.28515625" style="28" customWidth="1"/>
    <col min="13320" max="13320" width="9.85546875" style="28" bestFit="1" customWidth="1"/>
    <col min="13321" max="13321" width="9.85546875" style="28" customWidth="1"/>
    <col min="13322" max="13322" width="34.28515625" style="28" customWidth="1"/>
    <col min="13323" max="13570" width="11.42578125" style="28"/>
    <col min="13571" max="13571" width="9.42578125" style="28" customWidth="1"/>
    <col min="13572" max="13572" width="6.5703125" style="28" customWidth="1"/>
    <col min="13573" max="13573" width="13" style="28" customWidth="1"/>
    <col min="13574" max="13574" width="8" style="28" bestFit="1" customWidth="1"/>
    <col min="13575" max="13575" width="14.28515625" style="28" customWidth="1"/>
    <col min="13576" max="13576" width="9.85546875" style="28" bestFit="1" customWidth="1"/>
    <col min="13577" max="13577" width="9.85546875" style="28" customWidth="1"/>
    <col min="13578" max="13578" width="34.28515625" style="28" customWidth="1"/>
    <col min="13579" max="13826" width="11.42578125" style="28"/>
    <col min="13827" max="13827" width="9.42578125" style="28" customWidth="1"/>
    <col min="13828" max="13828" width="6.5703125" style="28" customWidth="1"/>
    <col min="13829" max="13829" width="13" style="28" customWidth="1"/>
    <col min="13830" max="13830" width="8" style="28" bestFit="1" customWidth="1"/>
    <col min="13831" max="13831" width="14.28515625" style="28" customWidth="1"/>
    <col min="13832" max="13832" width="9.85546875" style="28" bestFit="1" customWidth="1"/>
    <col min="13833" max="13833" width="9.85546875" style="28" customWidth="1"/>
    <col min="13834" max="13834" width="34.28515625" style="28" customWidth="1"/>
    <col min="13835" max="14082" width="11.42578125" style="28"/>
    <col min="14083" max="14083" width="9.42578125" style="28" customWidth="1"/>
    <col min="14084" max="14084" width="6.5703125" style="28" customWidth="1"/>
    <col min="14085" max="14085" width="13" style="28" customWidth="1"/>
    <col min="14086" max="14086" width="8" style="28" bestFit="1" customWidth="1"/>
    <col min="14087" max="14087" width="14.28515625" style="28" customWidth="1"/>
    <col min="14088" max="14088" width="9.85546875" style="28" bestFit="1" customWidth="1"/>
    <col min="14089" max="14089" width="9.85546875" style="28" customWidth="1"/>
    <col min="14090" max="14090" width="34.28515625" style="28" customWidth="1"/>
    <col min="14091" max="14338" width="11.42578125" style="28"/>
    <col min="14339" max="14339" width="9.42578125" style="28" customWidth="1"/>
    <col min="14340" max="14340" width="6.5703125" style="28" customWidth="1"/>
    <col min="14341" max="14341" width="13" style="28" customWidth="1"/>
    <col min="14342" max="14342" width="8" style="28" bestFit="1" customWidth="1"/>
    <col min="14343" max="14343" width="14.28515625" style="28" customWidth="1"/>
    <col min="14344" max="14344" width="9.85546875" style="28" bestFit="1" customWidth="1"/>
    <col min="14345" max="14345" width="9.85546875" style="28" customWidth="1"/>
    <col min="14346" max="14346" width="34.28515625" style="28" customWidth="1"/>
    <col min="14347" max="14594" width="11.42578125" style="28"/>
    <col min="14595" max="14595" width="9.42578125" style="28" customWidth="1"/>
    <col min="14596" max="14596" width="6.5703125" style="28" customWidth="1"/>
    <col min="14597" max="14597" width="13" style="28" customWidth="1"/>
    <col min="14598" max="14598" width="8" style="28" bestFit="1" customWidth="1"/>
    <col min="14599" max="14599" width="14.28515625" style="28" customWidth="1"/>
    <col min="14600" max="14600" width="9.85546875" style="28" bestFit="1" customWidth="1"/>
    <col min="14601" max="14601" width="9.85546875" style="28" customWidth="1"/>
    <col min="14602" max="14602" width="34.28515625" style="28" customWidth="1"/>
    <col min="14603" max="14850" width="11.42578125" style="28"/>
    <col min="14851" max="14851" width="9.42578125" style="28" customWidth="1"/>
    <col min="14852" max="14852" width="6.5703125" style="28" customWidth="1"/>
    <col min="14853" max="14853" width="13" style="28" customWidth="1"/>
    <col min="14854" max="14854" width="8" style="28" bestFit="1" customWidth="1"/>
    <col min="14855" max="14855" width="14.28515625" style="28" customWidth="1"/>
    <col min="14856" max="14856" width="9.85546875" style="28" bestFit="1" customWidth="1"/>
    <col min="14857" max="14857" width="9.85546875" style="28" customWidth="1"/>
    <col min="14858" max="14858" width="34.28515625" style="28" customWidth="1"/>
    <col min="14859" max="15106" width="11.42578125" style="28"/>
    <col min="15107" max="15107" width="9.42578125" style="28" customWidth="1"/>
    <col min="15108" max="15108" width="6.5703125" style="28" customWidth="1"/>
    <col min="15109" max="15109" width="13" style="28" customWidth="1"/>
    <col min="15110" max="15110" width="8" style="28" bestFit="1" customWidth="1"/>
    <col min="15111" max="15111" width="14.28515625" style="28" customWidth="1"/>
    <col min="15112" max="15112" width="9.85546875" style="28" bestFit="1" customWidth="1"/>
    <col min="15113" max="15113" width="9.85546875" style="28" customWidth="1"/>
    <col min="15114" max="15114" width="34.28515625" style="28" customWidth="1"/>
    <col min="15115" max="15362" width="11.42578125" style="28"/>
    <col min="15363" max="15363" width="9.42578125" style="28" customWidth="1"/>
    <col min="15364" max="15364" width="6.5703125" style="28" customWidth="1"/>
    <col min="15365" max="15365" width="13" style="28" customWidth="1"/>
    <col min="15366" max="15366" width="8" style="28" bestFit="1" customWidth="1"/>
    <col min="15367" max="15367" width="14.28515625" style="28" customWidth="1"/>
    <col min="15368" max="15368" width="9.85546875" style="28" bestFit="1" customWidth="1"/>
    <col min="15369" max="15369" width="9.85546875" style="28" customWidth="1"/>
    <col min="15370" max="15370" width="34.28515625" style="28" customWidth="1"/>
    <col min="15371" max="15618" width="11.42578125" style="28"/>
    <col min="15619" max="15619" width="9.42578125" style="28" customWidth="1"/>
    <col min="15620" max="15620" width="6.5703125" style="28" customWidth="1"/>
    <col min="15621" max="15621" width="13" style="28" customWidth="1"/>
    <col min="15622" max="15622" width="8" style="28" bestFit="1" customWidth="1"/>
    <col min="15623" max="15623" width="14.28515625" style="28" customWidth="1"/>
    <col min="15624" max="15624" width="9.85546875" style="28" bestFit="1" customWidth="1"/>
    <col min="15625" max="15625" width="9.85546875" style="28" customWidth="1"/>
    <col min="15626" max="15626" width="34.28515625" style="28" customWidth="1"/>
    <col min="15627" max="15874" width="11.42578125" style="28"/>
    <col min="15875" max="15875" width="9.42578125" style="28" customWidth="1"/>
    <col min="15876" max="15876" width="6.5703125" style="28" customWidth="1"/>
    <col min="15877" max="15877" width="13" style="28" customWidth="1"/>
    <col min="15878" max="15878" width="8" style="28" bestFit="1" customWidth="1"/>
    <col min="15879" max="15879" width="14.28515625" style="28" customWidth="1"/>
    <col min="15880" max="15880" width="9.85546875" style="28" bestFit="1" customWidth="1"/>
    <col min="15881" max="15881" width="9.85546875" style="28" customWidth="1"/>
    <col min="15882" max="15882" width="34.28515625" style="28" customWidth="1"/>
    <col min="15883" max="16130" width="11.42578125" style="28"/>
    <col min="16131" max="16131" width="9.42578125" style="28" customWidth="1"/>
    <col min="16132" max="16132" width="6.5703125" style="28" customWidth="1"/>
    <col min="16133" max="16133" width="13" style="28" customWidth="1"/>
    <col min="16134" max="16134" width="8" style="28" bestFit="1" customWidth="1"/>
    <col min="16135" max="16135" width="14.28515625" style="28" customWidth="1"/>
    <col min="16136" max="16136" width="9.85546875" style="28" bestFit="1" customWidth="1"/>
    <col min="16137" max="16137" width="9.85546875" style="28" customWidth="1"/>
    <col min="16138" max="16138" width="34.28515625" style="28" customWidth="1"/>
    <col min="16139" max="16384" width="11.42578125" style="28"/>
  </cols>
  <sheetData>
    <row r="1" spans="1:10" ht="30" customHeight="1" thickBot="1"/>
    <row r="2" spans="1:10" ht="18.600000000000001" customHeight="1">
      <c r="A2" s="2813">
        <f>Hauptmenü!C4</f>
        <v>0</v>
      </c>
      <c r="B2" s="2814"/>
      <c r="C2" s="2814"/>
      <c r="D2" s="2815"/>
      <c r="E2" s="1027">
        <f>Hauptmenü!C5</f>
        <v>0</v>
      </c>
      <c r="F2" s="2819">
        <f>Hauptmenü!C6</f>
        <v>0</v>
      </c>
      <c r="G2" s="2820"/>
      <c r="H2" s="2820"/>
      <c r="I2" s="2821"/>
    </row>
    <row r="3" spans="1:10" s="85" customFormat="1" ht="18.600000000000001" customHeight="1" thickBot="1">
      <c r="A3" s="2816" t="s">
        <v>113</v>
      </c>
      <c r="B3" s="2817"/>
      <c r="C3" s="2817"/>
      <c r="D3" s="2818"/>
      <c r="E3" s="154" t="s">
        <v>112</v>
      </c>
      <c r="F3" s="2816" t="s">
        <v>111</v>
      </c>
      <c r="G3" s="2817"/>
      <c r="H3" s="2817"/>
      <c r="I3" s="2818"/>
      <c r="J3" s="46"/>
    </row>
    <row r="4" spans="1:10" s="85" customFormat="1" ht="8.25" customHeight="1">
      <c r="A4" s="1130"/>
      <c r="B4" s="1130"/>
      <c r="C4" s="1130"/>
      <c r="D4" s="1130"/>
      <c r="E4" s="1131"/>
      <c r="F4" s="1130"/>
      <c r="G4" s="1130"/>
      <c r="H4" s="1130"/>
      <c r="I4" s="1130"/>
      <c r="J4" s="46"/>
    </row>
    <row r="5" spans="1:10" s="85" customFormat="1" ht="18.600000000000001" customHeight="1">
      <c r="A5" s="2867" t="s">
        <v>364</v>
      </c>
      <c r="B5" s="2867"/>
      <c r="C5" s="2867"/>
      <c r="D5" s="2867"/>
      <c r="E5" s="2867"/>
      <c r="F5" s="2867"/>
      <c r="G5" s="2867"/>
      <c r="H5" s="2867"/>
      <c r="I5" s="144" t="s">
        <v>363</v>
      </c>
      <c r="J5" s="46"/>
    </row>
    <row r="6" spans="1:10" s="92" customFormat="1" ht="12.75" thickBot="1">
      <c r="A6" s="2866"/>
      <c r="B6" s="2866"/>
      <c r="C6" s="2866"/>
      <c r="D6" s="2866"/>
      <c r="E6" s="2866"/>
      <c r="F6" s="2866"/>
      <c r="G6" s="2866"/>
      <c r="H6" s="2866"/>
      <c r="J6" s="143"/>
    </row>
    <row r="7" spans="1:10" s="85" customFormat="1" ht="18.95" customHeight="1" thickBot="1">
      <c r="A7" s="215"/>
      <c r="B7" s="88"/>
      <c r="C7" s="88"/>
      <c r="D7" s="88"/>
      <c r="E7" s="88"/>
      <c r="F7" s="1329"/>
      <c r="G7" s="1328" t="s">
        <v>82</v>
      </c>
      <c r="H7" s="1328" t="s">
        <v>82</v>
      </c>
      <c r="I7" s="1327" t="s">
        <v>82</v>
      </c>
      <c r="J7" s="46"/>
    </row>
    <row r="8" spans="1:10" s="85" customFormat="1" ht="18.95" customHeight="1" thickBot="1">
      <c r="A8" s="1286">
        <v>1</v>
      </c>
      <c r="B8" s="49" t="s">
        <v>840</v>
      </c>
      <c r="C8" s="49"/>
      <c r="D8" s="49"/>
      <c r="E8" s="49"/>
      <c r="F8" s="49"/>
      <c r="G8" s="49"/>
      <c r="H8" s="49"/>
      <c r="I8" s="84"/>
      <c r="J8" s="46"/>
    </row>
    <row r="9" spans="1:10" s="85" customFormat="1" ht="18.95" customHeight="1">
      <c r="A9" s="1302">
        <f t="shared" ref="A9:A25" si="0">A8+1</f>
        <v>2</v>
      </c>
      <c r="B9" s="1326"/>
      <c r="C9" s="1326"/>
      <c r="D9" s="1326"/>
      <c r="E9" s="1325"/>
      <c r="F9" s="1317" t="s">
        <v>361</v>
      </c>
      <c r="G9" s="1324">
        <v>0</v>
      </c>
      <c r="H9" s="83"/>
      <c r="I9" s="1024"/>
      <c r="J9" s="46"/>
    </row>
    <row r="10" spans="1:10" s="85" customFormat="1" ht="18.95" customHeight="1">
      <c r="A10" s="1295">
        <f t="shared" si="0"/>
        <v>3</v>
      </c>
      <c r="B10" s="1297"/>
      <c r="C10" s="1297"/>
      <c r="D10" s="1297"/>
      <c r="E10" s="1294"/>
      <c r="F10" s="1314" t="s">
        <v>360</v>
      </c>
      <c r="G10" s="1323"/>
      <c r="H10" s="1162"/>
      <c r="I10" s="78"/>
      <c r="J10" s="46"/>
    </row>
    <row r="11" spans="1:10" s="85" customFormat="1" ht="18.95" customHeight="1" thickBot="1">
      <c r="A11" s="1295">
        <f t="shared" si="0"/>
        <v>4</v>
      </c>
      <c r="B11" s="1297"/>
      <c r="C11" s="1297"/>
      <c r="D11" s="1297"/>
      <c r="E11" s="1294"/>
      <c r="F11" s="1314" t="s">
        <v>359</v>
      </c>
      <c r="G11" s="1323"/>
      <c r="H11" s="1322"/>
      <c r="I11" s="78"/>
      <c r="J11" s="46"/>
    </row>
    <row r="12" spans="1:10" s="85" customFormat="1" ht="18.95" customHeight="1" thickBot="1">
      <c r="A12" s="1321">
        <f t="shared" si="0"/>
        <v>5</v>
      </c>
      <c r="B12" s="1320"/>
      <c r="C12" s="1320"/>
      <c r="D12" s="1320"/>
      <c r="E12" s="1320"/>
      <c r="F12" s="1320"/>
      <c r="G12" s="1319" t="s">
        <v>358</v>
      </c>
      <c r="H12" s="1318">
        <f>SUM(G9:G11)</f>
        <v>0</v>
      </c>
      <c r="I12" s="78"/>
      <c r="J12" s="46"/>
    </row>
    <row r="13" spans="1:10" s="85" customFormat="1" ht="18.95" customHeight="1">
      <c r="A13" s="1302">
        <f t="shared" si="0"/>
        <v>6</v>
      </c>
      <c r="B13" s="1301"/>
      <c r="C13" s="1301"/>
      <c r="D13" s="1301"/>
      <c r="E13" s="1301"/>
      <c r="F13" s="1317" t="s">
        <v>357</v>
      </c>
      <c r="G13" s="1316"/>
      <c r="H13" s="1315"/>
      <c r="I13" s="78"/>
      <c r="J13" s="46"/>
    </row>
    <row r="14" spans="1:10" s="85" customFormat="1" ht="18.95" customHeight="1">
      <c r="A14" s="1295">
        <f t="shared" si="0"/>
        <v>7</v>
      </c>
      <c r="B14" s="1297"/>
      <c r="C14" s="1297"/>
      <c r="D14" s="1297"/>
      <c r="E14" s="1297"/>
      <c r="F14" s="1314" t="s">
        <v>356</v>
      </c>
      <c r="G14" s="1312"/>
      <c r="H14" s="1313"/>
      <c r="I14" s="78"/>
      <c r="J14" s="46"/>
    </row>
    <row r="15" spans="1:10" s="85" customFormat="1" ht="18.95" customHeight="1">
      <c r="A15" s="593">
        <f t="shared" si="0"/>
        <v>8</v>
      </c>
      <c r="B15" s="2868"/>
      <c r="C15" s="2869"/>
      <c r="D15" s="2869"/>
      <c r="E15" s="2869"/>
      <c r="F15" s="2880"/>
      <c r="G15" s="1312"/>
      <c r="H15" s="1313"/>
      <c r="I15" s="78"/>
      <c r="J15" s="46"/>
    </row>
    <row r="16" spans="1:10" s="85" customFormat="1" ht="18.95" customHeight="1">
      <c r="A16" s="593">
        <f t="shared" si="0"/>
        <v>9</v>
      </c>
      <c r="B16" s="2868"/>
      <c r="C16" s="2869"/>
      <c r="D16" s="2869"/>
      <c r="E16" s="2869"/>
      <c r="F16" s="2880"/>
      <c r="G16" s="1312"/>
      <c r="H16" s="1313"/>
      <c r="I16" s="78"/>
      <c r="J16" s="46"/>
    </row>
    <row r="17" spans="1:10" s="85" customFormat="1" ht="18.95" customHeight="1" thickBot="1">
      <c r="A17" s="593">
        <f t="shared" si="0"/>
        <v>10</v>
      </c>
      <c r="B17" s="2868"/>
      <c r="C17" s="2869"/>
      <c r="D17" s="2869"/>
      <c r="E17" s="2869"/>
      <c r="F17" s="2880"/>
      <c r="G17" s="1312"/>
      <c r="H17" s="1311"/>
      <c r="I17" s="78"/>
      <c r="J17" s="46"/>
    </row>
    <row r="18" spans="1:10" s="85" customFormat="1" ht="18.95" customHeight="1">
      <c r="A18" s="593">
        <f t="shared" si="0"/>
        <v>11</v>
      </c>
      <c r="B18" s="1297"/>
      <c r="C18" s="1297"/>
      <c r="D18" s="1297"/>
      <c r="E18" s="1297"/>
      <c r="F18" s="1297"/>
      <c r="G18" s="1310" t="s">
        <v>355</v>
      </c>
      <c r="H18" s="1298">
        <f>SUM(G13:G17)</f>
        <v>0</v>
      </c>
      <c r="I18" s="78"/>
      <c r="J18" s="46"/>
    </row>
    <row r="19" spans="1:10" s="85" customFormat="1" ht="18.95" customHeight="1">
      <c r="A19" s="593">
        <f t="shared" si="0"/>
        <v>12</v>
      </c>
      <c r="B19" s="1294"/>
      <c r="C19" s="1294"/>
      <c r="D19" s="1294"/>
      <c r="E19" s="1294"/>
      <c r="F19" s="1293" t="s">
        <v>354</v>
      </c>
      <c r="G19" s="1292"/>
      <c r="I19" s="78"/>
      <c r="J19" s="46"/>
    </row>
    <row r="20" spans="1:10" s="85" customFormat="1" ht="18.95" customHeight="1">
      <c r="A20" s="593">
        <f t="shared" si="0"/>
        <v>13</v>
      </c>
      <c r="B20" s="1309"/>
      <c r="C20" s="1309"/>
      <c r="D20" s="1309"/>
      <c r="E20" s="1309"/>
      <c r="F20" s="1309"/>
      <c r="G20" s="1306" t="s">
        <v>353</v>
      </c>
      <c r="H20" s="1288"/>
      <c r="I20" s="78"/>
      <c r="J20" s="46"/>
    </row>
    <row r="21" spans="1:10" s="85" customFormat="1" ht="18.95" customHeight="1">
      <c r="A21" s="593">
        <f t="shared" si="0"/>
        <v>14</v>
      </c>
      <c r="B21" s="1297"/>
      <c r="C21" s="1297"/>
      <c r="D21" s="1297"/>
      <c r="E21" s="1297"/>
      <c r="F21" s="1297"/>
      <c r="G21" s="1306" t="s">
        <v>352</v>
      </c>
      <c r="H21" s="1288"/>
      <c r="I21" s="78"/>
      <c r="J21" s="46"/>
    </row>
    <row r="22" spans="1:10" s="85" customFormat="1" ht="18.95" customHeight="1">
      <c r="A22" s="593">
        <f t="shared" si="0"/>
        <v>15</v>
      </c>
      <c r="B22" s="1308"/>
      <c r="C22" s="1308"/>
      <c r="D22" s="1308"/>
      <c r="E22" s="1308"/>
      <c r="F22" s="1307"/>
      <c r="G22" s="1306" t="s">
        <v>351</v>
      </c>
      <c r="H22" s="1305">
        <f>'F006'!I37</f>
        <v>0</v>
      </c>
      <c r="I22" s="78"/>
      <c r="J22" s="46"/>
    </row>
    <row r="23" spans="1:10" s="85" customFormat="1" ht="18.95" customHeight="1">
      <c r="A23" s="593">
        <f t="shared" si="0"/>
        <v>16</v>
      </c>
      <c r="B23" s="1308"/>
      <c r="C23" s="1308"/>
      <c r="D23" s="1308"/>
      <c r="E23" s="1308"/>
      <c r="F23" s="1307"/>
      <c r="G23" s="1306" t="s">
        <v>350</v>
      </c>
      <c r="H23" s="1305">
        <f>'F006'!J37</f>
        <v>0</v>
      </c>
      <c r="I23" s="78"/>
      <c r="J23" s="46"/>
    </row>
    <row r="24" spans="1:10" s="85" customFormat="1" ht="18.95" customHeight="1" thickBot="1">
      <c r="A24" s="615">
        <f t="shared" si="0"/>
        <v>17</v>
      </c>
      <c r="B24" s="2877"/>
      <c r="C24" s="2878"/>
      <c r="D24" s="2878"/>
      <c r="E24" s="2878"/>
      <c r="F24" s="2878"/>
      <c r="G24" s="2879"/>
      <c r="H24" s="1304"/>
      <c r="I24" s="78"/>
      <c r="J24" s="46"/>
    </row>
    <row r="25" spans="1:10" s="85" customFormat="1" ht="18.600000000000001" customHeight="1" thickBot="1">
      <c r="A25" s="1286">
        <f t="shared" si="0"/>
        <v>18</v>
      </c>
      <c r="B25" s="49"/>
      <c r="C25" s="49"/>
      <c r="D25" s="49"/>
      <c r="E25" s="49"/>
      <c r="F25" s="49"/>
      <c r="G25" s="49"/>
      <c r="H25" s="1285" t="s">
        <v>349</v>
      </c>
      <c r="I25" s="1284">
        <f>SUM(H9:H24)</f>
        <v>0</v>
      </c>
      <c r="J25" s="46"/>
    </row>
    <row r="26" spans="1:10" ht="18.600000000000001" customHeight="1" thickBot="1">
      <c r="A26" s="1303"/>
    </row>
    <row r="27" spans="1:10" ht="18.600000000000001" customHeight="1" thickBot="1">
      <c r="A27" s="1286">
        <f>A25+1</f>
        <v>19</v>
      </c>
      <c r="B27" s="49" t="s">
        <v>839</v>
      </c>
      <c r="C27" s="49"/>
      <c r="D27" s="49"/>
      <c r="E27" s="49"/>
      <c r="F27" s="49"/>
      <c r="G27" s="49"/>
      <c r="H27" s="49"/>
      <c r="I27" s="84"/>
    </row>
    <row r="28" spans="1:10" s="45" customFormat="1" ht="18.95" customHeight="1">
      <c r="A28" s="1302">
        <f t="shared" ref="A28:A35" si="1">A27+1</f>
        <v>20</v>
      </c>
      <c r="B28" s="1301"/>
      <c r="C28" s="1301"/>
      <c r="D28" s="1301"/>
      <c r="E28" s="1300" t="s">
        <v>347</v>
      </c>
      <c r="F28" s="1299"/>
      <c r="G28" s="610" t="str">
        <f>IF(F28=1,"Kind","Kinder")</f>
        <v>Kinder</v>
      </c>
      <c r="H28" s="1298">
        <f>IF(F28="",0,IF(F28&lt;3,F28*12*164,IF(F28&lt;4,((F28-1)*12*164+12*170),(2*12*164+12*170+(F28-3)*12*195))))</f>
        <v>0</v>
      </c>
      <c r="I28" s="1290"/>
      <c r="J28" s="604"/>
    </row>
    <row r="29" spans="1:10" s="45" customFormat="1" ht="18.95" customHeight="1">
      <c r="A29" s="1295">
        <f t="shared" si="1"/>
        <v>21</v>
      </c>
      <c r="B29" s="1297"/>
      <c r="C29" s="1297"/>
      <c r="D29" s="1297"/>
      <c r="E29" s="1297"/>
      <c r="F29" s="609"/>
      <c r="G29" s="608" t="s">
        <v>346</v>
      </c>
      <c r="H29" s="1296"/>
      <c r="I29" s="1290"/>
      <c r="J29" s="604"/>
    </row>
    <row r="30" spans="1:10" s="45" customFormat="1" ht="18.95" customHeight="1">
      <c r="A30" s="593">
        <f t="shared" si="1"/>
        <v>22</v>
      </c>
      <c r="B30" s="592"/>
      <c r="C30" s="592"/>
      <c r="D30" s="592"/>
      <c r="E30" s="592"/>
      <c r="F30" s="592"/>
      <c r="G30" s="594" t="s">
        <v>345</v>
      </c>
      <c r="H30" s="1288"/>
      <c r="I30" s="1290"/>
      <c r="J30" s="604"/>
    </row>
    <row r="31" spans="1:10" s="45" customFormat="1" ht="18.95" customHeight="1">
      <c r="A31" s="593">
        <f t="shared" si="1"/>
        <v>23</v>
      </c>
      <c r="B31" s="592"/>
      <c r="C31" s="592"/>
      <c r="D31" s="592"/>
      <c r="E31" s="592"/>
      <c r="F31" s="592"/>
      <c r="G31" s="594" t="s">
        <v>344</v>
      </c>
      <c r="H31" s="1288"/>
      <c r="I31" s="1290"/>
      <c r="J31" s="604"/>
    </row>
    <row r="32" spans="1:10" s="45" customFormat="1" ht="18.95" customHeight="1">
      <c r="A32" s="593">
        <f t="shared" si="1"/>
        <v>24</v>
      </c>
      <c r="B32" s="592"/>
      <c r="C32" s="592"/>
      <c r="D32" s="592"/>
      <c r="E32" s="592"/>
      <c r="F32" s="592"/>
      <c r="G32" s="594" t="s">
        <v>343</v>
      </c>
      <c r="H32" s="1288"/>
      <c r="I32" s="1290"/>
      <c r="J32" s="604"/>
    </row>
    <row r="33" spans="1:10" s="45" customFormat="1" ht="18.95" customHeight="1">
      <c r="A33" s="1295">
        <f t="shared" si="1"/>
        <v>25</v>
      </c>
      <c r="B33" s="1294"/>
      <c r="C33" s="1294"/>
      <c r="D33" s="1294"/>
      <c r="E33" s="1294"/>
      <c r="F33" s="1293" t="s">
        <v>342</v>
      </c>
      <c r="G33" s="1292"/>
      <c r="H33" s="1291"/>
      <c r="I33" s="1290"/>
      <c r="J33" s="604"/>
    </row>
    <row r="34" spans="1:10" s="45" customFormat="1" ht="18.95" customHeight="1" thickBot="1">
      <c r="A34" s="603">
        <f t="shared" si="1"/>
        <v>26</v>
      </c>
      <c r="B34" s="2874"/>
      <c r="C34" s="2875"/>
      <c r="D34" s="2875"/>
      <c r="E34" s="2875"/>
      <c r="F34" s="2875"/>
      <c r="G34" s="2876"/>
      <c r="H34" s="1287"/>
      <c r="I34" s="1290"/>
      <c r="J34" s="604"/>
    </row>
    <row r="35" spans="1:10" s="85" customFormat="1" ht="18.600000000000001" customHeight="1" thickBot="1">
      <c r="A35" s="585">
        <f t="shared" si="1"/>
        <v>27</v>
      </c>
      <c r="B35" s="49"/>
      <c r="C35" s="49"/>
      <c r="D35" s="49"/>
      <c r="E35" s="49"/>
      <c r="F35" s="49"/>
      <c r="G35" s="49"/>
      <c r="H35" s="1285" t="s">
        <v>341</v>
      </c>
      <c r="I35" s="1284">
        <f>SUM(H28:H34)</f>
        <v>0</v>
      </c>
      <c r="J35" s="46"/>
    </row>
    <row r="36" spans="1:10" ht="18.600000000000001" customHeight="1" thickBot="1">
      <c r="A36" s="599"/>
    </row>
    <row r="37" spans="1:10" ht="18.600000000000001" customHeight="1" thickBot="1">
      <c r="A37" s="1286">
        <f>A35+1</f>
        <v>28</v>
      </c>
      <c r="B37" s="49" t="s">
        <v>838</v>
      </c>
      <c r="C37" s="49"/>
      <c r="D37" s="49"/>
      <c r="E37" s="49"/>
      <c r="F37" s="49"/>
      <c r="G37" s="49"/>
      <c r="H37" s="49"/>
      <c r="I37" s="84"/>
    </row>
    <row r="38" spans="1:10" ht="18.600000000000001" customHeight="1">
      <c r="A38" s="598">
        <f>A37+1</f>
        <v>29</v>
      </c>
      <c r="B38" s="597"/>
      <c r="C38" s="597"/>
      <c r="D38" s="597"/>
      <c r="E38" s="597"/>
      <c r="F38" s="597"/>
      <c r="G38" s="596" t="s">
        <v>339</v>
      </c>
      <c r="H38" s="1289"/>
      <c r="I38" s="78"/>
    </row>
    <row r="39" spans="1:10" ht="18.600000000000001" customHeight="1">
      <c r="A39" s="593">
        <f>A38+1</f>
        <v>30</v>
      </c>
      <c r="B39" s="592"/>
      <c r="C39" s="592"/>
      <c r="D39" s="592"/>
      <c r="E39" s="592"/>
      <c r="F39" s="592"/>
      <c r="G39" s="594" t="s">
        <v>338</v>
      </c>
      <c r="H39" s="1288"/>
      <c r="I39" s="78"/>
    </row>
    <row r="40" spans="1:10" ht="18.600000000000001" customHeight="1">
      <c r="A40" s="593">
        <f>A39+1</f>
        <v>31</v>
      </c>
      <c r="B40" s="2868"/>
      <c r="C40" s="2869"/>
      <c r="D40" s="2869"/>
      <c r="E40" s="2869"/>
      <c r="F40" s="2869"/>
      <c r="G40" s="2870"/>
      <c r="H40" s="1288"/>
      <c r="I40" s="78"/>
    </row>
    <row r="41" spans="1:10" ht="18.600000000000001" customHeight="1" thickBot="1">
      <c r="A41" s="589">
        <f>A40+1</f>
        <v>32</v>
      </c>
      <c r="B41" s="2871"/>
      <c r="C41" s="2872"/>
      <c r="D41" s="2872"/>
      <c r="E41" s="2872"/>
      <c r="F41" s="2872"/>
      <c r="G41" s="2873"/>
      <c r="H41" s="1287"/>
      <c r="I41" s="78"/>
    </row>
    <row r="42" spans="1:10" ht="18.600000000000001" customHeight="1" thickBot="1">
      <c r="A42" s="1286">
        <f>A41+1</f>
        <v>33</v>
      </c>
      <c r="B42" s="49"/>
      <c r="C42" s="49"/>
      <c r="D42" s="49"/>
      <c r="E42" s="49"/>
      <c r="F42" s="49"/>
      <c r="G42" s="49"/>
      <c r="H42" s="1285" t="s">
        <v>837</v>
      </c>
      <c r="I42" s="1284">
        <f>SUM(H38:H41)</f>
        <v>0</v>
      </c>
    </row>
    <row r="43" spans="1:10" ht="18.600000000000001" customHeight="1">
      <c r="A43" s="1283"/>
      <c r="B43" s="1283"/>
      <c r="C43" s="1283"/>
      <c r="D43" s="1283"/>
      <c r="E43" s="1283"/>
      <c r="F43" s="1283"/>
      <c r="G43" s="1282"/>
      <c r="H43" s="1282"/>
    </row>
  </sheetData>
  <sheetProtection password="F25B" sheet="1" objects="1" scenarios="1"/>
  <mergeCells count="13">
    <mergeCell ref="B40:G40"/>
    <mergeCell ref="B41:G41"/>
    <mergeCell ref="B34:G34"/>
    <mergeCell ref="B24:G24"/>
    <mergeCell ref="B15:F15"/>
    <mergeCell ref="B16:F16"/>
    <mergeCell ref="B17:F17"/>
    <mergeCell ref="A6:H6"/>
    <mergeCell ref="A2:D2"/>
    <mergeCell ref="F2:I2"/>
    <mergeCell ref="A3:D3"/>
    <mergeCell ref="F3:I3"/>
    <mergeCell ref="A5:H5"/>
  </mergeCells>
  <printOptions horizontalCentered="1"/>
  <pageMargins left="0.78740157480314965" right="0.47244094488188981" top="0.55118110236220474" bottom="0.62992125984251968" header="0.51181102362204722" footer="0.51181102362204722"/>
  <pageSetup paperSize="9" orientation="portrait" r:id="rId1"/>
  <headerFooter alignWithMargins="0"/>
  <legacyDrawing r:id="rId2"/>
</worksheet>
</file>

<file path=xl/worksheets/sheet12.xml><?xml version="1.0" encoding="utf-8"?>
<worksheet xmlns="http://schemas.openxmlformats.org/spreadsheetml/2006/main" xmlns:r="http://schemas.openxmlformats.org/officeDocument/2006/relationships">
  <sheetPr codeName="Tabelle37"/>
  <dimension ref="B1:DI44"/>
  <sheetViews>
    <sheetView showZeros="0" workbookViewId="0">
      <selection activeCell="A3" sqref="A3"/>
    </sheetView>
  </sheetViews>
  <sheetFormatPr baseColWidth="10" defaultRowHeight="12"/>
  <cols>
    <col min="1" max="1" width="13.7109375" style="296" customWidth="1"/>
    <col min="2" max="2" width="2.7109375" style="299" customWidth="1"/>
    <col min="3" max="3" width="25.7109375" style="296" customWidth="1"/>
    <col min="4" max="6" width="5.85546875" style="296" customWidth="1"/>
    <col min="7" max="9" width="10.7109375" style="296" customWidth="1"/>
    <col min="10" max="13" width="11.85546875" style="296" customWidth="1"/>
    <col min="14" max="14" width="6.28515625" style="296" customWidth="1"/>
    <col min="15" max="15" width="6.7109375" style="296" customWidth="1"/>
    <col min="16" max="16" width="13.5703125" style="296" customWidth="1"/>
    <col min="17" max="17" width="3" style="296" bestFit="1" customWidth="1"/>
    <col min="18" max="18" width="25.7109375" style="296" customWidth="1"/>
    <col min="19" max="19" width="5" style="296" customWidth="1"/>
    <col min="20" max="20" width="5.140625" style="296" customWidth="1"/>
    <col min="21" max="21" width="6.42578125" style="296" customWidth="1"/>
    <col min="22" max="22" width="9" style="296" customWidth="1"/>
    <col min="23" max="23" width="8.7109375" style="296" customWidth="1"/>
    <col min="24" max="24" width="9" style="296" customWidth="1"/>
    <col min="25" max="25" width="8.7109375" style="296" customWidth="1"/>
    <col min="26" max="26" width="9" style="296" customWidth="1"/>
    <col min="27" max="27" width="8.7109375" style="296" customWidth="1"/>
    <col min="28" max="28" width="9" style="296" customWidth="1"/>
    <col min="29" max="29" width="8.7109375" style="296" customWidth="1"/>
    <col min="30" max="30" width="9" style="296" customWidth="1"/>
    <col min="31" max="31" width="8.7109375" style="296" customWidth="1"/>
    <col min="32" max="32" width="9" style="296" customWidth="1"/>
    <col min="33" max="33" width="9.28515625" style="296" customWidth="1"/>
    <col min="34" max="34" width="3" style="296" bestFit="1" customWidth="1"/>
    <col min="35" max="35" width="25.7109375" style="296" customWidth="1"/>
    <col min="36" max="36" width="5" style="296" customWidth="1"/>
    <col min="37" max="37" width="5.140625" style="296" customWidth="1"/>
    <col min="38" max="38" width="6.42578125" style="296" customWidth="1"/>
    <col min="39" max="39" width="5.5703125" style="296" customWidth="1"/>
    <col min="40" max="40" width="6" style="296" customWidth="1"/>
    <col min="41" max="41" width="5.5703125" style="296" customWidth="1"/>
    <col min="42" max="42" width="6" style="296" customWidth="1"/>
    <col min="43" max="43" width="5.5703125" style="296" customWidth="1"/>
    <col min="44" max="44" width="6" style="296" customWidth="1"/>
    <col min="45" max="45" width="5.5703125" style="296" customWidth="1"/>
    <col min="46" max="46" width="6" style="296" customWidth="1"/>
    <col min="47" max="47" width="5.5703125" style="296" customWidth="1"/>
    <col min="48" max="48" width="6" style="296" customWidth="1"/>
    <col min="49" max="49" width="5.5703125" style="296" customWidth="1"/>
    <col min="50" max="50" width="6" style="296" customWidth="1"/>
    <col min="51" max="51" width="5.5703125" style="296" customWidth="1"/>
    <col min="52" max="52" width="6" style="296" customWidth="1"/>
    <col min="53" max="53" width="5.5703125" style="296" customWidth="1"/>
    <col min="54" max="54" width="6" style="296" customWidth="1"/>
    <col min="55" max="55" width="5.5703125" style="296" customWidth="1"/>
    <col min="56" max="56" width="6" style="296" customWidth="1"/>
    <col min="57" max="57" width="3" style="296" bestFit="1" customWidth="1"/>
    <col min="58" max="58" width="25.7109375" style="296" customWidth="1"/>
    <col min="59" max="59" width="5" style="296" customWidth="1"/>
    <col min="60" max="60" width="5.140625" style="296" customWidth="1"/>
    <col min="61" max="61" width="6.42578125" style="296" customWidth="1"/>
    <col min="62" max="62" width="5.5703125" style="296" customWidth="1"/>
    <col min="63" max="63" width="6" style="296" customWidth="1"/>
    <col min="64" max="64" width="5.5703125" style="296" customWidth="1"/>
    <col min="65" max="65" width="6" style="296" customWidth="1"/>
    <col min="66" max="66" width="5.5703125" style="296" customWidth="1"/>
    <col min="67" max="67" width="6" style="296" customWidth="1"/>
    <col min="68" max="68" width="5.5703125" style="296" customWidth="1"/>
    <col min="69" max="69" width="6" style="296" customWidth="1"/>
    <col min="70" max="70" width="5.5703125" style="296" customWidth="1"/>
    <col min="71" max="71" width="6" style="296" customWidth="1"/>
    <col min="72" max="72" width="5.5703125" style="296" customWidth="1"/>
    <col min="73" max="73" width="6" style="296" customWidth="1"/>
    <col min="74" max="74" width="5.5703125" style="296" customWidth="1"/>
    <col min="75" max="75" width="6" style="296" customWidth="1"/>
    <col min="76" max="76" width="5.5703125" style="296" customWidth="1"/>
    <col min="77" max="77" width="6" style="296" customWidth="1"/>
    <col min="78" max="78" width="5.5703125" style="296" customWidth="1"/>
    <col min="79" max="79" width="6" style="296" customWidth="1"/>
    <col min="80" max="80" width="2.7109375" style="299" bestFit="1" customWidth="1"/>
    <col min="81" max="81" width="25.7109375" style="296" customWidth="1"/>
    <col min="82" max="82" width="5" style="296" customWidth="1"/>
    <col min="83" max="83" width="5.140625" style="296" customWidth="1"/>
    <col min="84" max="84" width="6.42578125" style="296" customWidth="1"/>
    <col min="85" max="92" width="8.7109375" style="296" customWidth="1"/>
    <col min="93" max="96" width="9" style="296" customWidth="1"/>
    <col min="97" max="97" width="2.7109375" style="296" bestFit="1" customWidth="1"/>
    <col min="98" max="98" width="25.7109375" style="298" customWidth="1"/>
    <col min="99" max="99" width="5" style="296" customWidth="1"/>
    <col min="100" max="100" width="5.140625" style="296" customWidth="1"/>
    <col min="101" max="101" width="6.42578125" style="296" customWidth="1"/>
    <col min="102" max="113" width="8.85546875" style="296" customWidth="1"/>
    <col min="114" max="16384" width="11.42578125" style="296"/>
  </cols>
  <sheetData>
    <row r="1" spans="2:113" s="578" customFormat="1" ht="20.25" customHeight="1">
      <c r="C1" s="2919" t="s">
        <v>336</v>
      </c>
      <c r="D1" s="2919"/>
      <c r="E1" s="2919"/>
      <c r="F1" s="2919"/>
      <c r="G1" s="2919"/>
      <c r="H1" s="2919"/>
      <c r="I1" s="2919"/>
      <c r="J1" s="2919"/>
      <c r="K1" s="2919"/>
      <c r="L1" s="2919"/>
      <c r="M1" s="2919"/>
      <c r="N1" s="2919"/>
      <c r="O1" s="2919"/>
      <c r="P1" s="579" t="s">
        <v>335</v>
      </c>
      <c r="R1" s="2919" t="s">
        <v>334</v>
      </c>
      <c r="S1" s="2919"/>
      <c r="T1" s="2919"/>
      <c r="U1" s="2919"/>
      <c r="V1" s="2919"/>
      <c r="W1" s="2919"/>
      <c r="X1" s="2919"/>
      <c r="Y1" s="2919"/>
      <c r="Z1" s="2919"/>
      <c r="AA1" s="2919"/>
      <c r="AB1" s="2919"/>
      <c r="AC1" s="2919"/>
      <c r="AD1" s="2919"/>
      <c r="AE1" s="2919"/>
      <c r="AG1" s="579" t="s">
        <v>333</v>
      </c>
      <c r="AI1" s="2919" t="s">
        <v>332</v>
      </c>
      <c r="AJ1" s="2919"/>
      <c r="AK1" s="2919"/>
      <c r="AL1" s="2919"/>
      <c r="AM1" s="2919"/>
      <c r="AN1" s="2919"/>
      <c r="AO1" s="2919"/>
      <c r="AP1" s="2919"/>
      <c r="AQ1" s="2919"/>
      <c r="AR1" s="2919"/>
      <c r="AS1" s="2919"/>
      <c r="AT1" s="2919"/>
      <c r="AU1" s="2919"/>
      <c r="AV1" s="2919"/>
      <c r="AW1" s="2919"/>
      <c r="AX1" s="2919"/>
      <c r="AY1" s="2919"/>
      <c r="AZ1" s="2919"/>
      <c r="BA1" s="2919"/>
      <c r="BD1" s="579" t="s">
        <v>331</v>
      </c>
      <c r="BF1" s="2919" t="s">
        <v>330</v>
      </c>
      <c r="BG1" s="2919"/>
      <c r="BH1" s="2919"/>
      <c r="BI1" s="2919"/>
      <c r="BJ1" s="2919"/>
      <c r="BK1" s="2919"/>
      <c r="BL1" s="2919"/>
      <c r="BM1" s="2919"/>
      <c r="BN1" s="2919"/>
      <c r="BO1" s="2919"/>
      <c r="BP1" s="2919"/>
      <c r="BQ1" s="2919"/>
      <c r="BR1" s="2919"/>
      <c r="BS1" s="2919"/>
      <c r="BT1" s="2919"/>
      <c r="BU1" s="2919"/>
      <c r="BV1" s="2919"/>
      <c r="BW1" s="2919"/>
      <c r="BX1" s="2919"/>
      <c r="BY1" s="2919"/>
      <c r="CA1" s="579" t="s">
        <v>329</v>
      </c>
      <c r="CC1" s="2919" t="s">
        <v>328</v>
      </c>
      <c r="CD1" s="2919"/>
      <c r="CE1" s="2919"/>
      <c r="CF1" s="2919"/>
      <c r="CG1" s="2919"/>
      <c r="CH1" s="2919"/>
      <c r="CI1" s="2919"/>
      <c r="CJ1" s="2919"/>
      <c r="CK1" s="2919"/>
      <c r="CL1" s="2919"/>
      <c r="CM1" s="2919"/>
      <c r="CN1" s="2919"/>
      <c r="CO1" s="2919"/>
      <c r="CP1" s="2919"/>
      <c r="CR1" s="579" t="s">
        <v>327</v>
      </c>
      <c r="CT1" s="2919" t="s">
        <v>326</v>
      </c>
      <c r="CU1" s="2919"/>
      <c r="CV1" s="2919"/>
      <c r="CW1" s="2919"/>
      <c r="CX1" s="2919"/>
      <c r="CY1" s="2919"/>
      <c r="CZ1" s="2919"/>
      <c r="DA1" s="2919"/>
      <c r="DB1" s="2919"/>
      <c r="DC1" s="2919"/>
      <c r="DD1" s="2919"/>
      <c r="DE1" s="2919"/>
      <c r="DF1" s="2919"/>
      <c r="DG1" s="2919"/>
      <c r="DI1" s="579" t="s">
        <v>325</v>
      </c>
    </row>
    <row r="2" spans="2:113" ht="15" customHeight="1" thickBot="1">
      <c r="H2" s="1231"/>
      <c r="I2" s="1231"/>
      <c r="J2" s="1231"/>
      <c r="K2" s="1231"/>
      <c r="L2" s="1231"/>
      <c r="M2" s="577"/>
      <c r="N2" s="577"/>
      <c r="O2" s="574"/>
      <c r="P2" s="574" t="str">
        <f>CONCATENATE("Betrieb: ",Hauptmenü!$C$4,", Jahr: ",Hauptmenü!$C$5,", Variante: ",Hauptmenü!$C$6)</f>
        <v xml:space="preserve">Betrieb: , Jahr: , Variante: </v>
      </c>
      <c r="Q2" s="299"/>
      <c r="AB2" s="314"/>
      <c r="AC2" s="314"/>
      <c r="AD2" s="576"/>
      <c r="AE2" s="576"/>
      <c r="AF2" s="575"/>
      <c r="AG2" s="574" t="str">
        <f>P2</f>
        <v xml:space="preserve">Betrieb: , Jahr: , Variante: </v>
      </c>
      <c r="AI2" s="573"/>
      <c r="BD2" s="342" t="str">
        <f>P2</f>
        <v xml:space="preserve">Betrieb: , Jahr: , Variante: </v>
      </c>
      <c r="BF2" s="573"/>
      <c r="BM2" s="338"/>
      <c r="CA2" s="342" t="str">
        <f>P2</f>
        <v xml:space="preserve">Betrieb: , Jahr: , Variante: </v>
      </c>
      <c r="CC2" s="573"/>
      <c r="CR2" s="342" t="str">
        <f>P2</f>
        <v xml:space="preserve">Betrieb: , Jahr: , Variante: </v>
      </c>
      <c r="CT2" s="573"/>
      <c r="DE2" s="572"/>
      <c r="DF2" s="572"/>
      <c r="DG2" s="572"/>
      <c r="DH2" s="572"/>
      <c r="DI2" s="342" t="str">
        <f>P2</f>
        <v xml:space="preserve">Betrieb: , Jahr: , Variante: </v>
      </c>
    </row>
    <row r="3" spans="2:113" s="471" customFormat="1" ht="13.5" thickBot="1">
      <c r="C3" s="563"/>
      <c r="D3" s="560" t="s">
        <v>314</v>
      </c>
      <c r="E3" s="559"/>
      <c r="F3" s="558"/>
      <c r="G3" s="2917" t="s">
        <v>324</v>
      </c>
      <c r="H3" s="560" t="s">
        <v>323</v>
      </c>
      <c r="I3" s="559"/>
      <c r="J3" s="559"/>
      <c r="K3" s="559"/>
      <c r="L3" s="559"/>
      <c r="M3" s="558"/>
      <c r="N3" s="560" t="s">
        <v>322</v>
      </c>
      <c r="O3" s="558"/>
      <c r="P3" s="563"/>
      <c r="R3" s="563"/>
      <c r="S3" s="568" t="s">
        <v>314</v>
      </c>
      <c r="T3" s="559"/>
      <c r="U3" s="559"/>
      <c r="V3" s="2909" t="s">
        <v>321</v>
      </c>
      <c r="W3" s="2887"/>
      <c r="X3" s="2907" t="s">
        <v>320</v>
      </c>
      <c r="Y3" s="2908"/>
      <c r="Z3" s="2913" t="s">
        <v>319</v>
      </c>
      <c r="AA3" s="2914"/>
      <c r="AB3" s="2909" t="s">
        <v>318</v>
      </c>
      <c r="AC3" s="2887"/>
      <c r="AD3" s="2886" t="s">
        <v>317</v>
      </c>
      <c r="AE3" s="2887"/>
      <c r="AF3" s="2885" t="s">
        <v>316</v>
      </c>
      <c r="AG3" s="2883"/>
      <c r="AI3" s="569"/>
      <c r="AJ3" s="568" t="s">
        <v>314</v>
      </c>
      <c r="AK3" s="559"/>
      <c r="AL3" s="558"/>
      <c r="AM3" s="479"/>
      <c r="AN3" s="479"/>
      <c r="AO3" s="479"/>
      <c r="AP3" s="338"/>
      <c r="AQ3" s="479"/>
      <c r="AR3" s="479"/>
      <c r="AS3" s="479"/>
      <c r="AT3" s="479"/>
      <c r="AU3" s="479"/>
      <c r="AV3" s="479"/>
      <c r="AW3" s="479"/>
      <c r="AX3" s="565"/>
      <c r="AY3" s="564"/>
      <c r="AZ3" s="565"/>
      <c r="BA3" s="564"/>
      <c r="BB3" s="2884"/>
      <c r="BC3" s="2884"/>
      <c r="BD3" s="2884"/>
      <c r="BF3" s="569"/>
      <c r="BG3" s="568" t="s">
        <v>314</v>
      </c>
      <c r="BH3" s="559"/>
      <c r="BI3" s="558"/>
      <c r="BJ3" s="479"/>
      <c r="BK3" s="479"/>
      <c r="BL3" s="479"/>
      <c r="BM3" s="479"/>
      <c r="BN3" s="479"/>
      <c r="BO3" s="479"/>
      <c r="BP3" s="479"/>
      <c r="BQ3" s="567" t="s">
        <v>315</v>
      </c>
      <c r="BR3" s="1990">
        <f>IF(BQ37=0,0,BQ38/BQ37)</f>
        <v>0</v>
      </c>
      <c r="BS3" s="479"/>
      <c r="BT3" s="479"/>
      <c r="BU3" s="565"/>
      <c r="BV3" s="564"/>
      <c r="BW3" s="565"/>
      <c r="BX3" s="564"/>
      <c r="BY3" s="2884"/>
      <c r="BZ3" s="2884"/>
      <c r="CA3" s="2884"/>
      <c r="CC3" s="563"/>
      <c r="CD3" s="560" t="s">
        <v>314</v>
      </c>
      <c r="CE3" s="559"/>
      <c r="CF3" s="558"/>
      <c r="CJ3" s="470"/>
      <c r="CK3" s="503"/>
      <c r="CL3" s="503"/>
      <c r="CM3" s="562"/>
      <c r="CN3" s="537"/>
      <c r="CO3" s="470"/>
      <c r="CP3" s="503"/>
      <c r="CQ3" s="2892"/>
      <c r="CR3" s="2892"/>
      <c r="CS3" s="503"/>
      <c r="CT3" s="561"/>
      <c r="CU3" s="560" t="s">
        <v>314</v>
      </c>
      <c r="CV3" s="559"/>
      <c r="CW3" s="558"/>
      <c r="DA3" s="470"/>
      <c r="DB3" s="503"/>
      <c r="DC3" s="503"/>
      <c r="DD3" s="503"/>
      <c r="DE3" s="503"/>
      <c r="DF3" s="503"/>
      <c r="DG3" s="503"/>
      <c r="DH3" s="470"/>
      <c r="DI3" s="503"/>
    </row>
    <row r="4" spans="2:113" s="471" customFormat="1" ht="14.25" customHeight="1" thickBot="1">
      <c r="C4" s="511"/>
      <c r="D4" s="547"/>
      <c r="E4" s="547"/>
      <c r="F4" s="2917" t="s">
        <v>313</v>
      </c>
      <c r="G4" s="2918"/>
      <c r="H4" s="560" t="s">
        <v>312</v>
      </c>
      <c r="I4" s="558"/>
      <c r="J4" s="1281" t="s">
        <v>311</v>
      </c>
      <c r="K4" s="1280"/>
      <c r="L4" s="1281" t="s">
        <v>311</v>
      </c>
      <c r="M4" s="1280"/>
      <c r="N4" s="563"/>
      <c r="O4" s="563"/>
      <c r="P4" s="1270"/>
      <c r="R4" s="511"/>
      <c r="S4" s="547"/>
      <c r="T4" s="547"/>
      <c r="U4" s="1279" t="s">
        <v>304</v>
      </c>
      <c r="V4" s="531" t="s">
        <v>310</v>
      </c>
      <c r="W4" s="1277"/>
      <c r="X4" s="518" t="s">
        <v>310</v>
      </c>
      <c r="Y4" s="1277"/>
      <c r="Z4" s="521" t="s">
        <v>310</v>
      </c>
      <c r="AA4" s="1278"/>
      <c r="AB4" s="531" t="s">
        <v>309</v>
      </c>
      <c r="AC4" s="1277"/>
      <c r="AD4" s="518" t="s">
        <v>227</v>
      </c>
      <c r="AE4" s="1277"/>
      <c r="AF4" s="518" t="s">
        <v>272</v>
      </c>
      <c r="AG4" s="1276"/>
      <c r="AI4" s="516"/>
      <c r="AJ4" s="547"/>
      <c r="AK4" s="547"/>
      <c r="AL4" s="546" t="s">
        <v>304</v>
      </c>
      <c r="AM4" s="548"/>
      <c r="AN4" s="548"/>
      <c r="AO4" s="548" t="s">
        <v>308</v>
      </c>
      <c r="AP4" s="548"/>
      <c r="AQ4" s="548"/>
      <c r="AR4" s="548"/>
      <c r="AS4" s="548"/>
      <c r="AT4" s="548"/>
      <c r="AU4" s="548"/>
      <c r="AV4" s="548"/>
      <c r="AW4" s="548"/>
      <c r="AX4" s="548"/>
      <c r="AY4" s="548"/>
      <c r="AZ4" s="548"/>
      <c r="BA4" s="548"/>
      <c r="BB4" s="548"/>
      <c r="BC4" s="548"/>
      <c r="BD4" s="548"/>
      <c r="BF4" s="516"/>
      <c r="BG4" s="547"/>
      <c r="BH4" s="547"/>
      <c r="BI4" s="546" t="s">
        <v>304</v>
      </c>
      <c r="BJ4" s="548"/>
      <c r="BK4" s="548"/>
      <c r="BL4" s="548" t="s">
        <v>308</v>
      </c>
      <c r="BM4" s="548"/>
      <c r="BN4" s="548"/>
      <c r="BO4" s="548"/>
      <c r="BP4" s="548"/>
      <c r="BQ4" s="548"/>
      <c r="BR4" s="548"/>
      <c r="BS4" s="548"/>
      <c r="BT4" s="548"/>
      <c r="BU4" s="548"/>
      <c r="BV4" s="548"/>
      <c r="BW4" s="548"/>
      <c r="BX4" s="548"/>
      <c r="BY4" s="548"/>
      <c r="BZ4" s="548"/>
      <c r="CA4" s="548"/>
      <c r="CC4" s="511"/>
      <c r="CD4" s="547"/>
      <c r="CE4" s="547"/>
      <c r="CF4" s="546" t="s">
        <v>304</v>
      </c>
      <c r="CG4" s="2881" t="s">
        <v>307</v>
      </c>
      <c r="CH4" s="2882"/>
      <c r="CI4" s="2882"/>
      <c r="CJ4" s="2883"/>
      <c r="CK4" s="2881" t="s">
        <v>306</v>
      </c>
      <c r="CL4" s="2882"/>
      <c r="CM4" s="2882"/>
      <c r="CN4" s="2883"/>
      <c r="CO4" s="2881" t="s">
        <v>305</v>
      </c>
      <c r="CP4" s="2882"/>
      <c r="CQ4" s="2882"/>
      <c r="CR4" s="2883"/>
      <c r="CT4" s="512"/>
      <c r="CU4" s="547"/>
      <c r="CV4" s="547"/>
      <c r="CW4" s="546" t="s">
        <v>304</v>
      </c>
      <c r="CX4" s="2881" t="s">
        <v>303</v>
      </c>
      <c r="CY4" s="2882"/>
      <c r="CZ4" s="2882"/>
      <c r="DA4" s="2883"/>
      <c r="DB4" s="2881" t="s">
        <v>302</v>
      </c>
      <c r="DC4" s="2882"/>
      <c r="DD4" s="2882"/>
      <c r="DE4" s="2883"/>
      <c r="DF4" s="2932" t="s">
        <v>301</v>
      </c>
      <c r="DG4" s="2933"/>
      <c r="DH4" s="2933"/>
      <c r="DI4" s="2934"/>
    </row>
    <row r="5" spans="2:113" s="471" customFormat="1" ht="14.25" customHeight="1" thickBot="1">
      <c r="C5" s="512" t="s">
        <v>277</v>
      </c>
      <c r="D5" s="512" t="s">
        <v>276</v>
      </c>
      <c r="E5" s="512" t="s">
        <v>275</v>
      </c>
      <c r="F5" s="2918"/>
      <c r="G5" s="2918"/>
      <c r="H5" s="2917" t="s">
        <v>300</v>
      </c>
      <c r="I5" s="2917" t="s">
        <v>299</v>
      </c>
      <c r="J5" s="2928" t="s">
        <v>298</v>
      </c>
      <c r="K5" s="2929"/>
      <c r="L5" s="2928" t="s">
        <v>298</v>
      </c>
      <c r="M5" s="2929"/>
      <c r="N5" s="2918" t="s">
        <v>244</v>
      </c>
      <c r="O5" s="2918" t="s">
        <v>297</v>
      </c>
      <c r="P5" s="1270"/>
      <c r="R5" s="512" t="s">
        <v>277</v>
      </c>
      <c r="S5" s="512" t="s">
        <v>276</v>
      </c>
      <c r="T5" s="512" t="s">
        <v>275</v>
      </c>
      <c r="U5" s="510" t="s">
        <v>274</v>
      </c>
      <c r="V5" s="531" t="s">
        <v>296</v>
      </c>
      <c r="W5" s="518"/>
      <c r="X5" s="530" t="s">
        <v>296</v>
      </c>
      <c r="Y5" s="518"/>
      <c r="Z5" s="530" t="s">
        <v>296</v>
      </c>
      <c r="AA5" s="518"/>
      <c r="AB5" s="531" t="s">
        <v>295</v>
      </c>
      <c r="AC5" s="1275"/>
      <c r="AD5" s="518" t="s">
        <v>295</v>
      </c>
      <c r="AE5" s="1275"/>
      <c r="AF5" s="518" t="s">
        <v>294</v>
      </c>
      <c r="AG5" s="1275"/>
      <c r="AI5" s="510" t="s">
        <v>277</v>
      </c>
      <c r="AJ5" s="512" t="s">
        <v>276</v>
      </c>
      <c r="AK5" s="512" t="s">
        <v>275</v>
      </c>
      <c r="AL5" s="510" t="s">
        <v>293</v>
      </c>
      <c r="AM5" s="543" t="s">
        <v>292</v>
      </c>
      <c r="AN5" s="542"/>
      <c r="AO5" s="543" t="s">
        <v>292</v>
      </c>
      <c r="AP5" s="542"/>
      <c r="AQ5" s="543" t="s">
        <v>292</v>
      </c>
      <c r="AR5" s="542"/>
      <c r="AS5" s="2901" t="s">
        <v>291</v>
      </c>
      <c r="AT5" s="2902"/>
      <c r="AU5" s="2893" t="s">
        <v>290</v>
      </c>
      <c r="AV5" s="2894"/>
      <c r="AW5" s="2893" t="s">
        <v>289</v>
      </c>
      <c r="AX5" s="2925"/>
      <c r="AY5" s="2893" t="s">
        <v>288</v>
      </c>
      <c r="AZ5" s="2894"/>
      <c r="BA5" s="2893" t="s">
        <v>287</v>
      </c>
      <c r="BB5" s="2894"/>
      <c r="BC5" s="2893" t="s">
        <v>286</v>
      </c>
      <c r="BD5" s="2894"/>
      <c r="BF5" s="510" t="s">
        <v>277</v>
      </c>
      <c r="BG5" s="512" t="s">
        <v>276</v>
      </c>
      <c r="BH5" s="512" t="s">
        <v>275</v>
      </c>
      <c r="BI5" s="510" t="s">
        <v>274</v>
      </c>
      <c r="BJ5" s="2928" t="s">
        <v>285</v>
      </c>
      <c r="BK5" s="2929"/>
      <c r="BL5" s="2928" t="s">
        <v>284</v>
      </c>
      <c r="BM5" s="2929"/>
      <c r="BN5" s="2928" t="s">
        <v>283</v>
      </c>
      <c r="BO5" s="2929"/>
      <c r="BP5" s="2920" t="s">
        <v>282</v>
      </c>
      <c r="BQ5" s="2921"/>
      <c r="BR5" s="2921"/>
      <c r="BS5" s="2922"/>
      <c r="BT5" s="2928" t="s">
        <v>281</v>
      </c>
      <c r="BU5" s="2929"/>
      <c r="BV5" s="2928" t="s">
        <v>280</v>
      </c>
      <c r="BW5" s="2929"/>
      <c r="BX5" s="2928" t="s">
        <v>279</v>
      </c>
      <c r="BY5" s="2929"/>
      <c r="BZ5" s="2928" t="s">
        <v>278</v>
      </c>
      <c r="CA5" s="2929"/>
      <c r="CC5" s="512" t="s">
        <v>277</v>
      </c>
      <c r="CD5" s="512" t="s">
        <v>276</v>
      </c>
      <c r="CE5" s="512" t="s">
        <v>275</v>
      </c>
      <c r="CF5" s="512" t="s">
        <v>274</v>
      </c>
      <c r="CG5" s="540"/>
      <c r="CH5" s="539"/>
      <c r="CI5" s="539"/>
      <c r="CJ5" s="541"/>
      <c r="CK5" s="540"/>
      <c r="CL5" s="539"/>
      <c r="CM5" s="539"/>
      <c r="CN5" s="541"/>
      <c r="CO5" s="540"/>
      <c r="CP5" s="539"/>
      <c r="CQ5" s="539"/>
      <c r="CR5" s="541"/>
      <c r="CT5" s="512" t="s">
        <v>277</v>
      </c>
      <c r="CU5" s="512" t="s">
        <v>276</v>
      </c>
      <c r="CV5" s="512" t="s">
        <v>275</v>
      </c>
      <c r="CW5" s="512" t="s">
        <v>274</v>
      </c>
      <c r="CX5" s="540"/>
      <c r="CY5" s="539"/>
      <c r="CZ5" s="539"/>
      <c r="DA5" s="541"/>
      <c r="DB5" s="540"/>
      <c r="DC5" s="539"/>
      <c r="DD5" s="539"/>
      <c r="DE5" s="541"/>
      <c r="DF5" s="538"/>
      <c r="DG5" s="537"/>
      <c r="DH5" s="537"/>
      <c r="DI5" s="536"/>
    </row>
    <row r="6" spans="2:113" s="471" customFormat="1" ht="15.75" customHeight="1">
      <c r="C6" s="512" t="s">
        <v>263</v>
      </c>
      <c r="D6" s="512" t="s">
        <v>227</v>
      </c>
      <c r="E6" s="512" t="s">
        <v>227</v>
      </c>
      <c r="F6" s="2918"/>
      <c r="G6" s="2918"/>
      <c r="H6" s="2918"/>
      <c r="I6" s="2918"/>
      <c r="J6" s="2930"/>
      <c r="K6" s="2931"/>
      <c r="L6" s="2930"/>
      <c r="M6" s="2931"/>
      <c r="N6" s="2918"/>
      <c r="O6" s="2918"/>
      <c r="P6" s="1270"/>
      <c r="R6" s="512" t="s">
        <v>263</v>
      </c>
      <c r="S6" s="512" t="s">
        <v>227</v>
      </c>
      <c r="T6" s="512" t="s">
        <v>227</v>
      </c>
      <c r="U6" s="510" t="s">
        <v>262</v>
      </c>
      <c r="V6" s="2910" t="s">
        <v>273</v>
      </c>
      <c r="W6" s="2911"/>
      <c r="X6" s="2911"/>
      <c r="Y6" s="2911"/>
      <c r="Z6" s="2911"/>
      <c r="AA6" s="2912"/>
      <c r="AB6" s="531" t="s">
        <v>272</v>
      </c>
      <c r="AC6" s="1274">
        <f>AC4-AC5</f>
        <v>0</v>
      </c>
      <c r="AD6" s="518" t="s">
        <v>272</v>
      </c>
      <c r="AE6" s="1274">
        <f>AE4-AE5</f>
        <v>0</v>
      </c>
      <c r="AF6" s="518" t="s">
        <v>272</v>
      </c>
      <c r="AG6" s="1273">
        <f>AG4-AG5</f>
        <v>0</v>
      </c>
      <c r="AI6" s="510" t="s">
        <v>263</v>
      </c>
      <c r="AJ6" s="512" t="s">
        <v>227</v>
      </c>
      <c r="AK6" s="512" t="s">
        <v>227</v>
      </c>
      <c r="AL6" s="510" t="s">
        <v>262</v>
      </c>
      <c r="AM6" s="2938"/>
      <c r="AN6" s="2939"/>
      <c r="AO6" s="2938"/>
      <c r="AP6" s="2939"/>
      <c r="AQ6" s="2938"/>
      <c r="AR6" s="2939"/>
      <c r="AS6" s="2903"/>
      <c r="AT6" s="2904"/>
      <c r="AU6" s="2905"/>
      <c r="AV6" s="2906"/>
      <c r="AW6" s="2926"/>
      <c r="AX6" s="2927"/>
      <c r="AY6" s="2905"/>
      <c r="AZ6" s="2906"/>
      <c r="BA6" s="2905"/>
      <c r="BB6" s="2906"/>
      <c r="BC6" s="2905"/>
      <c r="BD6" s="2906"/>
      <c r="BF6" s="510" t="s">
        <v>263</v>
      </c>
      <c r="BG6" s="512" t="s">
        <v>227</v>
      </c>
      <c r="BH6" s="512" t="s">
        <v>227</v>
      </c>
      <c r="BI6" s="510" t="s">
        <v>262</v>
      </c>
      <c r="BJ6" s="2930"/>
      <c r="BK6" s="2931"/>
      <c r="BL6" s="2930"/>
      <c r="BM6" s="2931"/>
      <c r="BN6" s="2930"/>
      <c r="BO6" s="2931"/>
      <c r="BP6" s="2923" t="s">
        <v>271</v>
      </c>
      <c r="BQ6" s="2924"/>
      <c r="BR6" s="2923" t="s">
        <v>270</v>
      </c>
      <c r="BS6" s="2924"/>
      <c r="BT6" s="2930"/>
      <c r="BU6" s="2931"/>
      <c r="BV6" s="2930"/>
      <c r="BW6" s="2931"/>
      <c r="BX6" s="2930"/>
      <c r="BY6" s="2931"/>
      <c r="BZ6" s="2930"/>
      <c r="CA6" s="2931"/>
      <c r="CC6" s="512" t="s">
        <v>263</v>
      </c>
      <c r="CD6" s="512" t="s">
        <v>227</v>
      </c>
      <c r="CE6" s="512" t="s">
        <v>227</v>
      </c>
      <c r="CF6" s="510" t="s">
        <v>262</v>
      </c>
      <c r="CG6" s="2897" t="s">
        <v>269</v>
      </c>
      <c r="CH6" s="2898"/>
      <c r="CI6" s="2897" t="s">
        <v>268</v>
      </c>
      <c r="CJ6" s="2898"/>
      <c r="CK6" s="2897" t="s">
        <v>267</v>
      </c>
      <c r="CL6" s="2898"/>
      <c r="CM6" s="2897" t="s">
        <v>266</v>
      </c>
      <c r="CN6" s="2898"/>
      <c r="CO6" s="2897" t="s">
        <v>265</v>
      </c>
      <c r="CP6" s="2898"/>
      <c r="CQ6" s="2897" t="s">
        <v>264</v>
      </c>
      <c r="CR6" s="2898"/>
      <c r="CS6" s="479"/>
      <c r="CT6" s="512" t="s">
        <v>263</v>
      </c>
      <c r="CU6" s="512" t="s">
        <v>227</v>
      </c>
      <c r="CV6" s="512" t="s">
        <v>227</v>
      </c>
      <c r="CW6" s="510" t="s">
        <v>262</v>
      </c>
      <c r="CX6" s="2897" t="s">
        <v>261</v>
      </c>
      <c r="CY6" s="2898"/>
      <c r="CZ6" s="2893" t="s">
        <v>259</v>
      </c>
      <c r="DA6" s="2894"/>
      <c r="DB6" s="2897" t="s">
        <v>260</v>
      </c>
      <c r="DC6" s="2898"/>
      <c r="DD6" s="2893" t="s">
        <v>259</v>
      </c>
      <c r="DE6" s="2894"/>
      <c r="DF6" s="2888"/>
      <c r="DG6" s="2889"/>
      <c r="DH6" s="2888"/>
      <c r="DI6" s="2889"/>
    </row>
    <row r="7" spans="2:113" s="471" customFormat="1" ht="10.5" customHeight="1">
      <c r="C7" s="511"/>
      <c r="D7" s="511" t="s">
        <v>258</v>
      </c>
      <c r="E7" s="511" t="s">
        <v>258</v>
      </c>
      <c r="F7" s="2918"/>
      <c r="G7" s="2918"/>
      <c r="H7" s="2918"/>
      <c r="I7" s="2918"/>
      <c r="J7" s="2930"/>
      <c r="K7" s="2931"/>
      <c r="L7" s="2930"/>
      <c r="M7" s="2931"/>
      <c r="N7" s="2918"/>
      <c r="O7" s="2918"/>
      <c r="P7" s="1272" t="s">
        <v>257</v>
      </c>
      <c r="R7" s="511"/>
      <c r="S7" s="511"/>
      <c r="T7" s="511"/>
      <c r="U7" s="510" t="s">
        <v>253</v>
      </c>
      <c r="V7" s="2910" t="s">
        <v>256</v>
      </c>
      <c r="W7" s="2911"/>
      <c r="X7" s="2911"/>
      <c r="Y7" s="2911"/>
      <c r="Z7" s="2911"/>
      <c r="AA7" s="2912"/>
      <c r="AB7" s="531" t="s">
        <v>255</v>
      </c>
      <c r="AC7" s="518"/>
      <c r="AD7" s="530" t="s">
        <v>255</v>
      </c>
      <c r="AE7" s="518"/>
      <c r="AF7" s="530" t="s">
        <v>255</v>
      </c>
      <c r="AG7" s="529"/>
      <c r="AI7" s="516"/>
      <c r="AJ7" s="511"/>
      <c r="AK7" s="511"/>
      <c r="AL7" s="510" t="s">
        <v>253</v>
      </c>
      <c r="AM7" s="2936" t="s">
        <v>82</v>
      </c>
      <c r="AN7" s="2937"/>
      <c r="AO7" s="2936" t="s">
        <v>82</v>
      </c>
      <c r="AP7" s="2937"/>
      <c r="AQ7" s="2936" t="s">
        <v>82</v>
      </c>
      <c r="AR7" s="2937"/>
      <c r="AS7" s="2915" t="s">
        <v>82</v>
      </c>
      <c r="AT7" s="2916"/>
      <c r="AU7" s="2915" t="s">
        <v>82</v>
      </c>
      <c r="AV7" s="2916"/>
      <c r="AW7" s="2915" t="s">
        <v>82</v>
      </c>
      <c r="AX7" s="2916"/>
      <c r="AY7" s="2915" t="s">
        <v>82</v>
      </c>
      <c r="AZ7" s="2916"/>
      <c r="BA7" s="2915" t="s">
        <v>82</v>
      </c>
      <c r="BB7" s="2916"/>
      <c r="BC7" s="2915" t="s">
        <v>82</v>
      </c>
      <c r="BD7" s="2916"/>
      <c r="BF7" s="516"/>
      <c r="BG7" s="511"/>
      <c r="BH7" s="511"/>
      <c r="BI7" s="510" t="s">
        <v>253</v>
      </c>
      <c r="BJ7" s="2915" t="s">
        <v>82</v>
      </c>
      <c r="BK7" s="2916"/>
      <c r="BL7" s="2915" t="s">
        <v>82</v>
      </c>
      <c r="BM7" s="2916"/>
      <c r="BN7" s="2915" t="s">
        <v>82</v>
      </c>
      <c r="BO7" s="2916"/>
      <c r="BP7" s="2915" t="s">
        <v>82</v>
      </c>
      <c r="BQ7" s="2916"/>
      <c r="BR7" s="2915" t="s">
        <v>82</v>
      </c>
      <c r="BS7" s="2916"/>
      <c r="BT7" s="2915" t="s">
        <v>82</v>
      </c>
      <c r="BU7" s="2916"/>
      <c r="BV7" s="2915" t="s">
        <v>82</v>
      </c>
      <c r="BW7" s="2916"/>
      <c r="BX7" s="2915" t="s">
        <v>82</v>
      </c>
      <c r="BY7" s="2916"/>
      <c r="BZ7" s="2915" t="s">
        <v>82</v>
      </c>
      <c r="CA7" s="2916"/>
      <c r="CC7" s="511"/>
      <c r="CD7" s="515"/>
      <c r="CE7" s="515"/>
      <c r="CF7" s="510" t="s">
        <v>253</v>
      </c>
      <c r="CG7" s="527" t="s">
        <v>254</v>
      </c>
      <c r="CH7" s="528" t="s">
        <v>243</v>
      </c>
      <c r="CI7" s="527" t="s">
        <v>254</v>
      </c>
      <c r="CJ7" s="526" t="s">
        <v>243</v>
      </c>
      <c r="CK7" s="527" t="s">
        <v>254</v>
      </c>
      <c r="CL7" s="528" t="s">
        <v>243</v>
      </c>
      <c r="CM7" s="527" t="s">
        <v>254</v>
      </c>
      <c r="CN7" s="526" t="s">
        <v>243</v>
      </c>
      <c r="CO7" s="527" t="s">
        <v>254</v>
      </c>
      <c r="CP7" s="528" t="s">
        <v>243</v>
      </c>
      <c r="CQ7" s="527" t="s">
        <v>254</v>
      </c>
      <c r="CR7" s="526" t="s">
        <v>243</v>
      </c>
      <c r="CS7" s="479"/>
      <c r="CT7" s="512"/>
      <c r="CU7" s="511"/>
      <c r="CV7" s="511"/>
      <c r="CW7" s="510" t="s">
        <v>253</v>
      </c>
      <c r="CX7" s="2899"/>
      <c r="CY7" s="2900"/>
      <c r="CZ7" s="2895"/>
      <c r="DA7" s="2896"/>
      <c r="DB7" s="2899"/>
      <c r="DC7" s="2900"/>
      <c r="DD7" s="2895"/>
      <c r="DE7" s="2896"/>
      <c r="DF7" s="2890"/>
      <c r="DG7" s="2891"/>
      <c r="DH7" s="2890"/>
      <c r="DI7" s="2891"/>
    </row>
    <row r="8" spans="2:113" s="471" customFormat="1" ht="15" customHeight="1">
      <c r="C8" s="511"/>
      <c r="D8" s="511" t="s">
        <v>252</v>
      </c>
      <c r="E8" s="511" t="s">
        <v>252</v>
      </c>
      <c r="F8" s="2918"/>
      <c r="G8" s="2918"/>
      <c r="H8" s="2918"/>
      <c r="I8" s="2918"/>
      <c r="J8" s="1271" t="s">
        <v>244</v>
      </c>
      <c r="K8" s="1271" t="s">
        <v>243</v>
      </c>
      <c r="L8" s="1271" t="s">
        <v>244</v>
      </c>
      <c r="M8" s="1271" t="s">
        <v>243</v>
      </c>
      <c r="N8" s="2918"/>
      <c r="O8" s="2918"/>
      <c r="P8" s="1270"/>
      <c r="R8" s="511"/>
      <c r="S8" s="511"/>
      <c r="T8" s="511"/>
      <c r="U8" s="510"/>
      <c r="V8" s="531"/>
      <c r="W8" s="518"/>
      <c r="X8" s="518"/>
      <c r="Y8" s="518"/>
      <c r="Z8" s="518"/>
      <c r="AA8" s="529"/>
      <c r="AB8" s="519" t="s">
        <v>251</v>
      </c>
      <c r="AC8" s="518"/>
      <c r="AD8" s="518"/>
      <c r="AE8" s="518"/>
      <c r="AF8" s="518"/>
      <c r="AG8" s="517"/>
      <c r="AI8" s="516"/>
      <c r="AJ8" s="511"/>
      <c r="AK8" s="511"/>
      <c r="AL8" s="510"/>
      <c r="AM8" s="486" t="s">
        <v>250</v>
      </c>
      <c r="AN8" s="485" t="s">
        <v>249</v>
      </c>
      <c r="AO8" s="486" t="s">
        <v>250</v>
      </c>
      <c r="AP8" s="485" t="s">
        <v>249</v>
      </c>
      <c r="AQ8" s="486" t="s">
        <v>250</v>
      </c>
      <c r="AR8" s="485" t="s">
        <v>249</v>
      </c>
      <c r="AS8" s="486" t="s">
        <v>250</v>
      </c>
      <c r="AT8" s="485" t="s">
        <v>249</v>
      </c>
      <c r="AU8" s="486" t="s">
        <v>250</v>
      </c>
      <c r="AV8" s="485" t="s">
        <v>249</v>
      </c>
      <c r="AW8" s="486" t="s">
        <v>250</v>
      </c>
      <c r="AX8" s="485" t="s">
        <v>249</v>
      </c>
      <c r="AY8" s="486" t="s">
        <v>250</v>
      </c>
      <c r="AZ8" s="485" t="s">
        <v>249</v>
      </c>
      <c r="BA8" s="486" t="s">
        <v>250</v>
      </c>
      <c r="BB8" s="485" t="s">
        <v>249</v>
      </c>
      <c r="BC8" s="486" t="s">
        <v>250</v>
      </c>
      <c r="BD8" s="485" t="s">
        <v>249</v>
      </c>
      <c r="BF8" s="516"/>
      <c r="BG8" s="511"/>
      <c r="BH8" s="511"/>
      <c r="BI8" s="510"/>
      <c r="BJ8" s="486" t="s">
        <v>250</v>
      </c>
      <c r="BK8" s="485" t="s">
        <v>249</v>
      </c>
      <c r="BL8" s="486" t="s">
        <v>250</v>
      </c>
      <c r="BM8" s="485" t="s">
        <v>249</v>
      </c>
      <c r="BN8" s="486" t="s">
        <v>250</v>
      </c>
      <c r="BO8" s="485" t="s">
        <v>249</v>
      </c>
      <c r="BP8" s="486" t="s">
        <v>250</v>
      </c>
      <c r="BQ8" s="485" t="s">
        <v>249</v>
      </c>
      <c r="BR8" s="486" t="s">
        <v>250</v>
      </c>
      <c r="BS8" s="485" t="s">
        <v>249</v>
      </c>
      <c r="BT8" s="486" t="s">
        <v>250</v>
      </c>
      <c r="BU8" s="485" t="s">
        <v>249</v>
      </c>
      <c r="BV8" s="486" t="s">
        <v>250</v>
      </c>
      <c r="BW8" s="485" t="s">
        <v>249</v>
      </c>
      <c r="BX8" s="486" t="s">
        <v>250</v>
      </c>
      <c r="BY8" s="485" t="s">
        <v>249</v>
      </c>
      <c r="BZ8" s="486" t="s">
        <v>250</v>
      </c>
      <c r="CA8" s="485" t="s">
        <v>249</v>
      </c>
      <c r="CC8" s="511"/>
      <c r="CD8" s="515"/>
      <c r="CE8" s="515"/>
      <c r="CF8" s="510"/>
      <c r="CG8" s="514" t="s">
        <v>248</v>
      </c>
      <c r="CH8" s="513" t="s">
        <v>248</v>
      </c>
      <c r="CI8" s="514" t="s">
        <v>248</v>
      </c>
      <c r="CJ8" s="513" t="s">
        <v>248</v>
      </c>
      <c r="CK8" s="514" t="s">
        <v>237</v>
      </c>
      <c r="CL8" s="513" t="s">
        <v>237</v>
      </c>
      <c r="CM8" s="514" t="s">
        <v>237</v>
      </c>
      <c r="CN8" s="513" t="s">
        <v>237</v>
      </c>
      <c r="CO8" s="514" t="s">
        <v>237</v>
      </c>
      <c r="CP8" s="513" t="s">
        <v>237</v>
      </c>
      <c r="CQ8" s="514" t="s">
        <v>237</v>
      </c>
      <c r="CR8" s="513" t="s">
        <v>237</v>
      </c>
      <c r="CS8" s="479"/>
      <c r="CT8" s="512"/>
      <c r="CU8" s="511"/>
      <c r="CV8" s="511"/>
      <c r="CW8" s="510"/>
      <c r="CX8" s="508"/>
      <c r="CY8" s="509" t="s">
        <v>243</v>
      </c>
      <c r="CZ8" s="508"/>
      <c r="DA8" s="509" t="s">
        <v>243</v>
      </c>
      <c r="DB8" s="508"/>
      <c r="DC8" s="509" t="s">
        <v>243</v>
      </c>
      <c r="DD8" s="508"/>
      <c r="DE8" s="509" t="s">
        <v>243</v>
      </c>
      <c r="DF8" s="1269"/>
      <c r="DG8" s="1268"/>
      <c r="DH8" s="1269"/>
      <c r="DI8" s="1268"/>
    </row>
    <row r="9" spans="2:113" s="471" customFormat="1" ht="12.75" thickBot="1">
      <c r="C9" s="484"/>
      <c r="D9" s="1267">
        <f>'F002'!F9</f>
        <v>0</v>
      </c>
      <c r="E9" s="1267">
        <f>'F002'!F10</f>
        <v>0</v>
      </c>
      <c r="F9" s="484"/>
      <c r="G9" s="1266" t="s">
        <v>82</v>
      </c>
      <c r="H9" s="1265" t="s">
        <v>82</v>
      </c>
      <c r="I9" s="1265" t="s">
        <v>82</v>
      </c>
      <c r="J9" s="1264" t="s">
        <v>247</v>
      </c>
      <c r="K9" s="1264" t="s">
        <v>247</v>
      </c>
      <c r="L9" s="1264" t="s">
        <v>246</v>
      </c>
      <c r="M9" s="1264" t="s">
        <v>246</v>
      </c>
      <c r="N9" s="478" t="s">
        <v>232</v>
      </c>
      <c r="O9" s="1258" t="s">
        <v>232</v>
      </c>
      <c r="P9" s="1263"/>
      <c r="R9" s="484"/>
      <c r="S9" s="497"/>
      <c r="T9" s="497"/>
      <c r="U9" s="476"/>
      <c r="V9" s="1262" t="s">
        <v>244</v>
      </c>
      <c r="W9" s="494" t="s">
        <v>243</v>
      </c>
      <c r="X9" s="1261" t="s">
        <v>244</v>
      </c>
      <c r="Y9" s="494" t="s">
        <v>243</v>
      </c>
      <c r="Z9" s="1261" t="s">
        <v>244</v>
      </c>
      <c r="AA9" s="492" t="s">
        <v>243</v>
      </c>
      <c r="AB9" s="491" t="s">
        <v>244</v>
      </c>
      <c r="AC9" s="489" t="s">
        <v>243</v>
      </c>
      <c r="AD9" s="490" t="s">
        <v>244</v>
      </c>
      <c r="AE9" s="489" t="s">
        <v>243</v>
      </c>
      <c r="AF9" s="480" t="s">
        <v>244</v>
      </c>
      <c r="AG9" s="482" t="s">
        <v>243</v>
      </c>
      <c r="AI9" s="488"/>
      <c r="AJ9" s="487"/>
      <c r="AK9" s="487"/>
      <c r="AL9" s="476"/>
      <c r="AM9" s="486" t="s">
        <v>242</v>
      </c>
      <c r="AN9" s="485" t="s">
        <v>241</v>
      </c>
      <c r="AO9" s="486" t="s">
        <v>242</v>
      </c>
      <c r="AP9" s="485" t="s">
        <v>241</v>
      </c>
      <c r="AQ9" s="486" t="s">
        <v>242</v>
      </c>
      <c r="AR9" s="485" t="s">
        <v>241</v>
      </c>
      <c r="AS9" s="486" t="s">
        <v>242</v>
      </c>
      <c r="AT9" s="485" t="s">
        <v>241</v>
      </c>
      <c r="AU9" s="486" t="s">
        <v>242</v>
      </c>
      <c r="AV9" s="485" t="s">
        <v>241</v>
      </c>
      <c r="AW9" s="486" t="s">
        <v>242</v>
      </c>
      <c r="AX9" s="485" t="s">
        <v>241</v>
      </c>
      <c r="AY9" s="486" t="s">
        <v>242</v>
      </c>
      <c r="AZ9" s="485" t="s">
        <v>241</v>
      </c>
      <c r="BA9" s="486" t="s">
        <v>242</v>
      </c>
      <c r="BB9" s="485" t="s">
        <v>241</v>
      </c>
      <c r="BC9" s="486" t="s">
        <v>242</v>
      </c>
      <c r="BD9" s="485" t="s">
        <v>241</v>
      </c>
      <c r="BF9" s="488"/>
      <c r="BG9" s="487"/>
      <c r="BH9" s="487"/>
      <c r="BI9" s="476"/>
      <c r="BJ9" s="486" t="s">
        <v>242</v>
      </c>
      <c r="BK9" s="485" t="s">
        <v>241</v>
      </c>
      <c r="BL9" s="486" t="s">
        <v>242</v>
      </c>
      <c r="BM9" s="485" t="s">
        <v>241</v>
      </c>
      <c r="BN9" s="486" t="s">
        <v>242</v>
      </c>
      <c r="BO9" s="485" t="s">
        <v>241</v>
      </c>
      <c r="BP9" s="486" t="s">
        <v>242</v>
      </c>
      <c r="BQ9" s="485" t="s">
        <v>241</v>
      </c>
      <c r="BR9" s="486" t="s">
        <v>242</v>
      </c>
      <c r="BS9" s="485" t="s">
        <v>241</v>
      </c>
      <c r="BT9" s="486" t="s">
        <v>242</v>
      </c>
      <c r="BU9" s="485" t="s">
        <v>241</v>
      </c>
      <c r="BV9" s="486" t="s">
        <v>242</v>
      </c>
      <c r="BW9" s="485" t="s">
        <v>241</v>
      </c>
      <c r="BX9" s="486" t="s">
        <v>242</v>
      </c>
      <c r="BY9" s="485" t="s">
        <v>241</v>
      </c>
      <c r="BZ9" s="486" t="s">
        <v>242</v>
      </c>
      <c r="CA9" s="485" t="s">
        <v>241</v>
      </c>
      <c r="CC9" s="484"/>
      <c r="CD9" s="477"/>
      <c r="CE9" s="483"/>
      <c r="CF9" s="476"/>
      <c r="CG9" s="481"/>
      <c r="CH9" s="482"/>
      <c r="CI9" s="481"/>
      <c r="CJ9" s="480"/>
      <c r="CK9" s="481"/>
      <c r="CL9" s="482"/>
      <c r="CM9" s="481"/>
      <c r="CN9" s="480"/>
      <c r="CO9" s="481"/>
      <c r="CP9" s="482"/>
      <c r="CQ9" s="481"/>
      <c r="CR9" s="480"/>
      <c r="CS9" s="479"/>
      <c r="CT9" s="478"/>
      <c r="CU9" s="477"/>
      <c r="CV9" s="477"/>
      <c r="CW9" s="476"/>
      <c r="CX9" s="466" t="s">
        <v>240</v>
      </c>
      <c r="CY9" s="465" t="s">
        <v>239</v>
      </c>
      <c r="CZ9" s="466" t="s">
        <v>240</v>
      </c>
      <c r="DA9" s="465" t="s">
        <v>239</v>
      </c>
      <c r="DB9" s="466" t="s">
        <v>238</v>
      </c>
      <c r="DC9" s="465" t="s">
        <v>237</v>
      </c>
      <c r="DD9" s="466" t="s">
        <v>238</v>
      </c>
      <c r="DE9" s="465" t="s">
        <v>237</v>
      </c>
      <c r="DF9" s="1260"/>
      <c r="DG9" s="1259"/>
      <c r="DH9" s="1260"/>
      <c r="DI9" s="1259"/>
    </row>
    <row r="10" spans="2:113" s="457" customFormat="1" ht="18.75" customHeight="1" thickBot="1">
      <c r="C10" s="463">
        <v>1</v>
      </c>
      <c r="D10" s="463">
        <v>2</v>
      </c>
      <c r="E10" s="463">
        <v>3</v>
      </c>
      <c r="F10" s="463">
        <v>4</v>
      </c>
      <c r="G10" s="463">
        <v>5</v>
      </c>
      <c r="H10" s="463">
        <v>6</v>
      </c>
      <c r="I10" s="463">
        <v>7</v>
      </c>
      <c r="J10" s="463">
        <v>8</v>
      </c>
      <c r="K10" s="463">
        <v>9</v>
      </c>
      <c r="L10" s="463">
        <v>10</v>
      </c>
      <c r="M10" s="463">
        <v>11</v>
      </c>
      <c r="N10" s="463">
        <v>12</v>
      </c>
      <c r="O10" s="463">
        <v>13</v>
      </c>
      <c r="P10" s="463">
        <v>14</v>
      </c>
      <c r="R10" s="463">
        <v>1</v>
      </c>
      <c r="S10" s="463">
        <v>2</v>
      </c>
      <c r="T10" s="463">
        <v>3</v>
      </c>
      <c r="U10" s="463">
        <v>4</v>
      </c>
      <c r="V10" s="1258">
        <v>5</v>
      </c>
      <c r="W10" s="1258">
        <v>6</v>
      </c>
      <c r="X10" s="1258">
        <v>7</v>
      </c>
      <c r="Y10" s="1258">
        <v>8</v>
      </c>
      <c r="Z10" s="1258">
        <v>9</v>
      </c>
      <c r="AA10" s="1258">
        <v>10</v>
      </c>
      <c r="AB10" s="463">
        <v>11</v>
      </c>
      <c r="AC10" s="463">
        <v>12</v>
      </c>
      <c r="AD10" s="463">
        <v>13</v>
      </c>
      <c r="AE10" s="463">
        <v>14</v>
      </c>
      <c r="AF10" s="463">
        <v>15</v>
      </c>
      <c r="AG10" s="463">
        <v>16</v>
      </c>
      <c r="AI10" s="463" t="s">
        <v>236</v>
      </c>
      <c r="AJ10" s="463">
        <v>2</v>
      </c>
      <c r="AK10" s="463">
        <v>3</v>
      </c>
      <c r="AL10" s="462">
        <v>4</v>
      </c>
      <c r="AM10" s="466">
        <v>5</v>
      </c>
      <c r="AN10" s="467">
        <v>6</v>
      </c>
      <c r="AO10" s="466">
        <v>7</v>
      </c>
      <c r="AP10" s="467">
        <v>8</v>
      </c>
      <c r="AQ10" s="466">
        <v>9</v>
      </c>
      <c r="AR10" s="467">
        <v>10</v>
      </c>
      <c r="AS10" s="466">
        <v>11</v>
      </c>
      <c r="AT10" s="467">
        <v>12</v>
      </c>
      <c r="AU10" s="466">
        <v>13</v>
      </c>
      <c r="AV10" s="467">
        <v>14</v>
      </c>
      <c r="AW10" s="466">
        <v>15</v>
      </c>
      <c r="AX10" s="467">
        <v>16</v>
      </c>
      <c r="AY10" s="466">
        <v>17</v>
      </c>
      <c r="AZ10" s="467">
        <v>18</v>
      </c>
      <c r="BA10" s="466">
        <v>19</v>
      </c>
      <c r="BB10" s="467">
        <v>20</v>
      </c>
      <c r="BC10" s="466">
        <v>21</v>
      </c>
      <c r="BD10" s="465">
        <v>22</v>
      </c>
      <c r="BF10" s="463" t="s">
        <v>236</v>
      </c>
      <c r="BG10" s="463">
        <v>2</v>
      </c>
      <c r="BH10" s="463">
        <v>3</v>
      </c>
      <c r="BI10" s="462">
        <v>4</v>
      </c>
      <c r="BJ10" s="466">
        <v>5</v>
      </c>
      <c r="BK10" s="467">
        <v>6</v>
      </c>
      <c r="BL10" s="466">
        <v>7</v>
      </c>
      <c r="BM10" s="467">
        <v>8</v>
      </c>
      <c r="BN10" s="466">
        <v>9</v>
      </c>
      <c r="BO10" s="467">
        <v>10</v>
      </c>
      <c r="BP10" s="466">
        <v>11</v>
      </c>
      <c r="BQ10" s="467">
        <v>12</v>
      </c>
      <c r="BR10" s="466">
        <v>13</v>
      </c>
      <c r="BS10" s="467">
        <v>14</v>
      </c>
      <c r="BT10" s="466">
        <v>15</v>
      </c>
      <c r="BU10" s="467">
        <v>16</v>
      </c>
      <c r="BV10" s="466">
        <v>17</v>
      </c>
      <c r="BW10" s="467">
        <v>18</v>
      </c>
      <c r="BX10" s="466">
        <v>19</v>
      </c>
      <c r="BY10" s="467">
        <v>20</v>
      </c>
      <c r="BZ10" s="466">
        <v>21</v>
      </c>
      <c r="CA10" s="465">
        <v>22</v>
      </c>
      <c r="CC10" s="463" t="s">
        <v>236</v>
      </c>
      <c r="CD10" s="463">
        <v>2</v>
      </c>
      <c r="CE10" s="463">
        <v>3</v>
      </c>
      <c r="CF10" s="462">
        <v>4</v>
      </c>
      <c r="CG10" s="463">
        <v>5</v>
      </c>
      <c r="CH10" s="463">
        <v>6</v>
      </c>
      <c r="CI10" s="463">
        <v>7</v>
      </c>
      <c r="CJ10" s="463">
        <v>8</v>
      </c>
      <c r="CK10" s="463">
        <v>5</v>
      </c>
      <c r="CL10" s="463">
        <v>6</v>
      </c>
      <c r="CM10" s="463">
        <v>7</v>
      </c>
      <c r="CN10" s="463">
        <v>8</v>
      </c>
      <c r="CO10" s="463">
        <v>5</v>
      </c>
      <c r="CP10" s="463">
        <v>6</v>
      </c>
      <c r="CQ10" s="463">
        <v>7</v>
      </c>
      <c r="CR10" s="463">
        <v>8</v>
      </c>
      <c r="CS10" s="464"/>
      <c r="CT10" s="463" t="s">
        <v>236</v>
      </c>
      <c r="CU10" s="463">
        <v>2</v>
      </c>
      <c r="CV10" s="463">
        <v>3</v>
      </c>
      <c r="CW10" s="462">
        <v>4</v>
      </c>
      <c r="CX10" s="460">
        <v>5</v>
      </c>
      <c r="CY10" s="461">
        <v>6</v>
      </c>
      <c r="CZ10" s="460">
        <v>7</v>
      </c>
      <c r="DA10" s="461">
        <v>8</v>
      </c>
      <c r="DB10" s="460">
        <v>9</v>
      </c>
      <c r="DC10" s="461">
        <v>10</v>
      </c>
      <c r="DD10" s="460">
        <v>11</v>
      </c>
      <c r="DE10" s="461">
        <v>12</v>
      </c>
      <c r="DF10" s="460">
        <v>13</v>
      </c>
      <c r="DG10" s="461">
        <v>14</v>
      </c>
      <c r="DH10" s="460">
        <v>15</v>
      </c>
      <c r="DI10" s="461">
        <v>16</v>
      </c>
    </row>
    <row r="11" spans="2:113" ht="14.1" customHeight="1">
      <c r="B11" s="1254">
        <v>1</v>
      </c>
      <c r="C11" s="2262"/>
      <c r="D11" s="1607"/>
      <c r="E11" s="1607"/>
      <c r="F11" s="1608"/>
      <c r="G11" s="1609"/>
      <c r="H11" s="1610">
        <f t="shared" ref="H11:H35" si="0">IF((D11+E11+F11)*G11&gt;0,(D11+E11+F11)*G11,0)</f>
        <v>0</v>
      </c>
      <c r="I11" s="1610">
        <f t="shared" ref="I11:I35" si="1">IF((D11+E11+F11)*G11&lt;0,(D11+E11+F11)*G11,0)</f>
        <v>0</v>
      </c>
      <c r="J11" s="1611"/>
      <c r="K11" s="1612">
        <f t="shared" ref="K11:K34" si="2">(D11+E11+F11)*J11</f>
        <v>0</v>
      </c>
      <c r="L11" s="1613"/>
      <c r="M11" s="1612">
        <f t="shared" ref="M11:M34" si="3">(D11+E11+F11)*L11</f>
        <v>0</v>
      </c>
      <c r="N11" s="2166"/>
      <c r="O11" s="1612">
        <f t="shared" ref="O11:O35" si="4">(D11+E11+F11)*N11</f>
        <v>0</v>
      </c>
      <c r="P11" s="2152"/>
      <c r="Q11" s="1256">
        <v>1</v>
      </c>
      <c r="R11" s="1625">
        <f t="shared" ref="R11:R36" si="5">C11</f>
        <v>0</v>
      </c>
      <c r="S11" s="1626">
        <f t="shared" ref="S11:S36" si="6">D11</f>
        <v>0</v>
      </c>
      <c r="T11" s="1626">
        <f t="shared" ref="T11:T36" si="7">E11</f>
        <v>0</v>
      </c>
      <c r="U11" s="1627">
        <f t="shared" ref="U11:U36" si="8">F11</f>
        <v>0</v>
      </c>
      <c r="V11" s="1628"/>
      <c r="W11" s="1629">
        <f t="shared" ref="W11:W35" si="9">($S11+$T11+$U11)*V11</f>
        <v>0</v>
      </c>
      <c r="X11" s="1630"/>
      <c r="Y11" s="1629">
        <f t="shared" ref="Y11:Y36" si="10">($S11+$T11+$U11)*X11</f>
        <v>0</v>
      </c>
      <c r="Z11" s="1630"/>
      <c r="AA11" s="1629">
        <f t="shared" ref="AA11:AA36" si="11">($S11+$T11+$U11)*Z11</f>
        <v>0</v>
      </c>
      <c r="AB11" s="1628"/>
      <c r="AC11" s="1629">
        <f t="shared" ref="AC11:AC36" si="12">($S11+$T11+$U11)*AB11</f>
        <v>0</v>
      </c>
      <c r="AD11" s="1630"/>
      <c r="AE11" s="1629">
        <f t="shared" ref="AE11:AE36" si="13">($S11+$T11+$U11)*AD11</f>
        <v>0</v>
      </c>
      <c r="AF11" s="1630"/>
      <c r="AG11" s="1631">
        <f t="shared" ref="AG11:AG36" si="14">($S11+$T11+$U11)*AF11</f>
        <v>0</v>
      </c>
      <c r="AH11" s="1255">
        <v>1</v>
      </c>
      <c r="AI11" s="1647">
        <f t="shared" ref="AI11:AI36" si="15">C11</f>
        <v>0</v>
      </c>
      <c r="AJ11" s="1626">
        <f t="shared" ref="AJ11:AJ36" si="16">D11</f>
        <v>0</v>
      </c>
      <c r="AK11" s="1626">
        <f t="shared" ref="AK11:AK36" si="17">E11</f>
        <v>0</v>
      </c>
      <c r="AL11" s="1627">
        <f t="shared" ref="AL11:AL36" si="18">F11</f>
        <v>0</v>
      </c>
      <c r="AM11" s="1628"/>
      <c r="AN11" s="1631">
        <f t="shared" ref="AN11:AN34" si="19">($BG11+$BH11+$BI11)*AM11</f>
        <v>0</v>
      </c>
      <c r="AO11" s="1628"/>
      <c r="AP11" s="1631">
        <f t="shared" ref="AP11:AP34" si="20">($BG11+$BH11+$BI11)*AO11</f>
        <v>0</v>
      </c>
      <c r="AQ11" s="1628"/>
      <c r="AR11" s="1631">
        <f t="shared" ref="AR11:AR34" si="21">($BG11+$BH11+$BI11)*AQ11</f>
        <v>0</v>
      </c>
      <c r="AS11" s="1628"/>
      <c r="AT11" s="1631">
        <f t="shared" ref="AT11:AT34" si="22">($BG11+$BH11+$BI11)*AS11</f>
        <v>0</v>
      </c>
      <c r="AU11" s="1628"/>
      <c r="AV11" s="1631">
        <f t="shared" ref="AV11:AV34" si="23">($BG11+$BH11+$BI11)*AU11</f>
        <v>0</v>
      </c>
      <c r="AW11" s="1628"/>
      <c r="AX11" s="1631">
        <f t="shared" ref="AX11:AX34" si="24">($BG11+$BH11+$BI11)*AW11</f>
        <v>0</v>
      </c>
      <c r="AY11" s="1628"/>
      <c r="AZ11" s="1631">
        <f t="shared" ref="AZ11:AZ34" si="25">($BG11+$BH11+$BI11)*AY11</f>
        <v>0</v>
      </c>
      <c r="BA11" s="1628"/>
      <c r="BB11" s="1631">
        <f t="shared" ref="BB11:BB34" si="26">($BG11+$BH11+$BI11)*BA11</f>
        <v>0</v>
      </c>
      <c r="BC11" s="1628"/>
      <c r="BD11" s="1631">
        <f t="shared" ref="BD11:BD34" si="27">($BG11+$BH11+$BI11)*BC11</f>
        <v>0</v>
      </c>
      <c r="BE11" s="1255">
        <v>1</v>
      </c>
      <c r="BF11" s="1651">
        <f t="shared" ref="BF11:BF36" si="28">C11</f>
        <v>0</v>
      </c>
      <c r="BG11" s="1626">
        <f t="shared" ref="BG11:BG36" si="29">D11</f>
        <v>0</v>
      </c>
      <c r="BH11" s="1626">
        <f t="shared" ref="BH11:BH36" si="30">E11</f>
        <v>0</v>
      </c>
      <c r="BI11" s="1627">
        <f t="shared" ref="BI11:BI36" si="31">F11</f>
        <v>0</v>
      </c>
      <c r="BJ11" s="2117"/>
      <c r="BK11" s="2118">
        <f t="shared" ref="BK11:BK34" si="32">($BG11+$BH11+$BI11)*BJ11</f>
        <v>0</v>
      </c>
      <c r="BL11" s="2117"/>
      <c r="BM11" s="2118">
        <f t="shared" ref="BM11:BM34" si="33">($BG11+$BH11+$BI11)*BL11</f>
        <v>0</v>
      </c>
      <c r="BN11" s="2117"/>
      <c r="BO11" s="2118">
        <f t="shared" ref="BO11:BO34" si="34">($BG11+$BH11+$BI11)*BN11</f>
        <v>0</v>
      </c>
      <c r="BP11" s="2117"/>
      <c r="BQ11" s="2118">
        <f t="shared" ref="BQ11:BQ35" si="35">($BG11+$BH11+$BI11)*BP11</f>
        <v>0</v>
      </c>
      <c r="BR11" s="2119">
        <f t="shared" ref="BR11:BR35" si="36">BP11*$BR$3</f>
        <v>0</v>
      </c>
      <c r="BS11" s="2118">
        <f t="shared" ref="BS11:BS35" si="37">($BG11+$BH11+$BI11)*BR11</f>
        <v>0</v>
      </c>
      <c r="BT11" s="2117"/>
      <c r="BU11" s="2118">
        <f t="shared" ref="BU11:BU36" si="38">($BG11+$BH11+$BI11)*BT11</f>
        <v>0</v>
      </c>
      <c r="BV11" s="2117"/>
      <c r="BW11" s="2118">
        <f t="shared" ref="BW11:BW36" si="39">($BG11+$BH11+$BI11)*BV11</f>
        <v>0</v>
      </c>
      <c r="BX11" s="2117"/>
      <c r="BY11" s="2118">
        <f t="shared" ref="BY11:BY36" si="40">($BG11+$BH11+$BI11)*BX11</f>
        <v>0</v>
      </c>
      <c r="BZ11" s="2117"/>
      <c r="CA11" s="2118">
        <f t="shared" ref="CA11:CA36" si="41">($BG11+$BH11+$BI11)*BZ11</f>
        <v>0</v>
      </c>
      <c r="CB11" s="1254">
        <v>1</v>
      </c>
      <c r="CC11" s="1647">
        <f t="shared" ref="CC11:CC36" si="42">C11</f>
        <v>0</v>
      </c>
      <c r="CD11" s="1626">
        <f t="shared" ref="CD11:CD36" si="43">D11</f>
        <v>0</v>
      </c>
      <c r="CE11" s="1626">
        <f t="shared" ref="CE11:CE36" si="44">E11</f>
        <v>0</v>
      </c>
      <c r="CF11" s="1627">
        <f t="shared" ref="CF11:CF36" si="45">F11</f>
        <v>0</v>
      </c>
      <c r="CG11" s="1652"/>
      <c r="CH11" s="1653">
        <f>($CD11+$CE11+$CF11)*CG11</f>
        <v>0</v>
      </c>
      <c r="CI11" s="1652"/>
      <c r="CJ11" s="1653">
        <f>($CD11+$CE11+$CF11)*CI11</f>
        <v>0</v>
      </c>
      <c r="CK11" s="1652"/>
      <c r="CL11" s="1653">
        <f t="shared" ref="CL11:CL34" si="46">($CD11+$CE11+$CF11)*CK11</f>
        <v>0</v>
      </c>
      <c r="CM11" s="1652"/>
      <c r="CN11" s="1653">
        <f t="shared" ref="CN11:CN34" si="47">($CD11+$CE11+$CF11)*CM11</f>
        <v>0</v>
      </c>
      <c r="CO11" s="1652"/>
      <c r="CP11" s="1653">
        <f t="shared" ref="CP11:CP34" si="48">($CD11+$CE11+$CF11)*CO11</f>
        <v>0</v>
      </c>
      <c r="CQ11" s="1652"/>
      <c r="CR11" s="1653">
        <f>($CD11+$CE11+$CF11)*CQ11</f>
        <v>0</v>
      </c>
      <c r="CS11" s="387">
        <v>1</v>
      </c>
      <c r="CT11" s="1647">
        <f t="shared" ref="CT11:CT36" si="49">C11</f>
        <v>0</v>
      </c>
      <c r="CU11" s="1626">
        <f t="shared" ref="CU11:CU36" si="50">D11</f>
        <v>0</v>
      </c>
      <c r="CV11" s="1626">
        <f t="shared" ref="CV11:CV36" si="51">E11</f>
        <v>0</v>
      </c>
      <c r="CW11" s="1627">
        <f t="shared" ref="CW11:CW36" si="52">F11</f>
        <v>0</v>
      </c>
      <c r="CX11" s="1652"/>
      <c r="CY11" s="1653">
        <f t="shared" ref="CY11:CY34" si="53">(CU11+CV11+CW11)*CX11</f>
        <v>0</v>
      </c>
      <c r="CZ11" s="1652"/>
      <c r="DA11" s="1653">
        <f t="shared" ref="DA11:DA34" si="54">(CU11+CV11+CW11)*CZ11</f>
        <v>0</v>
      </c>
      <c r="DB11" s="1652"/>
      <c r="DC11" s="1653">
        <f t="shared" ref="DC11:DC34" si="55">(CU11+CV11+CW11)*DB11</f>
        <v>0</v>
      </c>
      <c r="DD11" s="1652"/>
      <c r="DE11" s="1653">
        <f t="shared" ref="DE11:DE34" si="56">(CU11+CV11+CW11)*DD11</f>
        <v>0</v>
      </c>
      <c r="DF11" s="1652"/>
      <c r="DG11" s="1653">
        <f>(CU11+CV11+CW11)*DF11</f>
        <v>0</v>
      </c>
      <c r="DH11" s="1652"/>
      <c r="DI11" s="1653">
        <f>(CU11+CV11+CW11)*DH11</f>
        <v>0</v>
      </c>
    </row>
    <row r="12" spans="2:113" ht="14.1" customHeight="1">
      <c r="B12" s="1254">
        <f t="shared" ref="B12:B37" si="57">B11+1</f>
        <v>2</v>
      </c>
      <c r="C12" s="2263"/>
      <c r="D12" s="1615"/>
      <c r="E12" s="1615"/>
      <c r="F12" s="1616"/>
      <c r="G12" s="1617"/>
      <c r="H12" s="1618">
        <f t="shared" si="0"/>
        <v>0</v>
      </c>
      <c r="I12" s="1618">
        <f t="shared" si="1"/>
        <v>0</v>
      </c>
      <c r="J12" s="1619"/>
      <c r="K12" s="1620">
        <f t="shared" si="2"/>
        <v>0</v>
      </c>
      <c r="L12" s="1621"/>
      <c r="M12" s="1620">
        <f t="shared" si="3"/>
        <v>0</v>
      </c>
      <c r="N12" s="2167"/>
      <c r="O12" s="1620">
        <f t="shared" si="4"/>
        <v>0</v>
      </c>
      <c r="P12" s="2153"/>
      <c r="Q12" s="1256">
        <v>2</v>
      </c>
      <c r="R12" s="1632">
        <f t="shared" si="5"/>
        <v>0</v>
      </c>
      <c r="S12" s="1633">
        <f t="shared" si="6"/>
        <v>0</v>
      </c>
      <c r="T12" s="1633">
        <f t="shared" si="7"/>
        <v>0</v>
      </c>
      <c r="U12" s="1634">
        <f t="shared" si="8"/>
        <v>0</v>
      </c>
      <c r="V12" s="1635"/>
      <c r="W12" s="1636">
        <f t="shared" si="9"/>
        <v>0</v>
      </c>
      <c r="X12" s="1637"/>
      <c r="Y12" s="1636">
        <f t="shared" si="10"/>
        <v>0</v>
      </c>
      <c r="Z12" s="1637"/>
      <c r="AA12" s="1636">
        <f t="shared" si="11"/>
        <v>0</v>
      </c>
      <c r="AB12" s="1635"/>
      <c r="AC12" s="1636">
        <f t="shared" si="12"/>
        <v>0</v>
      </c>
      <c r="AD12" s="1637"/>
      <c r="AE12" s="1636">
        <f t="shared" si="13"/>
        <v>0</v>
      </c>
      <c r="AF12" s="1637"/>
      <c r="AG12" s="1638">
        <f t="shared" si="14"/>
        <v>0</v>
      </c>
      <c r="AH12" s="1255">
        <v>2</v>
      </c>
      <c r="AI12" s="1648">
        <f t="shared" si="15"/>
        <v>0</v>
      </c>
      <c r="AJ12" s="1633">
        <f t="shared" si="16"/>
        <v>0</v>
      </c>
      <c r="AK12" s="1633">
        <f t="shared" si="17"/>
        <v>0</v>
      </c>
      <c r="AL12" s="1634">
        <f t="shared" si="18"/>
        <v>0</v>
      </c>
      <c r="AM12" s="1635"/>
      <c r="AN12" s="1649">
        <f t="shared" si="19"/>
        <v>0</v>
      </c>
      <c r="AO12" s="1635"/>
      <c r="AP12" s="1649">
        <f t="shared" si="20"/>
        <v>0</v>
      </c>
      <c r="AQ12" s="1635"/>
      <c r="AR12" s="1649">
        <f t="shared" si="21"/>
        <v>0</v>
      </c>
      <c r="AS12" s="1635"/>
      <c r="AT12" s="1649">
        <f t="shared" si="22"/>
        <v>0</v>
      </c>
      <c r="AU12" s="1635"/>
      <c r="AV12" s="1649">
        <f t="shared" si="23"/>
        <v>0</v>
      </c>
      <c r="AW12" s="1635"/>
      <c r="AX12" s="1649">
        <f t="shared" si="24"/>
        <v>0</v>
      </c>
      <c r="AY12" s="1635"/>
      <c r="AZ12" s="1649">
        <f t="shared" si="25"/>
        <v>0</v>
      </c>
      <c r="BA12" s="1635"/>
      <c r="BB12" s="1649">
        <f t="shared" si="26"/>
        <v>0</v>
      </c>
      <c r="BC12" s="1635"/>
      <c r="BD12" s="1649">
        <f t="shared" si="27"/>
        <v>0</v>
      </c>
      <c r="BE12" s="1255">
        <v>2</v>
      </c>
      <c r="BF12" s="1654">
        <f t="shared" si="28"/>
        <v>0</v>
      </c>
      <c r="BG12" s="1633">
        <f t="shared" si="29"/>
        <v>0</v>
      </c>
      <c r="BH12" s="1633">
        <f t="shared" si="30"/>
        <v>0</v>
      </c>
      <c r="BI12" s="1634">
        <f t="shared" si="31"/>
        <v>0</v>
      </c>
      <c r="BJ12" s="2120"/>
      <c r="BK12" s="2121">
        <f t="shared" si="32"/>
        <v>0</v>
      </c>
      <c r="BL12" s="2120"/>
      <c r="BM12" s="2121">
        <f t="shared" si="33"/>
        <v>0</v>
      </c>
      <c r="BN12" s="2120"/>
      <c r="BO12" s="2121">
        <f t="shared" si="34"/>
        <v>0</v>
      </c>
      <c r="BP12" s="2120"/>
      <c r="BQ12" s="2121">
        <f t="shared" si="35"/>
        <v>0</v>
      </c>
      <c r="BR12" s="2122">
        <f t="shared" si="36"/>
        <v>0</v>
      </c>
      <c r="BS12" s="2121">
        <f t="shared" si="37"/>
        <v>0</v>
      </c>
      <c r="BT12" s="2120"/>
      <c r="BU12" s="2121">
        <f t="shared" si="38"/>
        <v>0</v>
      </c>
      <c r="BV12" s="2120"/>
      <c r="BW12" s="2121">
        <f t="shared" si="39"/>
        <v>0</v>
      </c>
      <c r="BX12" s="2120"/>
      <c r="BY12" s="2121">
        <f t="shared" si="40"/>
        <v>0</v>
      </c>
      <c r="BZ12" s="2120"/>
      <c r="CA12" s="2121">
        <f t="shared" si="41"/>
        <v>0</v>
      </c>
      <c r="CB12" s="1254">
        <f t="shared" ref="CB12:CB36" si="58">CB11+1</f>
        <v>2</v>
      </c>
      <c r="CC12" s="1648">
        <f t="shared" si="42"/>
        <v>0</v>
      </c>
      <c r="CD12" s="1633">
        <f t="shared" si="43"/>
        <v>0</v>
      </c>
      <c r="CE12" s="1633">
        <f t="shared" si="44"/>
        <v>0</v>
      </c>
      <c r="CF12" s="1634">
        <f t="shared" si="45"/>
        <v>0</v>
      </c>
      <c r="CG12" s="1655"/>
      <c r="CH12" s="1659">
        <f t="shared" ref="CH12:CH34" si="59">($CD12+$CE12+$CF12)*CG12</f>
        <v>0</v>
      </c>
      <c r="CI12" s="1655"/>
      <c r="CJ12" s="1656">
        <f t="shared" ref="CJ12:CJ34" si="60">($CD12+$CE12+$CF12)*CI12</f>
        <v>0</v>
      </c>
      <c r="CK12" s="1655"/>
      <c r="CL12" s="1659">
        <f t="shared" si="46"/>
        <v>0</v>
      </c>
      <c r="CM12" s="1655"/>
      <c r="CN12" s="1656">
        <f t="shared" si="47"/>
        <v>0</v>
      </c>
      <c r="CO12" s="1655"/>
      <c r="CP12" s="1659">
        <f t="shared" si="48"/>
        <v>0</v>
      </c>
      <c r="CQ12" s="1655"/>
      <c r="CR12" s="1659">
        <f t="shared" ref="CR12:CR34" si="61">($CD12+$CE12+$CF12)*CQ12</f>
        <v>0</v>
      </c>
      <c r="CS12" s="387">
        <v>2</v>
      </c>
      <c r="CT12" s="1648">
        <f t="shared" si="49"/>
        <v>0</v>
      </c>
      <c r="CU12" s="1633">
        <f t="shared" si="50"/>
        <v>0</v>
      </c>
      <c r="CV12" s="1633">
        <f t="shared" si="51"/>
        <v>0</v>
      </c>
      <c r="CW12" s="1634">
        <f t="shared" si="52"/>
        <v>0</v>
      </c>
      <c r="CX12" s="1655"/>
      <c r="CY12" s="1659">
        <f t="shared" si="53"/>
        <v>0</v>
      </c>
      <c r="CZ12" s="1655"/>
      <c r="DA12" s="1656">
        <f t="shared" si="54"/>
        <v>0</v>
      </c>
      <c r="DB12" s="1655"/>
      <c r="DC12" s="1656">
        <f t="shared" si="55"/>
        <v>0</v>
      </c>
      <c r="DD12" s="1655"/>
      <c r="DE12" s="1656">
        <f t="shared" si="56"/>
        <v>0</v>
      </c>
      <c r="DF12" s="1655"/>
      <c r="DG12" s="1656">
        <f t="shared" ref="DG12:DG34" si="62">(CU12+CV12+CW12)*DF12</f>
        <v>0</v>
      </c>
      <c r="DH12" s="1655"/>
      <c r="DI12" s="1656">
        <f t="shared" ref="DI12:DI34" si="63">(CU12+CV12+CW12)*DH12</f>
        <v>0</v>
      </c>
    </row>
    <row r="13" spans="2:113" ht="14.1" customHeight="1">
      <c r="B13" s="1254">
        <f t="shared" si="57"/>
        <v>3</v>
      </c>
      <c r="C13" s="2263"/>
      <c r="D13" s="1615"/>
      <c r="E13" s="1615"/>
      <c r="F13" s="1616"/>
      <c r="G13" s="1617"/>
      <c r="H13" s="1618">
        <f t="shared" si="0"/>
        <v>0</v>
      </c>
      <c r="I13" s="1618">
        <f t="shared" si="1"/>
        <v>0</v>
      </c>
      <c r="J13" s="1619"/>
      <c r="K13" s="1620">
        <f t="shared" si="2"/>
        <v>0</v>
      </c>
      <c r="L13" s="1621"/>
      <c r="M13" s="1620">
        <f t="shared" si="3"/>
        <v>0</v>
      </c>
      <c r="N13" s="2167"/>
      <c r="O13" s="1620">
        <f t="shared" si="4"/>
        <v>0</v>
      </c>
      <c r="P13" s="2153"/>
      <c r="Q13" s="1256">
        <v>3</v>
      </c>
      <c r="R13" s="1632">
        <f t="shared" si="5"/>
        <v>0</v>
      </c>
      <c r="S13" s="1633">
        <f t="shared" si="6"/>
        <v>0</v>
      </c>
      <c r="T13" s="1633">
        <f t="shared" si="7"/>
        <v>0</v>
      </c>
      <c r="U13" s="1634">
        <f t="shared" si="8"/>
        <v>0</v>
      </c>
      <c r="V13" s="1635"/>
      <c r="W13" s="1636">
        <f t="shared" si="9"/>
        <v>0</v>
      </c>
      <c r="X13" s="1637"/>
      <c r="Y13" s="1636">
        <f t="shared" si="10"/>
        <v>0</v>
      </c>
      <c r="Z13" s="1637"/>
      <c r="AA13" s="1636">
        <f t="shared" si="11"/>
        <v>0</v>
      </c>
      <c r="AB13" s="1635"/>
      <c r="AC13" s="1636">
        <f t="shared" si="12"/>
        <v>0</v>
      </c>
      <c r="AD13" s="1637"/>
      <c r="AE13" s="1636">
        <f t="shared" si="13"/>
        <v>0</v>
      </c>
      <c r="AF13" s="1637"/>
      <c r="AG13" s="1638">
        <f t="shared" si="14"/>
        <v>0</v>
      </c>
      <c r="AH13" s="1255">
        <v>3</v>
      </c>
      <c r="AI13" s="1648">
        <f t="shared" si="15"/>
        <v>0</v>
      </c>
      <c r="AJ13" s="1633">
        <f t="shared" si="16"/>
        <v>0</v>
      </c>
      <c r="AK13" s="1633">
        <f t="shared" si="17"/>
        <v>0</v>
      </c>
      <c r="AL13" s="1634">
        <f t="shared" si="18"/>
        <v>0</v>
      </c>
      <c r="AM13" s="1635"/>
      <c r="AN13" s="1649">
        <f t="shared" si="19"/>
        <v>0</v>
      </c>
      <c r="AO13" s="1635"/>
      <c r="AP13" s="1649">
        <f t="shared" si="20"/>
        <v>0</v>
      </c>
      <c r="AQ13" s="1635"/>
      <c r="AR13" s="1649">
        <f t="shared" si="21"/>
        <v>0</v>
      </c>
      <c r="AS13" s="1635"/>
      <c r="AT13" s="1649">
        <f t="shared" si="22"/>
        <v>0</v>
      </c>
      <c r="AU13" s="1635"/>
      <c r="AV13" s="1649">
        <f t="shared" si="23"/>
        <v>0</v>
      </c>
      <c r="AW13" s="1635"/>
      <c r="AX13" s="1649">
        <f t="shared" si="24"/>
        <v>0</v>
      </c>
      <c r="AY13" s="1635"/>
      <c r="AZ13" s="1649">
        <f t="shared" si="25"/>
        <v>0</v>
      </c>
      <c r="BA13" s="1635"/>
      <c r="BB13" s="1649">
        <f t="shared" si="26"/>
        <v>0</v>
      </c>
      <c r="BC13" s="1635"/>
      <c r="BD13" s="1649">
        <f t="shared" si="27"/>
        <v>0</v>
      </c>
      <c r="BE13" s="1255">
        <v>3</v>
      </c>
      <c r="BF13" s="1654">
        <f t="shared" si="28"/>
        <v>0</v>
      </c>
      <c r="BG13" s="1633">
        <f t="shared" si="29"/>
        <v>0</v>
      </c>
      <c r="BH13" s="1633">
        <f t="shared" si="30"/>
        <v>0</v>
      </c>
      <c r="BI13" s="1634">
        <f t="shared" si="31"/>
        <v>0</v>
      </c>
      <c r="BJ13" s="2120"/>
      <c r="BK13" s="2121">
        <f t="shared" si="32"/>
        <v>0</v>
      </c>
      <c r="BL13" s="2120"/>
      <c r="BM13" s="2121">
        <f t="shared" si="33"/>
        <v>0</v>
      </c>
      <c r="BN13" s="2120"/>
      <c r="BO13" s="2121">
        <f t="shared" si="34"/>
        <v>0</v>
      </c>
      <c r="BP13" s="2120"/>
      <c r="BQ13" s="2121">
        <f t="shared" si="35"/>
        <v>0</v>
      </c>
      <c r="BR13" s="2122">
        <f t="shared" si="36"/>
        <v>0</v>
      </c>
      <c r="BS13" s="2121">
        <f t="shared" si="37"/>
        <v>0</v>
      </c>
      <c r="BT13" s="2120"/>
      <c r="BU13" s="2121">
        <f t="shared" si="38"/>
        <v>0</v>
      </c>
      <c r="BV13" s="2120"/>
      <c r="BW13" s="2121">
        <f t="shared" si="39"/>
        <v>0</v>
      </c>
      <c r="BX13" s="2120"/>
      <c r="BY13" s="2121">
        <f t="shared" si="40"/>
        <v>0</v>
      </c>
      <c r="BZ13" s="2120"/>
      <c r="CA13" s="2121">
        <f t="shared" si="41"/>
        <v>0</v>
      </c>
      <c r="CB13" s="1254">
        <f t="shared" si="58"/>
        <v>3</v>
      </c>
      <c r="CC13" s="1648">
        <f t="shared" si="42"/>
        <v>0</v>
      </c>
      <c r="CD13" s="1633">
        <f t="shared" si="43"/>
        <v>0</v>
      </c>
      <c r="CE13" s="1633">
        <f t="shared" si="44"/>
        <v>0</v>
      </c>
      <c r="CF13" s="1634">
        <f t="shared" si="45"/>
        <v>0</v>
      </c>
      <c r="CG13" s="1655"/>
      <c r="CH13" s="1659">
        <f t="shared" si="59"/>
        <v>0</v>
      </c>
      <c r="CI13" s="1655"/>
      <c r="CJ13" s="1656">
        <f t="shared" si="60"/>
        <v>0</v>
      </c>
      <c r="CK13" s="1655"/>
      <c r="CL13" s="1659">
        <f t="shared" si="46"/>
        <v>0</v>
      </c>
      <c r="CM13" s="1655"/>
      <c r="CN13" s="1656">
        <f t="shared" si="47"/>
        <v>0</v>
      </c>
      <c r="CO13" s="1655"/>
      <c r="CP13" s="1659">
        <f t="shared" si="48"/>
        <v>0</v>
      </c>
      <c r="CQ13" s="1655"/>
      <c r="CR13" s="1659">
        <f t="shared" si="61"/>
        <v>0</v>
      </c>
      <c r="CS13" s="387">
        <v>3</v>
      </c>
      <c r="CT13" s="1648">
        <f t="shared" si="49"/>
        <v>0</v>
      </c>
      <c r="CU13" s="1633">
        <f t="shared" si="50"/>
        <v>0</v>
      </c>
      <c r="CV13" s="1633">
        <f t="shared" si="51"/>
        <v>0</v>
      </c>
      <c r="CW13" s="1634">
        <f t="shared" si="52"/>
        <v>0</v>
      </c>
      <c r="CX13" s="1655"/>
      <c r="CY13" s="1659">
        <f t="shared" si="53"/>
        <v>0</v>
      </c>
      <c r="CZ13" s="1655"/>
      <c r="DA13" s="1656">
        <f t="shared" si="54"/>
        <v>0</v>
      </c>
      <c r="DB13" s="1655"/>
      <c r="DC13" s="1656">
        <f t="shared" si="55"/>
        <v>0</v>
      </c>
      <c r="DD13" s="1655"/>
      <c r="DE13" s="1656">
        <f t="shared" si="56"/>
        <v>0</v>
      </c>
      <c r="DF13" s="1655"/>
      <c r="DG13" s="1656">
        <f t="shared" si="62"/>
        <v>0</v>
      </c>
      <c r="DH13" s="1655"/>
      <c r="DI13" s="1656">
        <f t="shared" si="63"/>
        <v>0</v>
      </c>
    </row>
    <row r="14" spans="2:113" ht="14.1" customHeight="1">
      <c r="B14" s="1254">
        <f t="shared" si="57"/>
        <v>4</v>
      </c>
      <c r="C14" s="2263"/>
      <c r="D14" s="1615"/>
      <c r="E14" s="1615"/>
      <c r="F14" s="1616"/>
      <c r="G14" s="1617"/>
      <c r="H14" s="1618">
        <f t="shared" si="0"/>
        <v>0</v>
      </c>
      <c r="I14" s="1618">
        <f t="shared" si="1"/>
        <v>0</v>
      </c>
      <c r="J14" s="1619"/>
      <c r="K14" s="1620">
        <f t="shared" si="2"/>
        <v>0</v>
      </c>
      <c r="L14" s="1621"/>
      <c r="M14" s="1620">
        <f t="shared" si="3"/>
        <v>0</v>
      </c>
      <c r="N14" s="2167"/>
      <c r="O14" s="1620">
        <f t="shared" si="4"/>
        <v>0</v>
      </c>
      <c r="P14" s="2153"/>
      <c r="Q14" s="1256">
        <v>4</v>
      </c>
      <c r="R14" s="1632">
        <f t="shared" si="5"/>
        <v>0</v>
      </c>
      <c r="S14" s="1633">
        <f t="shared" si="6"/>
        <v>0</v>
      </c>
      <c r="T14" s="1633">
        <f t="shared" si="7"/>
        <v>0</v>
      </c>
      <c r="U14" s="1634">
        <f t="shared" si="8"/>
        <v>0</v>
      </c>
      <c r="V14" s="1635"/>
      <c r="W14" s="1636">
        <f t="shared" si="9"/>
        <v>0</v>
      </c>
      <c r="X14" s="1637"/>
      <c r="Y14" s="1636">
        <f t="shared" si="10"/>
        <v>0</v>
      </c>
      <c r="Z14" s="1637"/>
      <c r="AA14" s="1636">
        <f t="shared" si="11"/>
        <v>0</v>
      </c>
      <c r="AB14" s="1635"/>
      <c r="AC14" s="1636">
        <f t="shared" si="12"/>
        <v>0</v>
      </c>
      <c r="AD14" s="1637"/>
      <c r="AE14" s="1636">
        <f t="shared" si="13"/>
        <v>0</v>
      </c>
      <c r="AF14" s="1637"/>
      <c r="AG14" s="1638">
        <f t="shared" si="14"/>
        <v>0</v>
      </c>
      <c r="AH14" s="1255">
        <v>4</v>
      </c>
      <c r="AI14" s="1648">
        <f t="shared" si="15"/>
        <v>0</v>
      </c>
      <c r="AJ14" s="1633">
        <f t="shared" si="16"/>
        <v>0</v>
      </c>
      <c r="AK14" s="1633">
        <f t="shared" si="17"/>
        <v>0</v>
      </c>
      <c r="AL14" s="1634">
        <f t="shared" si="18"/>
        <v>0</v>
      </c>
      <c r="AM14" s="1635"/>
      <c r="AN14" s="1649">
        <f t="shared" si="19"/>
        <v>0</v>
      </c>
      <c r="AO14" s="1635"/>
      <c r="AP14" s="1649">
        <f t="shared" si="20"/>
        <v>0</v>
      </c>
      <c r="AQ14" s="1635"/>
      <c r="AR14" s="1649">
        <f t="shared" si="21"/>
        <v>0</v>
      </c>
      <c r="AS14" s="1635"/>
      <c r="AT14" s="1649">
        <f t="shared" si="22"/>
        <v>0</v>
      </c>
      <c r="AU14" s="1635"/>
      <c r="AV14" s="1649">
        <f t="shared" si="23"/>
        <v>0</v>
      </c>
      <c r="AW14" s="1635"/>
      <c r="AX14" s="1649">
        <f t="shared" si="24"/>
        <v>0</v>
      </c>
      <c r="AY14" s="1635"/>
      <c r="AZ14" s="1649">
        <f t="shared" si="25"/>
        <v>0</v>
      </c>
      <c r="BA14" s="1635"/>
      <c r="BB14" s="1649">
        <f t="shared" si="26"/>
        <v>0</v>
      </c>
      <c r="BC14" s="1635"/>
      <c r="BD14" s="1649">
        <f t="shared" si="27"/>
        <v>0</v>
      </c>
      <c r="BE14" s="1255">
        <v>4</v>
      </c>
      <c r="BF14" s="1654">
        <f t="shared" si="28"/>
        <v>0</v>
      </c>
      <c r="BG14" s="1633">
        <f t="shared" si="29"/>
        <v>0</v>
      </c>
      <c r="BH14" s="1633">
        <f t="shared" si="30"/>
        <v>0</v>
      </c>
      <c r="BI14" s="1634">
        <f t="shared" si="31"/>
        <v>0</v>
      </c>
      <c r="BJ14" s="2120"/>
      <c r="BK14" s="2121">
        <f t="shared" si="32"/>
        <v>0</v>
      </c>
      <c r="BL14" s="2120"/>
      <c r="BM14" s="2121">
        <f t="shared" si="33"/>
        <v>0</v>
      </c>
      <c r="BN14" s="2120"/>
      <c r="BO14" s="2121">
        <f t="shared" si="34"/>
        <v>0</v>
      </c>
      <c r="BP14" s="2120"/>
      <c r="BQ14" s="2121">
        <f t="shared" si="35"/>
        <v>0</v>
      </c>
      <c r="BR14" s="2122">
        <f t="shared" si="36"/>
        <v>0</v>
      </c>
      <c r="BS14" s="2121">
        <f t="shared" si="37"/>
        <v>0</v>
      </c>
      <c r="BT14" s="2120"/>
      <c r="BU14" s="2121">
        <f t="shared" si="38"/>
        <v>0</v>
      </c>
      <c r="BV14" s="2120"/>
      <c r="BW14" s="2121">
        <f t="shared" si="39"/>
        <v>0</v>
      </c>
      <c r="BX14" s="2120"/>
      <c r="BY14" s="2121">
        <f t="shared" si="40"/>
        <v>0</v>
      </c>
      <c r="BZ14" s="2120"/>
      <c r="CA14" s="2121">
        <f t="shared" si="41"/>
        <v>0</v>
      </c>
      <c r="CB14" s="1254">
        <f t="shared" si="58"/>
        <v>4</v>
      </c>
      <c r="CC14" s="1648">
        <f t="shared" si="42"/>
        <v>0</v>
      </c>
      <c r="CD14" s="1633">
        <f t="shared" si="43"/>
        <v>0</v>
      </c>
      <c r="CE14" s="1633">
        <f t="shared" si="44"/>
        <v>0</v>
      </c>
      <c r="CF14" s="1634">
        <f t="shared" si="45"/>
        <v>0</v>
      </c>
      <c r="CG14" s="1655"/>
      <c r="CH14" s="1659">
        <f t="shared" si="59"/>
        <v>0</v>
      </c>
      <c r="CI14" s="1655"/>
      <c r="CJ14" s="1656">
        <f t="shared" si="60"/>
        <v>0</v>
      </c>
      <c r="CK14" s="1655"/>
      <c r="CL14" s="1659">
        <f t="shared" si="46"/>
        <v>0</v>
      </c>
      <c r="CM14" s="1655"/>
      <c r="CN14" s="1656">
        <f t="shared" si="47"/>
        <v>0</v>
      </c>
      <c r="CO14" s="1655"/>
      <c r="CP14" s="1659">
        <f t="shared" si="48"/>
        <v>0</v>
      </c>
      <c r="CQ14" s="1655"/>
      <c r="CR14" s="1659">
        <f t="shared" si="61"/>
        <v>0</v>
      </c>
      <c r="CS14" s="387">
        <v>4</v>
      </c>
      <c r="CT14" s="1648">
        <f t="shared" si="49"/>
        <v>0</v>
      </c>
      <c r="CU14" s="1633">
        <f t="shared" si="50"/>
        <v>0</v>
      </c>
      <c r="CV14" s="1633">
        <f t="shared" si="51"/>
        <v>0</v>
      </c>
      <c r="CW14" s="1634">
        <f t="shared" si="52"/>
        <v>0</v>
      </c>
      <c r="CX14" s="1655"/>
      <c r="CY14" s="1659">
        <f t="shared" si="53"/>
        <v>0</v>
      </c>
      <c r="CZ14" s="1655"/>
      <c r="DA14" s="1656">
        <f t="shared" si="54"/>
        <v>0</v>
      </c>
      <c r="DB14" s="1655"/>
      <c r="DC14" s="1656">
        <f t="shared" si="55"/>
        <v>0</v>
      </c>
      <c r="DD14" s="1655"/>
      <c r="DE14" s="1656">
        <f t="shared" si="56"/>
        <v>0</v>
      </c>
      <c r="DF14" s="1655"/>
      <c r="DG14" s="1656">
        <f t="shared" si="62"/>
        <v>0</v>
      </c>
      <c r="DH14" s="1655"/>
      <c r="DI14" s="1656">
        <f t="shared" si="63"/>
        <v>0</v>
      </c>
    </row>
    <row r="15" spans="2:113" ht="14.1" customHeight="1">
      <c r="B15" s="1254">
        <f t="shared" si="57"/>
        <v>5</v>
      </c>
      <c r="C15" s="2263"/>
      <c r="D15" s="1615"/>
      <c r="E15" s="1615"/>
      <c r="F15" s="1616"/>
      <c r="G15" s="1617"/>
      <c r="H15" s="1618">
        <f t="shared" si="0"/>
        <v>0</v>
      </c>
      <c r="I15" s="1618">
        <f t="shared" si="1"/>
        <v>0</v>
      </c>
      <c r="J15" s="1619"/>
      <c r="K15" s="1620">
        <f t="shared" si="2"/>
        <v>0</v>
      </c>
      <c r="L15" s="1621"/>
      <c r="M15" s="1620">
        <f t="shared" si="3"/>
        <v>0</v>
      </c>
      <c r="N15" s="2167"/>
      <c r="O15" s="1620">
        <f t="shared" si="4"/>
        <v>0</v>
      </c>
      <c r="P15" s="2153"/>
      <c r="Q15" s="1256">
        <v>5</v>
      </c>
      <c r="R15" s="1632">
        <f t="shared" si="5"/>
        <v>0</v>
      </c>
      <c r="S15" s="1633">
        <f t="shared" si="6"/>
        <v>0</v>
      </c>
      <c r="T15" s="1633">
        <f t="shared" si="7"/>
        <v>0</v>
      </c>
      <c r="U15" s="1634">
        <f t="shared" si="8"/>
        <v>0</v>
      </c>
      <c r="V15" s="1635"/>
      <c r="W15" s="1636">
        <f t="shared" si="9"/>
        <v>0</v>
      </c>
      <c r="X15" s="1637"/>
      <c r="Y15" s="1636">
        <f t="shared" si="10"/>
        <v>0</v>
      </c>
      <c r="Z15" s="1637"/>
      <c r="AA15" s="1636">
        <f t="shared" si="11"/>
        <v>0</v>
      </c>
      <c r="AB15" s="1635"/>
      <c r="AC15" s="1636">
        <f t="shared" si="12"/>
        <v>0</v>
      </c>
      <c r="AD15" s="1637"/>
      <c r="AE15" s="1636">
        <f t="shared" si="13"/>
        <v>0</v>
      </c>
      <c r="AF15" s="1637"/>
      <c r="AG15" s="1638">
        <f t="shared" si="14"/>
        <v>0</v>
      </c>
      <c r="AH15" s="1255">
        <v>5</v>
      </c>
      <c r="AI15" s="1648">
        <f t="shared" si="15"/>
        <v>0</v>
      </c>
      <c r="AJ15" s="1633">
        <f t="shared" si="16"/>
        <v>0</v>
      </c>
      <c r="AK15" s="1633">
        <f t="shared" si="17"/>
        <v>0</v>
      </c>
      <c r="AL15" s="1634">
        <f t="shared" si="18"/>
        <v>0</v>
      </c>
      <c r="AM15" s="1635"/>
      <c r="AN15" s="1649">
        <f t="shared" si="19"/>
        <v>0</v>
      </c>
      <c r="AO15" s="1635"/>
      <c r="AP15" s="1649">
        <f t="shared" si="20"/>
        <v>0</v>
      </c>
      <c r="AQ15" s="1635"/>
      <c r="AR15" s="1649">
        <f t="shared" si="21"/>
        <v>0</v>
      </c>
      <c r="AS15" s="1635"/>
      <c r="AT15" s="1649">
        <f t="shared" si="22"/>
        <v>0</v>
      </c>
      <c r="AU15" s="1635"/>
      <c r="AV15" s="1649">
        <f t="shared" si="23"/>
        <v>0</v>
      </c>
      <c r="AW15" s="1635"/>
      <c r="AX15" s="1649">
        <f t="shared" si="24"/>
        <v>0</v>
      </c>
      <c r="AY15" s="1635"/>
      <c r="AZ15" s="1649">
        <f t="shared" si="25"/>
        <v>0</v>
      </c>
      <c r="BA15" s="1635"/>
      <c r="BB15" s="1649">
        <f t="shared" si="26"/>
        <v>0</v>
      </c>
      <c r="BC15" s="1635"/>
      <c r="BD15" s="1649">
        <f t="shared" si="27"/>
        <v>0</v>
      </c>
      <c r="BE15" s="1255">
        <v>5</v>
      </c>
      <c r="BF15" s="1654">
        <f t="shared" si="28"/>
        <v>0</v>
      </c>
      <c r="BG15" s="1633">
        <f t="shared" si="29"/>
        <v>0</v>
      </c>
      <c r="BH15" s="1633">
        <f t="shared" si="30"/>
        <v>0</v>
      </c>
      <c r="BI15" s="1634">
        <f t="shared" si="31"/>
        <v>0</v>
      </c>
      <c r="BJ15" s="2120"/>
      <c r="BK15" s="2121">
        <f t="shared" si="32"/>
        <v>0</v>
      </c>
      <c r="BL15" s="2120"/>
      <c r="BM15" s="2121">
        <f t="shared" si="33"/>
        <v>0</v>
      </c>
      <c r="BN15" s="2120"/>
      <c r="BO15" s="2121">
        <f t="shared" si="34"/>
        <v>0</v>
      </c>
      <c r="BP15" s="2120"/>
      <c r="BQ15" s="2121">
        <f t="shared" si="35"/>
        <v>0</v>
      </c>
      <c r="BR15" s="2122">
        <f t="shared" si="36"/>
        <v>0</v>
      </c>
      <c r="BS15" s="2121">
        <f t="shared" si="37"/>
        <v>0</v>
      </c>
      <c r="BT15" s="2120"/>
      <c r="BU15" s="2121">
        <f t="shared" si="38"/>
        <v>0</v>
      </c>
      <c r="BV15" s="2120"/>
      <c r="BW15" s="2121">
        <f t="shared" si="39"/>
        <v>0</v>
      </c>
      <c r="BX15" s="2120"/>
      <c r="BY15" s="2121">
        <f t="shared" si="40"/>
        <v>0</v>
      </c>
      <c r="BZ15" s="2120"/>
      <c r="CA15" s="2121">
        <f t="shared" si="41"/>
        <v>0</v>
      </c>
      <c r="CB15" s="1254">
        <f t="shared" si="58"/>
        <v>5</v>
      </c>
      <c r="CC15" s="1648">
        <f t="shared" si="42"/>
        <v>0</v>
      </c>
      <c r="CD15" s="1633">
        <f t="shared" si="43"/>
        <v>0</v>
      </c>
      <c r="CE15" s="1633">
        <f t="shared" si="44"/>
        <v>0</v>
      </c>
      <c r="CF15" s="1634">
        <f t="shared" si="45"/>
        <v>0</v>
      </c>
      <c r="CG15" s="1655"/>
      <c r="CH15" s="1659">
        <f t="shared" si="59"/>
        <v>0</v>
      </c>
      <c r="CI15" s="1655"/>
      <c r="CJ15" s="1656">
        <f t="shared" si="60"/>
        <v>0</v>
      </c>
      <c r="CK15" s="1655"/>
      <c r="CL15" s="1659">
        <f t="shared" si="46"/>
        <v>0</v>
      </c>
      <c r="CM15" s="1655"/>
      <c r="CN15" s="1656">
        <f t="shared" si="47"/>
        <v>0</v>
      </c>
      <c r="CO15" s="1655"/>
      <c r="CP15" s="1659">
        <f t="shared" si="48"/>
        <v>0</v>
      </c>
      <c r="CQ15" s="1655"/>
      <c r="CR15" s="1659">
        <f t="shared" si="61"/>
        <v>0</v>
      </c>
      <c r="CS15" s="387">
        <v>5</v>
      </c>
      <c r="CT15" s="1648">
        <f t="shared" si="49"/>
        <v>0</v>
      </c>
      <c r="CU15" s="1633">
        <f t="shared" si="50"/>
        <v>0</v>
      </c>
      <c r="CV15" s="1633">
        <f t="shared" si="51"/>
        <v>0</v>
      </c>
      <c r="CW15" s="1634">
        <f t="shared" si="52"/>
        <v>0</v>
      </c>
      <c r="CX15" s="1655"/>
      <c r="CY15" s="1659">
        <f t="shared" si="53"/>
        <v>0</v>
      </c>
      <c r="CZ15" s="1655"/>
      <c r="DA15" s="1656">
        <f t="shared" si="54"/>
        <v>0</v>
      </c>
      <c r="DB15" s="1655"/>
      <c r="DC15" s="1656">
        <f t="shared" si="55"/>
        <v>0</v>
      </c>
      <c r="DD15" s="1655"/>
      <c r="DE15" s="1656">
        <f t="shared" si="56"/>
        <v>0</v>
      </c>
      <c r="DF15" s="1655"/>
      <c r="DG15" s="1656">
        <f t="shared" si="62"/>
        <v>0</v>
      </c>
      <c r="DH15" s="1655"/>
      <c r="DI15" s="1656">
        <f t="shared" si="63"/>
        <v>0</v>
      </c>
    </row>
    <row r="16" spans="2:113" ht="14.1" customHeight="1">
      <c r="B16" s="1254">
        <f t="shared" si="57"/>
        <v>6</v>
      </c>
      <c r="C16" s="2263"/>
      <c r="D16" s="1615"/>
      <c r="E16" s="1615"/>
      <c r="F16" s="1616"/>
      <c r="G16" s="1617"/>
      <c r="H16" s="1618">
        <f t="shared" si="0"/>
        <v>0</v>
      </c>
      <c r="I16" s="1618">
        <f t="shared" si="1"/>
        <v>0</v>
      </c>
      <c r="J16" s="1619"/>
      <c r="K16" s="1620">
        <f t="shared" si="2"/>
        <v>0</v>
      </c>
      <c r="L16" s="1621"/>
      <c r="M16" s="1620">
        <f t="shared" si="3"/>
        <v>0</v>
      </c>
      <c r="N16" s="2167"/>
      <c r="O16" s="1620">
        <f t="shared" si="4"/>
        <v>0</v>
      </c>
      <c r="P16" s="2153"/>
      <c r="Q16" s="1256">
        <v>6</v>
      </c>
      <c r="R16" s="1632">
        <f t="shared" si="5"/>
        <v>0</v>
      </c>
      <c r="S16" s="1633">
        <f t="shared" si="6"/>
        <v>0</v>
      </c>
      <c r="T16" s="1633">
        <f t="shared" si="7"/>
        <v>0</v>
      </c>
      <c r="U16" s="1634">
        <f t="shared" si="8"/>
        <v>0</v>
      </c>
      <c r="V16" s="1635"/>
      <c r="W16" s="1636">
        <f t="shared" si="9"/>
        <v>0</v>
      </c>
      <c r="X16" s="1637"/>
      <c r="Y16" s="1636">
        <f t="shared" si="10"/>
        <v>0</v>
      </c>
      <c r="Z16" s="1637"/>
      <c r="AA16" s="1636">
        <f t="shared" si="11"/>
        <v>0</v>
      </c>
      <c r="AB16" s="1635"/>
      <c r="AC16" s="1636">
        <f t="shared" si="12"/>
        <v>0</v>
      </c>
      <c r="AD16" s="1637"/>
      <c r="AE16" s="1636">
        <f t="shared" si="13"/>
        <v>0</v>
      </c>
      <c r="AF16" s="1637"/>
      <c r="AG16" s="1638">
        <f t="shared" si="14"/>
        <v>0</v>
      </c>
      <c r="AH16" s="1255">
        <v>6</v>
      </c>
      <c r="AI16" s="1648">
        <f t="shared" si="15"/>
        <v>0</v>
      </c>
      <c r="AJ16" s="1633">
        <f t="shared" si="16"/>
        <v>0</v>
      </c>
      <c r="AK16" s="1633">
        <f t="shared" si="17"/>
        <v>0</v>
      </c>
      <c r="AL16" s="1634">
        <f t="shared" si="18"/>
        <v>0</v>
      </c>
      <c r="AM16" s="1635"/>
      <c r="AN16" s="1649">
        <f t="shared" si="19"/>
        <v>0</v>
      </c>
      <c r="AO16" s="1635"/>
      <c r="AP16" s="1649">
        <f t="shared" si="20"/>
        <v>0</v>
      </c>
      <c r="AQ16" s="1635"/>
      <c r="AR16" s="1649">
        <f t="shared" si="21"/>
        <v>0</v>
      </c>
      <c r="AS16" s="1635"/>
      <c r="AT16" s="1649">
        <f t="shared" si="22"/>
        <v>0</v>
      </c>
      <c r="AU16" s="1635"/>
      <c r="AV16" s="1649">
        <f t="shared" si="23"/>
        <v>0</v>
      </c>
      <c r="AW16" s="1635"/>
      <c r="AX16" s="1649">
        <f t="shared" si="24"/>
        <v>0</v>
      </c>
      <c r="AY16" s="1635"/>
      <c r="AZ16" s="1649">
        <f t="shared" si="25"/>
        <v>0</v>
      </c>
      <c r="BA16" s="1635"/>
      <c r="BB16" s="1649">
        <f t="shared" si="26"/>
        <v>0</v>
      </c>
      <c r="BC16" s="1635"/>
      <c r="BD16" s="1649">
        <f t="shared" si="27"/>
        <v>0</v>
      </c>
      <c r="BE16" s="1255">
        <v>6</v>
      </c>
      <c r="BF16" s="1654">
        <f t="shared" si="28"/>
        <v>0</v>
      </c>
      <c r="BG16" s="1633">
        <f t="shared" si="29"/>
        <v>0</v>
      </c>
      <c r="BH16" s="1633">
        <f t="shared" si="30"/>
        <v>0</v>
      </c>
      <c r="BI16" s="1634">
        <f t="shared" si="31"/>
        <v>0</v>
      </c>
      <c r="BJ16" s="2120"/>
      <c r="BK16" s="2121">
        <f t="shared" si="32"/>
        <v>0</v>
      </c>
      <c r="BL16" s="2120"/>
      <c r="BM16" s="2121">
        <f t="shared" si="33"/>
        <v>0</v>
      </c>
      <c r="BN16" s="2120"/>
      <c r="BO16" s="2121">
        <f t="shared" si="34"/>
        <v>0</v>
      </c>
      <c r="BP16" s="2120"/>
      <c r="BQ16" s="2121">
        <f t="shared" si="35"/>
        <v>0</v>
      </c>
      <c r="BR16" s="2122">
        <f t="shared" si="36"/>
        <v>0</v>
      </c>
      <c r="BS16" s="2121">
        <f t="shared" si="37"/>
        <v>0</v>
      </c>
      <c r="BT16" s="2120"/>
      <c r="BU16" s="2121">
        <f t="shared" si="38"/>
        <v>0</v>
      </c>
      <c r="BV16" s="2120"/>
      <c r="BW16" s="2121">
        <f t="shared" si="39"/>
        <v>0</v>
      </c>
      <c r="BX16" s="2120"/>
      <c r="BY16" s="2121">
        <f t="shared" si="40"/>
        <v>0</v>
      </c>
      <c r="BZ16" s="2120"/>
      <c r="CA16" s="2121">
        <f t="shared" si="41"/>
        <v>0</v>
      </c>
      <c r="CB16" s="1254">
        <f t="shared" si="58"/>
        <v>6</v>
      </c>
      <c r="CC16" s="1648">
        <f t="shared" si="42"/>
        <v>0</v>
      </c>
      <c r="CD16" s="1633">
        <f t="shared" si="43"/>
        <v>0</v>
      </c>
      <c r="CE16" s="1633">
        <f t="shared" si="44"/>
        <v>0</v>
      </c>
      <c r="CF16" s="1634">
        <f t="shared" si="45"/>
        <v>0</v>
      </c>
      <c r="CG16" s="1655"/>
      <c r="CH16" s="1659">
        <f t="shared" si="59"/>
        <v>0</v>
      </c>
      <c r="CI16" s="1655"/>
      <c r="CJ16" s="1656">
        <f t="shared" si="60"/>
        <v>0</v>
      </c>
      <c r="CK16" s="1655"/>
      <c r="CL16" s="1659">
        <f t="shared" si="46"/>
        <v>0</v>
      </c>
      <c r="CM16" s="1655"/>
      <c r="CN16" s="1656">
        <f t="shared" si="47"/>
        <v>0</v>
      </c>
      <c r="CO16" s="1655"/>
      <c r="CP16" s="1659">
        <f t="shared" si="48"/>
        <v>0</v>
      </c>
      <c r="CQ16" s="1655"/>
      <c r="CR16" s="1659">
        <f t="shared" si="61"/>
        <v>0</v>
      </c>
      <c r="CS16" s="387">
        <v>6</v>
      </c>
      <c r="CT16" s="1648">
        <f t="shared" si="49"/>
        <v>0</v>
      </c>
      <c r="CU16" s="1633">
        <f t="shared" si="50"/>
        <v>0</v>
      </c>
      <c r="CV16" s="1633">
        <f t="shared" si="51"/>
        <v>0</v>
      </c>
      <c r="CW16" s="1634">
        <f t="shared" si="52"/>
        <v>0</v>
      </c>
      <c r="CX16" s="1655"/>
      <c r="CY16" s="1659">
        <f t="shared" si="53"/>
        <v>0</v>
      </c>
      <c r="CZ16" s="1655"/>
      <c r="DA16" s="1656">
        <f t="shared" si="54"/>
        <v>0</v>
      </c>
      <c r="DB16" s="1655"/>
      <c r="DC16" s="1656">
        <f t="shared" si="55"/>
        <v>0</v>
      </c>
      <c r="DD16" s="1655"/>
      <c r="DE16" s="1656">
        <f t="shared" si="56"/>
        <v>0</v>
      </c>
      <c r="DF16" s="1655"/>
      <c r="DG16" s="1656">
        <f t="shared" si="62"/>
        <v>0</v>
      </c>
      <c r="DH16" s="1655"/>
      <c r="DI16" s="1656">
        <f t="shared" si="63"/>
        <v>0</v>
      </c>
    </row>
    <row r="17" spans="2:113" ht="14.1" customHeight="1">
      <c r="B17" s="1254">
        <f t="shared" si="57"/>
        <v>7</v>
      </c>
      <c r="C17" s="2263"/>
      <c r="D17" s="1615"/>
      <c r="E17" s="1615"/>
      <c r="F17" s="1616"/>
      <c r="G17" s="1617"/>
      <c r="H17" s="1618">
        <f t="shared" si="0"/>
        <v>0</v>
      </c>
      <c r="I17" s="1618">
        <f t="shared" si="1"/>
        <v>0</v>
      </c>
      <c r="J17" s="1619"/>
      <c r="K17" s="1620">
        <f t="shared" si="2"/>
        <v>0</v>
      </c>
      <c r="L17" s="1621"/>
      <c r="M17" s="1620">
        <f t="shared" si="3"/>
        <v>0</v>
      </c>
      <c r="N17" s="2167"/>
      <c r="O17" s="1620">
        <f t="shared" si="4"/>
        <v>0</v>
      </c>
      <c r="P17" s="2153"/>
      <c r="Q17" s="1256">
        <v>7</v>
      </c>
      <c r="R17" s="1632">
        <f t="shared" si="5"/>
        <v>0</v>
      </c>
      <c r="S17" s="1633">
        <f t="shared" si="6"/>
        <v>0</v>
      </c>
      <c r="T17" s="1633">
        <f t="shared" si="7"/>
        <v>0</v>
      </c>
      <c r="U17" s="1634">
        <f t="shared" si="8"/>
        <v>0</v>
      </c>
      <c r="V17" s="1635"/>
      <c r="W17" s="1636">
        <f t="shared" si="9"/>
        <v>0</v>
      </c>
      <c r="X17" s="1637"/>
      <c r="Y17" s="1636">
        <f t="shared" si="10"/>
        <v>0</v>
      </c>
      <c r="Z17" s="1637"/>
      <c r="AA17" s="1636">
        <f t="shared" si="11"/>
        <v>0</v>
      </c>
      <c r="AB17" s="1635"/>
      <c r="AC17" s="1636">
        <f t="shared" si="12"/>
        <v>0</v>
      </c>
      <c r="AD17" s="1637"/>
      <c r="AE17" s="1636">
        <f t="shared" si="13"/>
        <v>0</v>
      </c>
      <c r="AF17" s="1637"/>
      <c r="AG17" s="1638">
        <f t="shared" si="14"/>
        <v>0</v>
      </c>
      <c r="AH17" s="1255">
        <v>7</v>
      </c>
      <c r="AI17" s="1648">
        <f t="shared" si="15"/>
        <v>0</v>
      </c>
      <c r="AJ17" s="1633">
        <f t="shared" si="16"/>
        <v>0</v>
      </c>
      <c r="AK17" s="1633">
        <f t="shared" si="17"/>
        <v>0</v>
      </c>
      <c r="AL17" s="1634">
        <f t="shared" si="18"/>
        <v>0</v>
      </c>
      <c r="AM17" s="1635"/>
      <c r="AN17" s="1649">
        <f t="shared" si="19"/>
        <v>0</v>
      </c>
      <c r="AO17" s="1635"/>
      <c r="AP17" s="1649">
        <f t="shared" si="20"/>
        <v>0</v>
      </c>
      <c r="AQ17" s="1635"/>
      <c r="AR17" s="1649">
        <f t="shared" si="21"/>
        <v>0</v>
      </c>
      <c r="AS17" s="1635"/>
      <c r="AT17" s="1649">
        <f t="shared" si="22"/>
        <v>0</v>
      </c>
      <c r="AU17" s="1635"/>
      <c r="AV17" s="1649">
        <f t="shared" si="23"/>
        <v>0</v>
      </c>
      <c r="AW17" s="1635"/>
      <c r="AX17" s="1649">
        <f t="shared" si="24"/>
        <v>0</v>
      </c>
      <c r="AY17" s="1635"/>
      <c r="AZ17" s="1649">
        <f t="shared" si="25"/>
        <v>0</v>
      </c>
      <c r="BA17" s="1635"/>
      <c r="BB17" s="1649">
        <f t="shared" si="26"/>
        <v>0</v>
      </c>
      <c r="BC17" s="1635"/>
      <c r="BD17" s="1649">
        <f t="shared" si="27"/>
        <v>0</v>
      </c>
      <c r="BE17" s="1255">
        <v>7</v>
      </c>
      <c r="BF17" s="1654">
        <f t="shared" si="28"/>
        <v>0</v>
      </c>
      <c r="BG17" s="1633">
        <f t="shared" si="29"/>
        <v>0</v>
      </c>
      <c r="BH17" s="1633">
        <f t="shared" si="30"/>
        <v>0</v>
      </c>
      <c r="BI17" s="1634">
        <f t="shared" si="31"/>
        <v>0</v>
      </c>
      <c r="BJ17" s="2120"/>
      <c r="BK17" s="2121">
        <f t="shared" si="32"/>
        <v>0</v>
      </c>
      <c r="BL17" s="2120"/>
      <c r="BM17" s="2121">
        <f t="shared" si="33"/>
        <v>0</v>
      </c>
      <c r="BN17" s="2120"/>
      <c r="BO17" s="2121">
        <f t="shared" si="34"/>
        <v>0</v>
      </c>
      <c r="BP17" s="2120"/>
      <c r="BQ17" s="2121">
        <f t="shared" si="35"/>
        <v>0</v>
      </c>
      <c r="BR17" s="2122">
        <f t="shared" si="36"/>
        <v>0</v>
      </c>
      <c r="BS17" s="2121">
        <f t="shared" si="37"/>
        <v>0</v>
      </c>
      <c r="BT17" s="2120"/>
      <c r="BU17" s="2121">
        <f t="shared" si="38"/>
        <v>0</v>
      </c>
      <c r="BV17" s="2120"/>
      <c r="BW17" s="2121">
        <f t="shared" si="39"/>
        <v>0</v>
      </c>
      <c r="BX17" s="2120"/>
      <c r="BY17" s="2121">
        <f t="shared" si="40"/>
        <v>0</v>
      </c>
      <c r="BZ17" s="2120"/>
      <c r="CA17" s="2121">
        <f t="shared" si="41"/>
        <v>0</v>
      </c>
      <c r="CB17" s="1254">
        <f t="shared" si="58"/>
        <v>7</v>
      </c>
      <c r="CC17" s="1648">
        <f t="shared" si="42"/>
        <v>0</v>
      </c>
      <c r="CD17" s="1633">
        <f t="shared" si="43"/>
        <v>0</v>
      </c>
      <c r="CE17" s="1633">
        <f t="shared" si="44"/>
        <v>0</v>
      </c>
      <c r="CF17" s="1634">
        <f t="shared" si="45"/>
        <v>0</v>
      </c>
      <c r="CG17" s="1655"/>
      <c r="CH17" s="1659">
        <f t="shared" si="59"/>
        <v>0</v>
      </c>
      <c r="CI17" s="1655"/>
      <c r="CJ17" s="1656">
        <f t="shared" si="60"/>
        <v>0</v>
      </c>
      <c r="CK17" s="1655"/>
      <c r="CL17" s="1659">
        <f t="shared" si="46"/>
        <v>0</v>
      </c>
      <c r="CM17" s="1655"/>
      <c r="CN17" s="1656">
        <f t="shared" si="47"/>
        <v>0</v>
      </c>
      <c r="CO17" s="1655"/>
      <c r="CP17" s="1659">
        <f t="shared" si="48"/>
        <v>0</v>
      </c>
      <c r="CQ17" s="1655"/>
      <c r="CR17" s="1659">
        <f t="shared" si="61"/>
        <v>0</v>
      </c>
      <c r="CS17" s="387">
        <v>7</v>
      </c>
      <c r="CT17" s="1648">
        <f t="shared" si="49"/>
        <v>0</v>
      </c>
      <c r="CU17" s="1633">
        <f t="shared" si="50"/>
        <v>0</v>
      </c>
      <c r="CV17" s="1633">
        <f t="shared" si="51"/>
        <v>0</v>
      </c>
      <c r="CW17" s="1634">
        <f t="shared" si="52"/>
        <v>0</v>
      </c>
      <c r="CX17" s="1655"/>
      <c r="CY17" s="1659">
        <f t="shared" si="53"/>
        <v>0</v>
      </c>
      <c r="CZ17" s="1655"/>
      <c r="DA17" s="1656">
        <f t="shared" si="54"/>
        <v>0</v>
      </c>
      <c r="DB17" s="1655"/>
      <c r="DC17" s="1656">
        <f t="shared" si="55"/>
        <v>0</v>
      </c>
      <c r="DD17" s="1655"/>
      <c r="DE17" s="1656">
        <f t="shared" si="56"/>
        <v>0</v>
      </c>
      <c r="DF17" s="1655"/>
      <c r="DG17" s="1656">
        <f t="shared" si="62"/>
        <v>0</v>
      </c>
      <c r="DH17" s="1655"/>
      <c r="DI17" s="1656">
        <f t="shared" si="63"/>
        <v>0</v>
      </c>
    </row>
    <row r="18" spans="2:113" ht="14.1" customHeight="1">
      <c r="B18" s="1254">
        <f t="shared" si="57"/>
        <v>8</v>
      </c>
      <c r="C18" s="2263"/>
      <c r="D18" s="1615"/>
      <c r="E18" s="1615"/>
      <c r="F18" s="1616"/>
      <c r="G18" s="1617"/>
      <c r="H18" s="1618">
        <f t="shared" si="0"/>
        <v>0</v>
      </c>
      <c r="I18" s="1618">
        <f t="shared" si="1"/>
        <v>0</v>
      </c>
      <c r="J18" s="1619"/>
      <c r="K18" s="1620">
        <f t="shared" si="2"/>
        <v>0</v>
      </c>
      <c r="L18" s="1621"/>
      <c r="M18" s="1620">
        <f t="shared" si="3"/>
        <v>0</v>
      </c>
      <c r="N18" s="2167"/>
      <c r="O18" s="1620">
        <f t="shared" si="4"/>
        <v>0</v>
      </c>
      <c r="P18" s="2153"/>
      <c r="Q18" s="1256">
        <v>8</v>
      </c>
      <c r="R18" s="1632">
        <f t="shared" si="5"/>
        <v>0</v>
      </c>
      <c r="S18" s="1633">
        <f t="shared" si="6"/>
        <v>0</v>
      </c>
      <c r="T18" s="1633">
        <f t="shared" si="7"/>
        <v>0</v>
      </c>
      <c r="U18" s="1634">
        <f t="shared" si="8"/>
        <v>0</v>
      </c>
      <c r="V18" s="1635"/>
      <c r="W18" s="1636">
        <f t="shared" si="9"/>
        <v>0</v>
      </c>
      <c r="X18" s="1637"/>
      <c r="Y18" s="1636">
        <f t="shared" si="10"/>
        <v>0</v>
      </c>
      <c r="Z18" s="1637"/>
      <c r="AA18" s="1636">
        <f t="shared" si="11"/>
        <v>0</v>
      </c>
      <c r="AB18" s="1635"/>
      <c r="AC18" s="1636">
        <f t="shared" si="12"/>
        <v>0</v>
      </c>
      <c r="AD18" s="1637"/>
      <c r="AE18" s="1636">
        <f t="shared" si="13"/>
        <v>0</v>
      </c>
      <c r="AF18" s="1637"/>
      <c r="AG18" s="1638">
        <f t="shared" si="14"/>
        <v>0</v>
      </c>
      <c r="AH18" s="1255">
        <v>8</v>
      </c>
      <c r="AI18" s="1648">
        <f t="shared" si="15"/>
        <v>0</v>
      </c>
      <c r="AJ18" s="1633">
        <f t="shared" si="16"/>
        <v>0</v>
      </c>
      <c r="AK18" s="1633">
        <f t="shared" si="17"/>
        <v>0</v>
      </c>
      <c r="AL18" s="1634">
        <f t="shared" si="18"/>
        <v>0</v>
      </c>
      <c r="AM18" s="1635"/>
      <c r="AN18" s="1649">
        <f t="shared" si="19"/>
        <v>0</v>
      </c>
      <c r="AO18" s="1635"/>
      <c r="AP18" s="1649">
        <f t="shared" si="20"/>
        <v>0</v>
      </c>
      <c r="AQ18" s="1635"/>
      <c r="AR18" s="1649">
        <f t="shared" si="21"/>
        <v>0</v>
      </c>
      <c r="AS18" s="1635"/>
      <c r="AT18" s="1649">
        <f t="shared" si="22"/>
        <v>0</v>
      </c>
      <c r="AU18" s="1635"/>
      <c r="AV18" s="1649">
        <f t="shared" si="23"/>
        <v>0</v>
      </c>
      <c r="AW18" s="1635"/>
      <c r="AX18" s="1649">
        <f t="shared" si="24"/>
        <v>0</v>
      </c>
      <c r="AY18" s="1635"/>
      <c r="AZ18" s="1649">
        <f t="shared" si="25"/>
        <v>0</v>
      </c>
      <c r="BA18" s="1635"/>
      <c r="BB18" s="1649">
        <f t="shared" si="26"/>
        <v>0</v>
      </c>
      <c r="BC18" s="1635"/>
      <c r="BD18" s="1649">
        <f t="shared" si="27"/>
        <v>0</v>
      </c>
      <c r="BE18" s="1255">
        <v>8</v>
      </c>
      <c r="BF18" s="1654">
        <f t="shared" si="28"/>
        <v>0</v>
      </c>
      <c r="BG18" s="1633">
        <f t="shared" si="29"/>
        <v>0</v>
      </c>
      <c r="BH18" s="1633">
        <f t="shared" si="30"/>
        <v>0</v>
      </c>
      <c r="BI18" s="1634">
        <f t="shared" si="31"/>
        <v>0</v>
      </c>
      <c r="BJ18" s="2120"/>
      <c r="BK18" s="2121">
        <f t="shared" si="32"/>
        <v>0</v>
      </c>
      <c r="BL18" s="2120"/>
      <c r="BM18" s="2121">
        <f t="shared" si="33"/>
        <v>0</v>
      </c>
      <c r="BN18" s="2120"/>
      <c r="BO18" s="2121">
        <f t="shared" si="34"/>
        <v>0</v>
      </c>
      <c r="BP18" s="2120"/>
      <c r="BQ18" s="2121">
        <f t="shared" si="35"/>
        <v>0</v>
      </c>
      <c r="BR18" s="2122">
        <f t="shared" si="36"/>
        <v>0</v>
      </c>
      <c r="BS18" s="2121">
        <f t="shared" si="37"/>
        <v>0</v>
      </c>
      <c r="BT18" s="2120"/>
      <c r="BU18" s="2121">
        <f t="shared" si="38"/>
        <v>0</v>
      </c>
      <c r="BV18" s="2120"/>
      <c r="BW18" s="2121">
        <f t="shared" si="39"/>
        <v>0</v>
      </c>
      <c r="BX18" s="2120"/>
      <c r="BY18" s="2121">
        <f t="shared" si="40"/>
        <v>0</v>
      </c>
      <c r="BZ18" s="2120"/>
      <c r="CA18" s="2121">
        <f t="shared" si="41"/>
        <v>0</v>
      </c>
      <c r="CB18" s="1254">
        <f t="shared" si="58"/>
        <v>8</v>
      </c>
      <c r="CC18" s="1648">
        <f t="shared" si="42"/>
        <v>0</v>
      </c>
      <c r="CD18" s="1633">
        <f t="shared" si="43"/>
        <v>0</v>
      </c>
      <c r="CE18" s="1633">
        <f t="shared" si="44"/>
        <v>0</v>
      </c>
      <c r="CF18" s="1634">
        <f t="shared" si="45"/>
        <v>0</v>
      </c>
      <c r="CG18" s="1655"/>
      <c r="CH18" s="1659">
        <f t="shared" si="59"/>
        <v>0</v>
      </c>
      <c r="CI18" s="1655"/>
      <c r="CJ18" s="1656">
        <f t="shared" si="60"/>
        <v>0</v>
      </c>
      <c r="CK18" s="1655"/>
      <c r="CL18" s="1659">
        <f t="shared" si="46"/>
        <v>0</v>
      </c>
      <c r="CM18" s="1655"/>
      <c r="CN18" s="1656">
        <f t="shared" si="47"/>
        <v>0</v>
      </c>
      <c r="CO18" s="1655"/>
      <c r="CP18" s="1659">
        <f t="shared" si="48"/>
        <v>0</v>
      </c>
      <c r="CQ18" s="1655"/>
      <c r="CR18" s="1659">
        <f t="shared" si="61"/>
        <v>0</v>
      </c>
      <c r="CS18" s="387">
        <v>8</v>
      </c>
      <c r="CT18" s="1648">
        <f t="shared" si="49"/>
        <v>0</v>
      </c>
      <c r="CU18" s="1633">
        <f t="shared" si="50"/>
        <v>0</v>
      </c>
      <c r="CV18" s="1633">
        <f t="shared" si="51"/>
        <v>0</v>
      </c>
      <c r="CW18" s="1634">
        <f t="shared" si="52"/>
        <v>0</v>
      </c>
      <c r="CX18" s="1655"/>
      <c r="CY18" s="1659">
        <f t="shared" si="53"/>
        <v>0</v>
      </c>
      <c r="CZ18" s="1655"/>
      <c r="DA18" s="1656">
        <f t="shared" si="54"/>
        <v>0</v>
      </c>
      <c r="DB18" s="1655"/>
      <c r="DC18" s="1656">
        <f t="shared" si="55"/>
        <v>0</v>
      </c>
      <c r="DD18" s="1655"/>
      <c r="DE18" s="1656">
        <f t="shared" si="56"/>
        <v>0</v>
      </c>
      <c r="DF18" s="1655"/>
      <c r="DG18" s="1656">
        <f t="shared" si="62"/>
        <v>0</v>
      </c>
      <c r="DH18" s="1655"/>
      <c r="DI18" s="1656">
        <f t="shared" si="63"/>
        <v>0</v>
      </c>
    </row>
    <row r="19" spans="2:113" ht="14.1" customHeight="1">
      <c r="B19" s="1254">
        <f t="shared" si="57"/>
        <v>9</v>
      </c>
      <c r="C19" s="2263"/>
      <c r="D19" s="1615"/>
      <c r="E19" s="1615"/>
      <c r="F19" s="1616"/>
      <c r="G19" s="1617"/>
      <c r="H19" s="1618">
        <f t="shared" si="0"/>
        <v>0</v>
      </c>
      <c r="I19" s="1618">
        <f t="shared" si="1"/>
        <v>0</v>
      </c>
      <c r="J19" s="1619"/>
      <c r="K19" s="1620">
        <f t="shared" si="2"/>
        <v>0</v>
      </c>
      <c r="L19" s="1621"/>
      <c r="M19" s="1620">
        <f t="shared" si="3"/>
        <v>0</v>
      </c>
      <c r="N19" s="2167"/>
      <c r="O19" s="1620">
        <f t="shared" si="4"/>
        <v>0</v>
      </c>
      <c r="P19" s="2153"/>
      <c r="Q19" s="1256">
        <v>9</v>
      </c>
      <c r="R19" s="1632">
        <f t="shared" si="5"/>
        <v>0</v>
      </c>
      <c r="S19" s="1633">
        <f t="shared" si="6"/>
        <v>0</v>
      </c>
      <c r="T19" s="1633">
        <f t="shared" si="7"/>
        <v>0</v>
      </c>
      <c r="U19" s="1634">
        <f t="shared" si="8"/>
        <v>0</v>
      </c>
      <c r="V19" s="1635"/>
      <c r="W19" s="1636">
        <f t="shared" si="9"/>
        <v>0</v>
      </c>
      <c r="X19" s="1637"/>
      <c r="Y19" s="1636">
        <f t="shared" si="10"/>
        <v>0</v>
      </c>
      <c r="Z19" s="1637"/>
      <c r="AA19" s="1636">
        <f t="shared" si="11"/>
        <v>0</v>
      </c>
      <c r="AB19" s="1635"/>
      <c r="AC19" s="1636">
        <f t="shared" si="12"/>
        <v>0</v>
      </c>
      <c r="AD19" s="1637"/>
      <c r="AE19" s="1636">
        <f t="shared" si="13"/>
        <v>0</v>
      </c>
      <c r="AF19" s="1637"/>
      <c r="AG19" s="1638">
        <f t="shared" si="14"/>
        <v>0</v>
      </c>
      <c r="AH19" s="1255">
        <v>9</v>
      </c>
      <c r="AI19" s="1648">
        <f t="shared" si="15"/>
        <v>0</v>
      </c>
      <c r="AJ19" s="1633">
        <f t="shared" si="16"/>
        <v>0</v>
      </c>
      <c r="AK19" s="1633">
        <f t="shared" si="17"/>
        <v>0</v>
      </c>
      <c r="AL19" s="1634">
        <f t="shared" si="18"/>
        <v>0</v>
      </c>
      <c r="AM19" s="1635"/>
      <c r="AN19" s="1649">
        <f t="shared" si="19"/>
        <v>0</v>
      </c>
      <c r="AO19" s="1635"/>
      <c r="AP19" s="1649">
        <f t="shared" si="20"/>
        <v>0</v>
      </c>
      <c r="AQ19" s="1635"/>
      <c r="AR19" s="1649">
        <f t="shared" si="21"/>
        <v>0</v>
      </c>
      <c r="AS19" s="1635"/>
      <c r="AT19" s="1649">
        <f t="shared" si="22"/>
        <v>0</v>
      </c>
      <c r="AU19" s="1635"/>
      <c r="AV19" s="1649">
        <f t="shared" si="23"/>
        <v>0</v>
      </c>
      <c r="AW19" s="1635"/>
      <c r="AX19" s="1649">
        <f t="shared" si="24"/>
        <v>0</v>
      </c>
      <c r="AY19" s="1635"/>
      <c r="AZ19" s="1649">
        <f t="shared" si="25"/>
        <v>0</v>
      </c>
      <c r="BA19" s="1635"/>
      <c r="BB19" s="1649">
        <f t="shared" si="26"/>
        <v>0</v>
      </c>
      <c r="BC19" s="1635"/>
      <c r="BD19" s="1649">
        <f t="shared" si="27"/>
        <v>0</v>
      </c>
      <c r="BE19" s="1255">
        <v>9</v>
      </c>
      <c r="BF19" s="1654">
        <f t="shared" si="28"/>
        <v>0</v>
      </c>
      <c r="BG19" s="1633">
        <f t="shared" si="29"/>
        <v>0</v>
      </c>
      <c r="BH19" s="1633">
        <f t="shared" si="30"/>
        <v>0</v>
      </c>
      <c r="BI19" s="1634">
        <f t="shared" si="31"/>
        <v>0</v>
      </c>
      <c r="BJ19" s="2120"/>
      <c r="BK19" s="2121">
        <f t="shared" si="32"/>
        <v>0</v>
      </c>
      <c r="BL19" s="2120"/>
      <c r="BM19" s="2121">
        <f t="shared" si="33"/>
        <v>0</v>
      </c>
      <c r="BN19" s="2120"/>
      <c r="BO19" s="2121">
        <f t="shared" si="34"/>
        <v>0</v>
      </c>
      <c r="BP19" s="2120"/>
      <c r="BQ19" s="2121">
        <f t="shared" si="35"/>
        <v>0</v>
      </c>
      <c r="BR19" s="2122">
        <f t="shared" si="36"/>
        <v>0</v>
      </c>
      <c r="BS19" s="2121">
        <f t="shared" si="37"/>
        <v>0</v>
      </c>
      <c r="BT19" s="2120"/>
      <c r="BU19" s="2121">
        <f t="shared" si="38"/>
        <v>0</v>
      </c>
      <c r="BV19" s="2120"/>
      <c r="BW19" s="2121">
        <f t="shared" si="39"/>
        <v>0</v>
      </c>
      <c r="BX19" s="2120"/>
      <c r="BY19" s="2121">
        <f t="shared" si="40"/>
        <v>0</v>
      </c>
      <c r="BZ19" s="2120"/>
      <c r="CA19" s="2121">
        <f t="shared" si="41"/>
        <v>0</v>
      </c>
      <c r="CB19" s="1254">
        <f t="shared" si="58"/>
        <v>9</v>
      </c>
      <c r="CC19" s="1648">
        <f t="shared" si="42"/>
        <v>0</v>
      </c>
      <c r="CD19" s="1633">
        <f t="shared" si="43"/>
        <v>0</v>
      </c>
      <c r="CE19" s="1633">
        <f t="shared" si="44"/>
        <v>0</v>
      </c>
      <c r="CF19" s="1634">
        <f t="shared" si="45"/>
        <v>0</v>
      </c>
      <c r="CG19" s="1655"/>
      <c r="CH19" s="1659">
        <f t="shared" si="59"/>
        <v>0</v>
      </c>
      <c r="CI19" s="1655"/>
      <c r="CJ19" s="1656">
        <f t="shared" si="60"/>
        <v>0</v>
      </c>
      <c r="CK19" s="1655"/>
      <c r="CL19" s="1659">
        <f t="shared" si="46"/>
        <v>0</v>
      </c>
      <c r="CM19" s="1655"/>
      <c r="CN19" s="1656">
        <f t="shared" si="47"/>
        <v>0</v>
      </c>
      <c r="CO19" s="1655"/>
      <c r="CP19" s="1659">
        <f t="shared" si="48"/>
        <v>0</v>
      </c>
      <c r="CQ19" s="1655"/>
      <c r="CR19" s="1659">
        <f t="shared" si="61"/>
        <v>0</v>
      </c>
      <c r="CS19" s="387">
        <v>9</v>
      </c>
      <c r="CT19" s="1648">
        <f t="shared" si="49"/>
        <v>0</v>
      </c>
      <c r="CU19" s="1633">
        <f t="shared" si="50"/>
        <v>0</v>
      </c>
      <c r="CV19" s="1633">
        <f t="shared" si="51"/>
        <v>0</v>
      </c>
      <c r="CW19" s="1634">
        <f t="shared" si="52"/>
        <v>0</v>
      </c>
      <c r="CX19" s="1655"/>
      <c r="CY19" s="1659">
        <f t="shared" si="53"/>
        <v>0</v>
      </c>
      <c r="CZ19" s="1655"/>
      <c r="DA19" s="1656">
        <f t="shared" si="54"/>
        <v>0</v>
      </c>
      <c r="DB19" s="1655"/>
      <c r="DC19" s="1656">
        <f t="shared" si="55"/>
        <v>0</v>
      </c>
      <c r="DD19" s="1655"/>
      <c r="DE19" s="1656">
        <f t="shared" si="56"/>
        <v>0</v>
      </c>
      <c r="DF19" s="1655"/>
      <c r="DG19" s="1656">
        <f t="shared" si="62"/>
        <v>0</v>
      </c>
      <c r="DH19" s="1655"/>
      <c r="DI19" s="1656">
        <f t="shared" si="63"/>
        <v>0</v>
      </c>
    </row>
    <row r="20" spans="2:113" ht="14.1" customHeight="1">
      <c r="B20" s="1254">
        <f t="shared" si="57"/>
        <v>10</v>
      </c>
      <c r="C20" s="2263"/>
      <c r="D20" s="1615"/>
      <c r="E20" s="1615"/>
      <c r="F20" s="1616"/>
      <c r="G20" s="1617"/>
      <c r="H20" s="1618">
        <f t="shared" si="0"/>
        <v>0</v>
      </c>
      <c r="I20" s="1618">
        <f t="shared" si="1"/>
        <v>0</v>
      </c>
      <c r="J20" s="1619"/>
      <c r="K20" s="1620">
        <f t="shared" si="2"/>
        <v>0</v>
      </c>
      <c r="L20" s="1621"/>
      <c r="M20" s="1620">
        <f t="shared" si="3"/>
        <v>0</v>
      </c>
      <c r="N20" s="2167"/>
      <c r="O20" s="1620">
        <f t="shared" si="4"/>
        <v>0</v>
      </c>
      <c r="P20" s="2153"/>
      <c r="Q20" s="1256">
        <v>10</v>
      </c>
      <c r="R20" s="1632">
        <f t="shared" si="5"/>
        <v>0</v>
      </c>
      <c r="S20" s="1633">
        <f t="shared" si="6"/>
        <v>0</v>
      </c>
      <c r="T20" s="1633">
        <f t="shared" si="7"/>
        <v>0</v>
      </c>
      <c r="U20" s="1634">
        <f t="shared" si="8"/>
        <v>0</v>
      </c>
      <c r="V20" s="1635"/>
      <c r="W20" s="1636">
        <f t="shared" si="9"/>
        <v>0</v>
      </c>
      <c r="X20" s="1637"/>
      <c r="Y20" s="1636">
        <f t="shared" si="10"/>
        <v>0</v>
      </c>
      <c r="Z20" s="1637"/>
      <c r="AA20" s="1636">
        <f t="shared" si="11"/>
        <v>0</v>
      </c>
      <c r="AB20" s="1635"/>
      <c r="AC20" s="1636">
        <f t="shared" si="12"/>
        <v>0</v>
      </c>
      <c r="AD20" s="1637"/>
      <c r="AE20" s="1636">
        <f t="shared" si="13"/>
        <v>0</v>
      </c>
      <c r="AF20" s="1637"/>
      <c r="AG20" s="1638">
        <f t="shared" si="14"/>
        <v>0</v>
      </c>
      <c r="AH20" s="1255">
        <v>10</v>
      </c>
      <c r="AI20" s="1648">
        <f t="shared" si="15"/>
        <v>0</v>
      </c>
      <c r="AJ20" s="1633">
        <f t="shared" si="16"/>
        <v>0</v>
      </c>
      <c r="AK20" s="1633">
        <f t="shared" si="17"/>
        <v>0</v>
      </c>
      <c r="AL20" s="1634">
        <f t="shared" si="18"/>
        <v>0</v>
      </c>
      <c r="AM20" s="1635"/>
      <c r="AN20" s="1649">
        <f t="shared" si="19"/>
        <v>0</v>
      </c>
      <c r="AO20" s="1635"/>
      <c r="AP20" s="1649">
        <f t="shared" si="20"/>
        <v>0</v>
      </c>
      <c r="AQ20" s="1635"/>
      <c r="AR20" s="1649">
        <f t="shared" si="21"/>
        <v>0</v>
      </c>
      <c r="AS20" s="1635"/>
      <c r="AT20" s="1649">
        <f t="shared" si="22"/>
        <v>0</v>
      </c>
      <c r="AU20" s="1635"/>
      <c r="AV20" s="1649">
        <f t="shared" si="23"/>
        <v>0</v>
      </c>
      <c r="AW20" s="1635"/>
      <c r="AX20" s="1649">
        <f t="shared" si="24"/>
        <v>0</v>
      </c>
      <c r="AY20" s="1635"/>
      <c r="AZ20" s="1649">
        <f t="shared" si="25"/>
        <v>0</v>
      </c>
      <c r="BA20" s="1635"/>
      <c r="BB20" s="1649">
        <f t="shared" si="26"/>
        <v>0</v>
      </c>
      <c r="BC20" s="1635"/>
      <c r="BD20" s="1649">
        <f t="shared" si="27"/>
        <v>0</v>
      </c>
      <c r="BE20" s="1255">
        <v>10</v>
      </c>
      <c r="BF20" s="1654">
        <f t="shared" si="28"/>
        <v>0</v>
      </c>
      <c r="BG20" s="1633">
        <f t="shared" si="29"/>
        <v>0</v>
      </c>
      <c r="BH20" s="1633">
        <f t="shared" si="30"/>
        <v>0</v>
      </c>
      <c r="BI20" s="1634">
        <f t="shared" si="31"/>
        <v>0</v>
      </c>
      <c r="BJ20" s="2120"/>
      <c r="BK20" s="2121">
        <f t="shared" si="32"/>
        <v>0</v>
      </c>
      <c r="BL20" s="2120"/>
      <c r="BM20" s="2121">
        <f t="shared" si="33"/>
        <v>0</v>
      </c>
      <c r="BN20" s="2120"/>
      <c r="BO20" s="2121">
        <f t="shared" si="34"/>
        <v>0</v>
      </c>
      <c r="BP20" s="2120"/>
      <c r="BQ20" s="2121">
        <f t="shared" si="35"/>
        <v>0</v>
      </c>
      <c r="BR20" s="2122">
        <f t="shared" si="36"/>
        <v>0</v>
      </c>
      <c r="BS20" s="2121">
        <f t="shared" si="37"/>
        <v>0</v>
      </c>
      <c r="BT20" s="2120"/>
      <c r="BU20" s="2121">
        <f t="shared" si="38"/>
        <v>0</v>
      </c>
      <c r="BV20" s="2120"/>
      <c r="BW20" s="2121">
        <f t="shared" si="39"/>
        <v>0</v>
      </c>
      <c r="BX20" s="2120"/>
      <c r="BY20" s="2121">
        <f t="shared" si="40"/>
        <v>0</v>
      </c>
      <c r="BZ20" s="2120"/>
      <c r="CA20" s="2121">
        <f t="shared" si="41"/>
        <v>0</v>
      </c>
      <c r="CB20" s="1254">
        <f t="shared" si="58"/>
        <v>10</v>
      </c>
      <c r="CC20" s="1648">
        <f t="shared" si="42"/>
        <v>0</v>
      </c>
      <c r="CD20" s="1633">
        <f t="shared" si="43"/>
        <v>0</v>
      </c>
      <c r="CE20" s="1633">
        <f t="shared" si="44"/>
        <v>0</v>
      </c>
      <c r="CF20" s="1634">
        <f t="shared" si="45"/>
        <v>0</v>
      </c>
      <c r="CG20" s="1655"/>
      <c r="CH20" s="1659">
        <f t="shared" si="59"/>
        <v>0</v>
      </c>
      <c r="CI20" s="1655"/>
      <c r="CJ20" s="1656">
        <f t="shared" si="60"/>
        <v>0</v>
      </c>
      <c r="CK20" s="1655"/>
      <c r="CL20" s="1659">
        <f t="shared" si="46"/>
        <v>0</v>
      </c>
      <c r="CM20" s="1655"/>
      <c r="CN20" s="1656">
        <f t="shared" si="47"/>
        <v>0</v>
      </c>
      <c r="CO20" s="1655"/>
      <c r="CP20" s="1659">
        <f t="shared" si="48"/>
        <v>0</v>
      </c>
      <c r="CQ20" s="1655"/>
      <c r="CR20" s="1659">
        <f t="shared" si="61"/>
        <v>0</v>
      </c>
      <c r="CS20" s="387">
        <v>10</v>
      </c>
      <c r="CT20" s="1648">
        <f t="shared" si="49"/>
        <v>0</v>
      </c>
      <c r="CU20" s="1633">
        <f t="shared" si="50"/>
        <v>0</v>
      </c>
      <c r="CV20" s="1633">
        <f t="shared" si="51"/>
        <v>0</v>
      </c>
      <c r="CW20" s="1634">
        <f t="shared" si="52"/>
        <v>0</v>
      </c>
      <c r="CX20" s="1655"/>
      <c r="CY20" s="1659">
        <f t="shared" si="53"/>
        <v>0</v>
      </c>
      <c r="CZ20" s="1655"/>
      <c r="DA20" s="1656">
        <f t="shared" si="54"/>
        <v>0</v>
      </c>
      <c r="DB20" s="1655"/>
      <c r="DC20" s="1656">
        <f t="shared" si="55"/>
        <v>0</v>
      </c>
      <c r="DD20" s="1655"/>
      <c r="DE20" s="1656">
        <f t="shared" si="56"/>
        <v>0</v>
      </c>
      <c r="DF20" s="1655"/>
      <c r="DG20" s="1656">
        <f t="shared" si="62"/>
        <v>0</v>
      </c>
      <c r="DH20" s="1655"/>
      <c r="DI20" s="1656">
        <f t="shared" si="63"/>
        <v>0</v>
      </c>
    </row>
    <row r="21" spans="2:113" ht="14.1" customHeight="1">
      <c r="B21" s="1254">
        <f t="shared" si="57"/>
        <v>11</v>
      </c>
      <c r="C21" s="2263"/>
      <c r="D21" s="1615"/>
      <c r="E21" s="1615"/>
      <c r="F21" s="1616"/>
      <c r="G21" s="1617"/>
      <c r="H21" s="1618">
        <f t="shared" si="0"/>
        <v>0</v>
      </c>
      <c r="I21" s="1618">
        <f t="shared" si="1"/>
        <v>0</v>
      </c>
      <c r="J21" s="1619"/>
      <c r="K21" s="1620">
        <f t="shared" si="2"/>
        <v>0</v>
      </c>
      <c r="L21" s="1621"/>
      <c r="M21" s="1620">
        <f t="shared" si="3"/>
        <v>0</v>
      </c>
      <c r="N21" s="2167"/>
      <c r="O21" s="1620">
        <f t="shared" si="4"/>
        <v>0</v>
      </c>
      <c r="P21" s="2153"/>
      <c r="Q21" s="1256">
        <v>11</v>
      </c>
      <c r="R21" s="1632">
        <f t="shared" si="5"/>
        <v>0</v>
      </c>
      <c r="S21" s="1633">
        <f t="shared" si="6"/>
        <v>0</v>
      </c>
      <c r="T21" s="1633">
        <f t="shared" si="7"/>
        <v>0</v>
      </c>
      <c r="U21" s="1634">
        <f t="shared" si="8"/>
        <v>0</v>
      </c>
      <c r="V21" s="1635"/>
      <c r="W21" s="1636">
        <f t="shared" si="9"/>
        <v>0</v>
      </c>
      <c r="X21" s="1637"/>
      <c r="Y21" s="1636">
        <f t="shared" si="10"/>
        <v>0</v>
      </c>
      <c r="Z21" s="1637"/>
      <c r="AA21" s="1636">
        <f t="shared" si="11"/>
        <v>0</v>
      </c>
      <c r="AB21" s="1635"/>
      <c r="AC21" s="1636">
        <f t="shared" si="12"/>
        <v>0</v>
      </c>
      <c r="AD21" s="1637"/>
      <c r="AE21" s="1636">
        <f t="shared" si="13"/>
        <v>0</v>
      </c>
      <c r="AF21" s="1637"/>
      <c r="AG21" s="1638">
        <f t="shared" si="14"/>
        <v>0</v>
      </c>
      <c r="AH21" s="1255">
        <v>11</v>
      </c>
      <c r="AI21" s="1648">
        <f t="shared" si="15"/>
        <v>0</v>
      </c>
      <c r="AJ21" s="1633">
        <f t="shared" si="16"/>
        <v>0</v>
      </c>
      <c r="AK21" s="1633">
        <f t="shared" si="17"/>
        <v>0</v>
      </c>
      <c r="AL21" s="1634">
        <f t="shared" si="18"/>
        <v>0</v>
      </c>
      <c r="AM21" s="1635"/>
      <c r="AN21" s="1649">
        <f t="shared" si="19"/>
        <v>0</v>
      </c>
      <c r="AO21" s="1635"/>
      <c r="AP21" s="1649">
        <f t="shared" si="20"/>
        <v>0</v>
      </c>
      <c r="AQ21" s="1635"/>
      <c r="AR21" s="1649">
        <f t="shared" si="21"/>
        <v>0</v>
      </c>
      <c r="AS21" s="1635"/>
      <c r="AT21" s="1649">
        <f t="shared" si="22"/>
        <v>0</v>
      </c>
      <c r="AU21" s="1635"/>
      <c r="AV21" s="1649">
        <f t="shared" si="23"/>
        <v>0</v>
      </c>
      <c r="AW21" s="1635"/>
      <c r="AX21" s="1649">
        <f t="shared" si="24"/>
        <v>0</v>
      </c>
      <c r="AY21" s="1635"/>
      <c r="AZ21" s="1649">
        <f t="shared" si="25"/>
        <v>0</v>
      </c>
      <c r="BA21" s="1635"/>
      <c r="BB21" s="1649">
        <f t="shared" si="26"/>
        <v>0</v>
      </c>
      <c r="BC21" s="1635"/>
      <c r="BD21" s="1649">
        <f t="shared" si="27"/>
        <v>0</v>
      </c>
      <c r="BE21" s="1255">
        <v>11</v>
      </c>
      <c r="BF21" s="1654">
        <f t="shared" si="28"/>
        <v>0</v>
      </c>
      <c r="BG21" s="1633">
        <f t="shared" si="29"/>
        <v>0</v>
      </c>
      <c r="BH21" s="1633">
        <f t="shared" si="30"/>
        <v>0</v>
      </c>
      <c r="BI21" s="1634">
        <f t="shared" si="31"/>
        <v>0</v>
      </c>
      <c r="BJ21" s="2120"/>
      <c r="BK21" s="2121">
        <f t="shared" si="32"/>
        <v>0</v>
      </c>
      <c r="BL21" s="2120"/>
      <c r="BM21" s="2121">
        <f t="shared" si="33"/>
        <v>0</v>
      </c>
      <c r="BN21" s="2120"/>
      <c r="BO21" s="2121">
        <f t="shared" si="34"/>
        <v>0</v>
      </c>
      <c r="BP21" s="2120"/>
      <c r="BQ21" s="2121">
        <f t="shared" si="35"/>
        <v>0</v>
      </c>
      <c r="BR21" s="2122">
        <f t="shared" si="36"/>
        <v>0</v>
      </c>
      <c r="BS21" s="2121">
        <f t="shared" si="37"/>
        <v>0</v>
      </c>
      <c r="BT21" s="2120"/>
      <c r="BU21" s="2121">
        <f t="shared" si="38"/>
        <v>0</v>
      </c>
      <c r="BV21" s="2120"/>
      <c r="BW21" s="2121">
        <f t="shared" si="39"/>
        <v>0</v>
      </c>
      <c r="BX21" s="2120"/>
      <c r="BY21" s="2121">
        <f t="shared" si="40"/>
        <v>0</v>
      </c>
      <c r="BZ21" s="2120"/>
      <c r="CA21" s="2121">
        <f t="shared" si="41"/>
        <v>0</v>
      </c>
      <c r="CB21" s="1254">
        <f t="shared" si="58"/>
        <v>11</v>
      </c>
      <c r="CC21" s="1648">
        <f t="shared" si="42"/>
        <v>0</v>
      </c>
      <c r="CD21" s="1633">
        <f t="shared" si="43"/>
        <v>0</v>
      </c>
      <c r="CE21" s="1633">
        <f t="shared" si="44"/>
        <v>0</v>
      </c>
      <c r="CF21" s="1634">
        <f t="shared" si="45"/>
        <v>0</v>
      </c>
      <c r="CG21" s="1655"/>
      <c r="CH21" s="1659">
        <f t="shared" si="59"/>
        <v>0</v>
      </c>
      <c r="CI21" s="1655"/>
      <c r="CJ21" s="1656">
        <f t="shared" si="60"/>
        <v>0</v>
      </c>
      <c r="CK21" s="1655"/>
      <c r="CL21" s="1659">
        <f t="shared" si="46"/>
        <v>0</v>
      </c>
      <c r="CM21" s="1655"/>
      <c r="CN21" s="1656">
        <f t="shared" si="47"/>
        <v>0</v>
      </c>
      <c r="CO21" s="1655"/>
      <c r="CP21" s="1659">
        <f t="shared" si="48"/>
        <v>0</v>
      </c>
      <c r="CQ21" s="1655"/>
      <c r="CR21" s="1659">
        <f t="shared" si="61"/>
        <v>0</v>
      </c>
      <c r="CS21" s="387">
        <v>11</v>
      </c>
      <c r="CT21" s="1648">
        <f t="shared" si="49"/>
        <v>0</v>
      </c>
      <c r="CU21" s="1633">
        <f t="shared" si="50"/>
        <v>0</v>
      </c>
      <c r="CV21" s="1633">
        <f t="shared" si="51"/>
        <v>0</v>
      </c>
      <c r="CW21" s="1634">
        <f t="shared" si="52"/>
        <v>0</v>
      </c>
      <c r="CX21" s="1655"/>
      <c r="CY21" s="1659">
        <f t="shared" si="53"/>
        <v>0</v>
      </c>
      <c r="CZ21" s="1655"/>
      <c r="DA21" s="1656">
        <f t="shared" si="54"/>
        <v>0</v>
      </c>
      <c r="DB21" s="1655"/>
      <c r="DC21" s="1656">
        <f t="shared" si="55"/>
        <v>0</v>
      </c>
      <c r="DD21" s="1655"/>
      <c r="DE21" s="1656">
        <f t="shared" si="56"/>
        <v>0</v>
      </c>
      <c r="DF21" s="1655"/>
      <c r="DG21" s="1656">
        <f t="shared" si="62"/>
        <v>0</v>
      </c>
      <c r="DH21" s="1655"/>
      <c r="DI21" s="1656">
        <f t="shared" si="63"/>
        <v>0</v>
      </c>
    </row>
    <row r="22" spans="2:113" ht="14.1" customHeight="1">
      <c r="B22" s="1254">
        <f t="shared" si="57"/>
        <v>12</v>
      </c>
      <c r="C22" s="2263"/>
      <c r="D22" s="1615"/>
      <c r="E22" s="1615"/>
      <c r="F22" s="1616"/>
      <c r="G22" s="1617"/>
      <c r="H22" s="1618">
        <f t="shared" si="0"/>
        <v>0</v>
      </c>
      <c r="I22" s="1618">
        <f t="shared" si="1"/>
        <v>0</v>
      </c>
      <c r="J22" s="1619"/>
      <c r="K22" s="1620">
        <f t="shared" si="2"/>
        <v>0</v>
      </c>
      <c r="L22" s="1621"/>
      <c r="M22" s="1620">
        <f t="shared" si="3"/>
        <v>0</v>
      </c>
      <c r="N22" s="2167"/>
      <c r="O22" s="1620">
        <f t="shared" si="4"/>
        <v>0</v>
      </c>
      <c r="P22" s="2153"/>
      <c r="Q22" s="1256">
        <v>12</v>
      </c>
      <c r="R22" s="1632">
        <f t="shared" si="5"/>
        <v>0</v>
      </c>
      <c r="S22" s="1633">
        <f t="shared" si="6"/>
        <v>0</v>
      </c>
      <c r="T22" s="1633">
        <f t="shared" si="7"/>
        <v>0</v>
      </c>
      <c r="U22" s="1634">
        <f t="shared" si="8"/>
        <v>0</v>
      </c>
      <c r="V22" s="1635"/>
      <c r="W22" s="1636">
        <f t="shared" si="9"/>
        <v>0</v>
      </c>
      <c r="X22" s="1637"/>
      <c r="Y22" s="1636">
        <f t="shared" si="10"/>
        <v>0</v>
      </c>
      <c r="Z22" s="1637"/>
      <c r="AA22" s="1636">
        <f t="shared" si="11"/>
        <v>0</v>
      </c>
      <c r="AB22" s="1635"/>
      <c r="AC22" s="1636">
        <f t="shared" si="12"/>
        <v>0</v>
      </c>
      <c r="AD22" s="1637"/>
      <c r="AE22" s="1636">
        <f t="shared" si="13"/>
        <v>0</v>
      </c>
      <c r="AF22" s="1637"/>
      <c r="AG22" s="1638">
        <f t="shared" si="14"/>
        <v>0</v>
      </c>
      <c r="AH22" s="1255">
        <v>12</v>
      </c>
      <c r="AI22" s="1648">
        <f t="shared" si="15"/>
        <v>0</v>
      </c>
      <c r="AJ22" s="1633">
        <f t="shared" si="16"/>
        <v>0</v>
      </c>
      <c r="AK22" s="1633">
        <f t="shared" si="17"/>
        <v>0</v>
      </c>
      <c r="AL22" s="1634">
        <f t="shared" si="18"/>
        <v>0</v>
      </c>
      <c r="AM22" s="1635"/>
      <c r="AN22" s="1649">
        <f t="shared" si="19"/>
        <v>0</v>
      </c>
      <c r="AO22" s="1635"/>
      <c r="AP22" s="1649">
        <f t="shared" si="20"/>
        <v>0</v>
      </c>
      <c r="AQ22" s="1635"/>
      <c r="AR22" s="1649">
        <f t="shared" si="21"/>
        <v>0</v>
      </c>
      <c r="AS22" s="1635"/>
      <c r="AT22" s="1649">
        <f t="shared" si="22"/>
        <v>0</v>
      </c>
      <c r="AU22" s="1635"/>
      <c r="AV22" s="1649">
        <f t="shared" si="23"/>
        <v>0</v>
      </c>
      <c r="AW22" s="1635"/>
      <c r="AX22" s="1649">
        <f t="shared" si="24"/>
        <v>0</v>
      </c>
      <c r="AY22" s="1635"/>
      <c r="AZ22" s="1649">
        <f t="shared" si="25"/>
        <v>0</v>
      </c>
      <c r="BA22" s="1635"/>
      <c r="BB22" s="1649">
        <f t="shared" si="26"/>
        <v>0</v>
      </c>
      <c r="BC22" s="1635"/>
      <c r="BD22" s="1649">
        <f t="shared" si="27"/>
        <v>0</v>
      </c>
      <c r="BE22" s="1255">
        <v>12</v>
      </c>
      <c r="BF22" s="1654">
        <f t="shared" si="28"/>
        <v>0</v>
      </c>
      <c r="BG22" s="1633">
        <f t="shared" si="29"/>
        <v>0</v>
      </c>
      <c r="BH22" s="1633">
        <f t="shared" si="30"/>
        <v>0</v>
      </c>
      <c r="BI22" s="1634">
        <f t="shared" si="31"/>
        <v>0</v>
      </c>
      <c r="BJ22" s="2120"/>
      <c r="BK22" s="2121">
        <f t="shared" si="32"/>
        <v>0</v>
      </c>
      <c r="BL22" s="2120"/>
      <c r="BM22" s="2121">
        <f t="shared" si="33"/>
        <v>0</v>
      </c>
      <c r="BN22" s="2120"/>
      <c r="BO22" s="2121">
        <f t="shared" si="34"/>
        <v>0</v>
      </c>
      <c r="BP22" s="2120"/>
      <c r="BQ22" s="2121">
        <f t="shared" si="35"/>
        <v>0</v>
      </c>
      <c r="BR22" s="2122">
        <f t="shared" si="36"/>
        <v>0</v>
      </c>
      <c r="BS22" s="2121">
        <f t="shared" si="37"/>
        <v>0</v>
      </c>
      <c r="BT22" s="2120"/>
      <c r="BU22" s="2121">
        <f t="shared" si="38"/>
        <v>0</v>
      </c>
      <c r="BV22" s="2120"/>
      <c r="BW22" s="2121">
        <f t="shared" si="39"/>
        <v>0</v>
      </c>
      <c r="BX22" s="2120"/>
      <c r="BY22" s="2121">
        <f t="shared" si="40"/>
        <v>0</v>
      </c>
      <c r="BZ22" s="2120"/>
      <c r="CA22" s="2121">
        <f t="shared" si="41"/>
        <v>0</v>
      </c>
      <c r="CB22" s="1254">
        <f t="shared" si="58"/>
        <v>12</v>
      </c>
      <c r="CC22" s="1648">
        <f t="shared" si="42"/>
        <v>0</v>
      </c>
      <c r="CD22" s="1633">
        <f t="shared" si="43"/>
        <v>0</v>
      </c>
      <c r="CE22" s="1633">
        <f t="shared" si="44"/>
        <v>0</v>
      </c>
      <c r="CF22" s="1634">
        <f t="shared" si="45"/>
        <v>0</v>
      </c>
      <c r="CG22" s="1655"/>
      <c r="CH22" s="1659">
        <f t="shared" si="59"/>
        <v>0</v>
      </c>
      <c r="CI22" s="1655"/>
      <c r="CJ22" s="1656">
        <f t="shared" si="60"/>
        <v>0</v>
      </c>
      <c r="CK22" s="1655"/>
      <c r="CL22" s="1659">
        <f t="shared" si="46"/>
        <v>0</v>
      </c>
      <c r="CM22" s="1655"/>
      <c r="CN22" s="1656">
        <f t="shared" si="47"/>
        <v>0</v>
      </c>
      <c r="CO22" s="1655"/>
      <c r="CP22" s="1659">
        <f t="shared" si="48"/>
        <v>0</v>
      </c>
      <c r="CQ22" s="1655"/>
      <c r="CR22" s="1659">
        <f t="shared" si="61"/>
        <v>0</v>
      </c>
      <c r="CS22" s="387">
        <v>12</v>
      </c>
      <c r="CT22" s="1648">
        <f t="shared" si="49"/>
        <v>0</v>
      </c>
      <c r="CU22" s="1633">
        <f t="shared" si="50"/>
        <v>0</v>
      </c>
      <c r="CV22" s="1633">
        <f t="shared" si="51"/>
        <v>0</v>
      </c>
      <c r="CW22" s="1634">
        <f t="shared" si="52"/>
        <v>0</v>
      </c>
      <c r="CX22" s="1655"/>
      <c r="CY22" s="1659">
        <f t="shared" si="53"/>
        <v>0</v>
      </c>
      <c r="CZ22" s="1655"/>
      <c r="DA22" s="1656">
        <f t="shared" si="54"/>
        <v>0</v>
      </c>
      <c r="DB22" s="1655"/>
      <c r="DC22" s="1656">
        <f t="shared" si="55"/>
        <v>0</v>
      </c>
      <c r="DD22" s="1655"/>
      <c r="DE22" s="1656">
        <f t="shared" si="56"/>
        <v>0</v>
      </c>
      <c r="DF22" s="1655"/>
      <c r="DG22" s="1656">
        <f t="shared" si="62"/>
        <v>0</v>
      </c>
      <c r="DH22" s="1655"/>
      <c r="DI22" s="1656">
        <f t="shared" si="63"/>
        <v>0</v>
      </c>
    </row>
    <row r="23" spans="2:113" ht="14.1" customHeight="1">
      <c r="B23" s="1254">
        <f t="shared" si="57"/>
        <v>13</v>
      </c>
      <c r="C23" s="2263"/>
      <c r="D23" s="1615"/>
      <c r="E23" s="1615"/>
      <c r="F23" s="1616"/>
      <c r="G23" s="1617"/>
      <c r="H23" s="1618">
        <f t="shared" si="0"/>
        <v>0</v>
      </c>
      <c r="I23" s="1618">
        <f t="shared" si="1"/>
        <v>0</v>
      </c>
      <c r="J23" s="1619"/>
      <c r="K23" s="1620">
        <f t="shared" si="2"/>
        <v>0</v>
      </c>
      <c r="L23" s="1621"/>
      <c r="M23" s="1620">
        <f t="shared" si="3"/>
        <v>0</v>
      </c>
      <c r="N23" s="2167"/>
      <c r="O23" s="1620">
        <f t="shared" si="4"/>
        <v>0</v>
      </c>
      <c r="P23" s="2153"/>
      <c r="Q23" s="1256">
        <v>13</v>
      </c>
      <c r="R23" s="1632">
        <f t="shared" si="5"/>
        <v>0</v>
      </c>
      <c r="S23" s="1633">
        <f t="shared" si="6"/>
        <v>0</v>
      </c>
      <c r="T23" s="1633">
        <f t="shared" si="7"/>
        <v>0</v>
      </c>
      <c r="U23" s="1634">
        <f t="shared" si="8"/>
        <v>0</v>
      </c>
      <c r="V23" s="1635"/>
      <c r="W23" s="1636">
        <f t="shared" si="9"/>
        <v>0</v>
      </c>
      <c r="X23" s="1637"/>
      <c r="Y23" s="1636">
        <f t="shared" si="10"/>
        <v>0</v>
      </c>
      <c r="Z23" s="1637"/>
      <c r="AA23" s="1636">
        <f t="shared" si="11"/>
        <v>0</v>
      </c>
      <c r="AB23" s="1635"/>
      <c r="AC23" s="1636">
        <f t="shared" si="12"/>
        <v>0</v>
      </c>
      <c r="AD23" s="1637"/>
      <c r="AE23" s="1636">
        <f t="shared" si="13"/>
        <v>0</v>
      </c>
      <c r="AF23" s="1637"/>
      <c r="AG23" s="1638">
        <f t="shared" si="14"/>
        <v>0</v>
      </c>
      <c r="AH23" s="1255">
        <v>13</v>
      </c>
      <c r="AI23" s="1648">
        <f t="shared" si="15"/>
        <v>0</v>
      </c>
      <c r="AJ23" s="1633">
        <f t="shared" si="16"/>
        <v>0</v>
      </c>
      <c r="AK23" s="1633">
        <f t="shared" si="17"/>
        <v>0</v>
      </c>
      <c r="AL23" s="1634">
        <f t="shared" si="18"/>
        <v>0</v>
      </c>
      <c r="AM23" s="1635"/>
      <c r="AN23" s="1649">
        <f t="shared" si="19"/>
        <v>0</v>
      </c>
      <c r="AO23" s="1635"/>
      <c r="AP23" s="1649">
        <f t="shared" si="20"/>
        <v>0</v>
      </c>
      <c r="AQ23" s="1635"/>
      <c r="AR23" s="1649">
        <f t="shared" si="21"/>
        <v>0</v>
      </c>
      <c r="AS23" s="1635"/>
      <c r="AT23" s="1649">
        <f t="shared" si="22"/>
        <v>0</v>
      </c>
      <c r="AU23" s="1635"/>
      <c r="AV23" s="1649">
        <f t="shared" si="23"/>
        <v>0</v>
      </c>
      <c r="AW23" s="1635"/>
      <c r="AX23" s="1649">
        <f t="shared" si="24"/>
        <v>0</v>
      </c>
      <c r="AY23" s="1635"/>
      <c r="AZ23" s="1649">
        <f t="shared" si="25"/>
        <v>0</v>
      </c>
      <c r="BA23" s="1635"/>
      <c r="BB23" s="1649">
        <f t="shared" si="26"/>
        <v>0</v>
      </c>
      <c r="BC23" s="1635"/>
      <c r="BD23" s="1649">
        <f t="shared" si="27"/>
        <v>0</v>
      </c>
      <c r="BE23" s="1255">
        <v>13</v>
      </c>
      <c r="BF23" s="1654">
        <f t="shared" si="28"/>
        <v>0</v>
      </c>
      <c r="BG23" s="1633">
        <f t="shared" si="29"/>
        <v>0</v>
      </c>
      <c r="BH23" s="1633">
        <f t="shared" si="30"/>
        <v>0</v>
      </c>
      <c r="BI23" s="1634">
        <f t="shared" si="31"/>
        <v>0</v>
      </c>
      <c r="BJ23" s="2120"/>
      <c r="BK23" s="2121">
        <f t="shared" si="32"/>
        <v>0</v>
      </c>
      <c r="BL23" s="2120"/>
      <c r="BM23" s="2121">
        <f t="shared" si="33"/>
        <v>0</v>
      </c>
      <c r="BN23" s="2120"/>
      <c r="BO23" s="2121">
        <f t="shared" si="34"/>
        <v>0</v>
      </c>
      <c r="BP23" s="2120"/>
      <c r="BQ23" s="2121">
        <f t="shared" si="35"/>
        <v>0</v>
      </c>
      <c r="BR23" s="2122">
        <f t="shared" si="36"/>
        <v>0</v>
      </c>
      <c r="BS23" s="2121">
        <f t="shared" si="37"/>
        <v>0</v>
      </c>
      <c r="BT23" s="2120"/>
      <c r="BU23" s="2121">
        <f t="shared" si="38"/>
        <v>0</v>
      </c>
      <c r="BV23" s="2120"/>
      <c r="BW23" s="2121">
        <f t="shared" si="39"/>
        <v>0</v>
      </c>
      <c r="BX23" s="2120"/>
      <c r="BY23" s="2121">
        <f t="shared" si="40"/>
        <v>0</v>
      </c>
      <c r="BZ23" s="2120"/>
      <c r="CA23" s="2121">
        <f t="shared" si="41"/>
        <v>0</v>
      </c>
      <c r="CB23" s="1254">
        <f t="shared" si="58"/>
        <v>13</v>
      </c>
      <c r="CC23" s="1648">
        <f t="shared" si="42"/>
        <v>0</v>
      </c>
      <c r="CD23" s="1633">
        <f t="shared" si="43"/>
        <v>0</v>
      </c>
      <c r="CE23" s="1633">
        <f t="shared" si="44"/>
        <v>0</v>
      </c>
      <c r="CF23" s="1634">
        <f t="shared" si="45"/>
        <v>0</v>
      </c>
      <c r="CG23" s="1655"/>
      <c r="CH23" s="1659">
        <f t="shared" si="59"/>
        <v>0</v>
      </c>
      <c r="CI23" s="1655"/>
      <c r="CJ23" s="1656">
        <f t="shared" si="60"/>
        <v>0</v>
      </c>
      <c r="CK23" s="1655"/>
      <c r="CL23" s="1659">
        <f t="shared" si="46"/>
        <v>0</v>
      </c>
      <c r="CM23" s="1655"/>
      <c r="CN23" s="1656">
        <f t="shared" si="47"/>
        <v>0</v>
      </c>
      <c r="CO23" s="1655"/>
      <c r="CP23" s="1659">
        <f t="shared" si="48"/>
        <v>0</v>
      </c>
      <c r="CQ23" s="1655"/>
      <c r="CR23" s="1659">
        <f t="shared" si="61"/>
        <v>0</v>
      </c>
      <c r="CS23" s="387">
        <v>13</v>
      </c>
      <c r="CT23" s="1648">
        <f t="shared" si="49"/>
        <v>0</v>
      </c>
      <c r="CU23" s="1633">
        <f t="shared" si="50"/>
        <v>0</v>
      </c>
      <c r="CV23" s="1633">
        <f t="shared" si="51"/>
        <v>0</v>
      </c>
      <c r="CW23" s="1634">
        <f t="shared" si="52"/>
        <v>0</v>
      </c>
      <c r="CX23" s="1655"/>
      <c r="CY23" s="1659">
        <f t="shared" si="53"/>
        <v>0</v>
      </c>
      <c r="CZ23" s="1655"/>
      <c r="DA23" s="1656">
        <f t="shared" si="54"/>
        <v>0</v>
      </c>
      <c r="DB23" s="1655"/>
      <c r="DC23" s="1656">
        <f t="shared" si="55"/>
        <v>0</v>
      </c>
      <c r="DD23" s="1655"/>
      <c r="DE23" s="1656">
        <f t="shared" si="56"/>
        <v>0</v>
      </c>
      <c r="DF23" s="1655"/>
      <c r="DG23" s="1656">
        <f t="shared" si="62"/>
        <v>0</v>
      </c>
      <c r="DH23" s="1655"/>
      <c r="DI23" s="1656">
        <f t="shared" si="63"/>
        <v>0</v>
      </c>
    </row>
    <row r="24" spans="2:113" ht="14.1" customHeight="1">
      <c r="B24" s="1254">
        <f t="shared" si="57"/>
        <v>14</v>
      </c>
      <c r="C24" s="2263"/>
      <c r="D24" s="1615"/>
      <c r="E24" s="1615"/>
      <c r="F24" s="1616"/>
      <c r="G24" s="1617"/>
      <c r="H24" s="1618">
        <f t="shared" si="0"/>
        <v>0</v>
      </c>
      <c r="I24" s="1618">
        <f t="shared" si="1"/>
        <v>0</v>
      </c>
      <c r="J24" s="1619"/>
      <c r="K24" s="1620">
        <f t="shared" si="2"/>
        <v>0</v>
      </c>
      <c r="L24" s="1621"/>
      <c r="M24" s="1620">
        <f t="shared" si="3"/>
        <v>0</v>
      </c>
      <c r="N24" s="2167"/>
      <c r="O24" s="1620">
        <f t="shared" si="4"/>
        <v>0</v>
      </c>
      <c r="P24" s="2153"/>
      <c r="Q24" s="1256">
        <v>14</v>
      </c>
      <c r="R24" s="1632">
        <f t="shared" si="5"/>
        <v>0</v>
      </c>
      <c r="S24" s="1633">
        <f t="shared" si="6"/>
        <v>0</v>
      </c>
      <c r="T24" s="1633">
        <f t="shared" si="7"/>
        <v>0</v>
      </c>
      <c r="U24" s="1634">
        <f t="shared" si="8"/>
        <v>0</v>
      </c>
      <c r="V24" s="1635"/>
      <c r="W24" s="1636">
        <f t="shared" si="9"/>
        <v>0</v>
      </c>
      <c r="X24" s="1637"/>
      <c r="Y24" s="1636">
        <f t="shared" si="10"/>
        <v>0</v>
      </c>
      <c r="Z24" s="1637"/>
      <c r="AA24" s="1636">
        <f t="shared" si="11"/>
        <v>0</v>
      </c>
      <c r="AB24" s="1635"/>
      <c r="AC24" s="1636">
        <f t="shared" si="12"/>
        <v>0</v>
      </c>
      <c r="AD24" s="1637"/>
      <c r="AE24" s="1636">
        <f t="shared" si="13"/>
        <v>0</v>
      </c>
      <c r="AF24" s="1637"/>
      <c r="AG24" s="1638">
        <f t="shared" si="14"/>
        <v>0</v>
      </c>
      <c r="AH24" s="1255">
        <v>14</v>
      </c>
      <c r="AI24" s="1648">
        <f t="shared" si="15"/>
        <v>0</v>
      </c>
      <c r="AJ24" s="1633">
        <f t="shared" si="16"/>
        <v>0</v>
      </c>
      <c r="AK24" s="1633">
        <f t="shared" si="17"/>
        <v>0</v>
      </c>
      <c r="AL24" s="1634">
        <f t="shared" si="18"/>
        <v>0</v>
      </c>
      <c r="AM24" s="1635"/>
      <c r="AN24" s="1649">
        <f t="shared" si="19"/>
        <v>0</v>
      </c>
      <c r="AO24" s="1635"/>
      <c r="AP24" s="1649">
        <f t="shared" si="20"/>
        <v>0</v>
      </c>
      <c r="AQ24" s="1635"/>
      <c r="AR24" s="1649">
        <f t="shared" si="21"/>
        <v>0</v>
      </c>
      <c r="AS24" s="1635"/>
      <c r="AT24" s="1649">
        <f t="shared" si="22"/>
        <v>0</v>
      </c>
      <c r="AU24" s="1635"/>
      <c r="AV24" s="1649">
        <f t="shared" si="23"/>
        <v>0</v>
      </c>
      <c r="AW24" s="1635"/>
      <c r="AX24" s="1649">
        <f t="shared" si="24"/>
        <v>0</v>
      </c>
      <c r="AY24" s="1635"/>
      <c r="AZ24" s="1649">
        <f t="shared" si="25"/>
        <v>0</v>
      </c>
      <c r="BA24" s="1635"/>
      <c r="BB24" s="1649">
        <f t="shared" si="26"/>
        <v>0</v>
      </c>
      <c r="BC24" s="1635"/>
      <c r="BD24" s="1649">
        <f t="shared" si="27"/>
        <v>0</v>
      </c>
      <c r="BE24" s="1255">
        <v>14</v>
      </c>
      <c r="BF24" s="1654">
        <f t="shared" si="28"/>
        <v>0</v>
      </c>
      <c r="BG24" s="1633">
        <f t="shared" si="29"/>
        <v>0</v>
      </c>
      <c r="BH24" s="1633">
        <f t="shared" si="30"/>
        <v>0</v>
      </c>
      <c r="BI24" s="1634">
        <f t="shared" si="31"/>
        <v>0</v>
      </c>
      <c r="BJ24" s="2120"/>
      <c r="BK24" s="2121">
        <f t="shared" si="32"/>
        <v>0</v>
      </c>
      <c r="BL24" s="2120"/>
      <c r="BM24" s="2121">
        <f t="shared" si="33"/>
        <v>0</v>
      </c>
      <c r="BN24" s="2120"/>
      <c r="BO24" s="2121">
        <f t="shared" si="34"/>
        <v>0</v>
      </c>
      <c r="BP24" s="2120"/>
      <c r="BQ24" s="2121">
        <f t="shared" si="35"/>
        <v>0</v>
      </c>
      <c r="BR24" s="2122">
        <f t="shared" si="36"/>
        <v>0</v>
      </c>
      <c r="BS24" s="2121">
        <f t="shared" si="37"/>
        <v>0</v>
      </c>
      <c r="BT24" s="2120"/>
      <c r="BU24" s="2121">
        <f t="shared" si="38"/>
        <v>0</v>
      </c>
      <c r="BV24" s="2120"/>
      <c r="BW24" s="2121">
        <f t="shared" si="39"/>
        <v>0</v>
      </c>
      <c r="BX24" s="2120"/>
      <c r="BY24" s="2121">
        <f t="shared" si="40"/>
        <v>0</v>
      </c>
      <c r="BZ24" s="2120"/>
      <c r="CA24" s="2121">
        <f t="shared" si="41"/>
        <v>0</v>
      </c>
      <c r="CB24" s="1254">
        <f t="shared" si="58"/>
        <v>14</v>
      </c>
      <c r="CC24" s="1648">
        <f t="shared" si="42"/>
        <v>0</v>
      </c>
      <c r="CD24" s="1633">
        <f t="shared" si="43"/>
        <v>0</v>
      </c>
      <c r="CE24" s="1633">
        <f t="shared" si="44"/>
        <v>0</v>
      </c>
      <c r="CF24" s="1634">
        <f t="shared" si="45"/>
        <v>0</v>
      </c>
      <c r="CG24" s="1655"/>
      <c r="CH24" s="1659">
        <f t="shared" si="59"/>
        <v>0</v>
      </c>
      <c r="CI24" s="1655"/>
      <c r="CJ24" s="1656">
        <f t="shared" si="60"/>
        <v>0</v>
      </c>
      <c r="CK24" s="1655"/>
      <c r="CL24" s="1659">
        <f t="shared" si="46"/>
        <v>0</v>
      </c>
      <c r="CM24" s="1655"/>
      <c r="CN24" s="1656">
        <f t="shared" si="47"/>
        <v>0</v>
      </c>
      <c r="CO24" s="1655"/>
      <c r="CP24" s="1659">
        <f t="shared" si="48"/>
        <v>0</v>
      </c>
      <c r="CQ24" s="1655"/>
      <c r="CR24" s="1659">
        <f t="shared" si="61"/>
        <v>0</v>
      </c>
      <c r="CS24" s="387">
        <v>14</v>
      </c>
      <c r="CT24" s="1648">
        <f t="shared" si="49"/>
        <v>0</v>
      </c>
      <c r="CU24" s="1633">
        <f t="shared" si="50"/>
        <v>0</v>
      </c>
      <c r="CV24" s="1633">
        <f t="shared" si="51"/>
        <v>0</v>
      </c>
      <c r="CW24" s="1634">
        <f t="shared" si="52"/>
        <v>0</v>
      </c>
      <c r="CX24" s="1655"/>
      <c r="CY24" s="1659">
        <f t="shared" si="53"/>
        <v>0</v>
      </c>
      <c r="CZ24" s="1655"/>
      <c r="DA24" s="1656">
        <f t="shared" si="54"/>
        <v>0</v>
      </c>
      <c r="DB24" s="1655"/>
      <c r="DC24" s="1656">
        <f t="shared" si="55"/>
        <v>0</v>
      </c>
      <c r="DD24" s="1655"/>
      <c r="DE24" s="1656">
        <f t="shared" si="56"/>
        <v>0</v>
      </c>
      <c r="DF24" s="1655"/>
      <c r="DG24" s="1656">
        <f t="shared" si="62"/>
        <v>0</v>
      </c>
      <c r="DH24" s="1655"/>
      <c r="DI24" s="1656">
        <f t="shared" si="63"/>
        <v>0</v>
      </c>
    </row>
    <row r="25" spans="2:113" ht="14.1" customHeight="1">
      <c r="B25" s="1254">
        <f t="shared" si="57"/>
        <v>15</v>
      </c>
      <c r="C25" s="2263"/>
      <c r="D25" s="1615"/>
      <c r="E25" s="1615"/>
      <c r="F25" s="1616"/>
      <c r="G25" s="1617"/>
      <c r="H25" s="1618">
        <f t="shared" si="0"/>
        <v>0</v>
      </c>
      <c r="I25" s="1618">
        <f t="shared" si="1"/>
        <v>0</v>
      </c>
      <c r="J25" s="1619"/>
      <c r="K25" s="1620">
        <f t="shared" si="2"/>
        <v>0</v>
      </c>
      <c r="L25" s="1621"/>
      <c r="M25" s="1620">
        <f t="shared" si="3"/>
        <v>0</v>
      </c>
      <c r="N25" s="2167"/>
      <c r="O25" s="1620">
        <f t="shared" si="4"/>
        <v>0</v>
      </c>
      <c r="P25" s="2153"/>
      <c r="Q25" s="1256">
        <v>15</v>
      </c>
      <c r="R25" s="1632">
        <f t="shared" si="5"/>
        <v>0</v>
      </c>
      <c r="S25" s="1633">
        <f t="shared" si="6"/>
        <v>0</v>
      </c>
      <c r="T25" s="1633">
        <f t="shared" si="7"/>
        <v>0</v>
      </c>
      <c r="U25" s="1634">
        <f t="shared" si="8"/>
        <v>0</v>
      </c>
      <c r="V25" s="1635"/>
      <c r="W25" s="1636">
        <f t="shared" si="9"/>
        <v>0</v>
      </c>
      <c r="X25" s="1637"/>
      <c r="Y25" s="1636">
        <f t="shared" si="10"/>
        <v>0</v>
      </c>
      <c r="Z25" s="1637"/>
      <c r="AA25" s="1636">
        <f t="shared" si="11"/>
        <v>0</v>
      </c>
      <c r="AB25" s="1635"/>
      <c r="AC25" s="1636">
        <f t="shared" si="12"/>
        <v>0</v>
      </c>
      <c r="AD25" s="1637"/>
      <c r="AE25" s="1636">
        <f t="shared" si="13"/>
        <v>0</v>
      </c>
      <c r="AF25" s="1637"/>
      <c r="AG25" s="1638">
        <f t="shared" si="14"/>
        <v>0</v>
      </c>
      <c r="AH25" s="1255">
        <v>15</v>
      </c>
      <c r="AI25" s="1648">
        <f t="shared" si="15"/>
        <v>0</v>
      </c>
      <c r="AJ25" s="1633">
        <f t="shared" si="16"/>
        <v>0</v>
      </c>
      <c r="AK25" s="1633">
        <f t="shared" si="17"/>
        <v>0</v>
      </c>
      <c r="AL25" s="1634">
        <f t="shared" si="18"/>
        <v>0</v>
      </c>
      <c r="AM25" s="1635"/>
      <c r="AN25" s="1649">
        <f t="shared" si="19"/>
        <v>0</v>
      </c>
      <c r="AO25" s="1635"/>
      <c r="AP25" s="1649">
        <f t="shared" si="20"/>
        <v>0</v>
      </c>
      <c r="AQ25" s="1635"/>
      <c r="AR25" s="1649">
        <f t="shared" si="21"/>
        <v>0</v>
      </c>
      <c r="AS25" s="1635"/>
      <c r="AT25" s="1649">
        <f t="shared" si="22"/>
        <v>0</v>
      </c>
      <c r="AU25" s="1635"/>
      <c r="AV25" s="1649">
        <f t="shared" si="23"/>
        <v>0</v>
      </c>
      <c r="AW25" s="1635"/>
      <c r="AX25" s="1649">
        <f t="shared" si="24"/>
        <v>0</v>
      </c>
      <c r="AY25" s="1635"/>
      <c r="AZ25" s="1649">
        <f t="shared" si="25"/>
        <v>0</v>
      </c>
      <c r="BA25" s="1635"/>
      <c r="BB25" s="1649">
        <f t="shared" si="26"/>
        <v>0</v>
      </c>
      <c r="BC25" s="1635"/>
      <c r="BD25" s="1649">
        <f t="shared" si="27"/>
        <v>0</v>
      </c>
      <c r="BE25" s="1255">
        <v>15</v>
      </c>
      <c r="BF25" s="1654">
        <f t="shared" si="28"/>
        <v>0</v>
      </c>
      <c r="BG25" s="1633">
        <f t="shared" si="29"/>
        <v>0</v>
      </c>
      <c r="BH25" s="1633">
        <f t="shared" si="30"/>
        <v>0</v>
      </c>
      <c r="BI25" s="1634">
        <f t="shared" si="31"/>
        <v>0</v>
      </c>
      <c r="BJ25" s="2120"/>
      <c r="BK25" s="2121">
        <f t="shared" si="32"/>
        <v>0</v>
      </c>
      <c r="BL25" s="2120"/>
      <c r="BM25" s="2121">
        <f t="shared" si="33"/>
        <v>0</v>
      </c>
      <c r="BN25" s="2120"/>
      <c r="BO25" s="2121">
        <f t="shared" si="34"/>
        <v>0</v>
      </c>
      <c r="BP25" s="2120"/>
      <c r="BQ25" s="2121">
        <f t="shared" si="35"/>
        <v>0</v>
      </c>
      <c r="BR25" s="2122">
        <f t="shared" si="36"/>
        <v>0</v>
      </c>
      <c r="BS25" s="2121">
        <f t="shared" si="37"/>
        <v>0</v>
      </c>
      <c r="BT25" s="2120"/>
      <c r="BU25" s="2121">
        <f t="shared" si="38"/>
        <v>0</v>
      </c>
      <c r="BV25" s="2120"/>
      <c r="BW25" s="2121">
        <f t="shared" si="39"/>
        <v>0</v>
      </c>
      <c r="BX25" s="2120"/>
      <c r="BY25" s="2121">
        <f t="shared" si="40"/>
        <v>0</v>
      </c>
      <c r="BZ25" s="2120"/>
      <c r="CA25" s="2121">
        <f t="shared" si="41"/>
        <v>0</v>
      </c>
      <c r="CB25" s="1254">
        <f t="shared" si="58"/>
        <v>15</v>
      </c>
      <c r="CC25" s="1648">
        <f t="shared" si="42"/>
        <v>0</v>
      </c>
      <c r="CD25" s="1633">
        <f t="shared" si="43"/>
        <v>0</v>
      </c>
      <c r="CE25" s="1633">
        <f t="shared" si="44"/>
        <v>0</v>
      </c>
      <c r="CF25" s="1634">
        <f t="shared" si="45"/>
        <v>0</v>
      </c>
      <c r="CG25" s="1655"/>
      <c r="CH25" s="1659">
        <f t="shared" si="59"/>
        <v>0</v>
      </c>
      <c r="CI25" s="1655"/>
      <c r="CJ25" s="1656">
        <f t="shared" si="60"/>
        <v>0</v>
      </c>
      <c r="CK25" s="1655"/>
      <c r="CL25" s="1659">
        <f t="shared" si="46"/>
        <v>0</v>
      </c>
      <c r="CM25" s="1655"/>
      <c r="CN25" s="1656">
        <f t="shared" si="47"/>
        <v>0</v>
      </c>
      <c r="CO25" s="1655"/>
      <c r="CP25" s="1659">
        <f t="shared" si="48"/>
        <v>0</v>
      </c>
      <c r="CQ25" s="1655"/>
      <c r="CR25" s="1659">
        <f t="shared" si="61"/>
        <v>0</v>
      </c>
      <c r="CS25" s="387">
        <v>15</v>
      </c>
      <c r="CT25" s="1648">
        <f t="shared" si="49"/>
        <v>0</v>
      </c>
      <c r="CU25" s="1633">
        <f t="shared" si="50"/>
        <v>0</v>
      </c>
      <c r="CV25" s="1633">
        <f t="shared" si="51"/>
        <v>0</v>
      </c>
      <c r="CW25" s="1634">
        <f t="shared" si="52"/>
        <v>0</v>
      </c>
      <c r="CX25" s="1655"/>
      <c r="CY25" s="1659">
        <f t="shared" si="53"/>
        <v>0</v>
      </c>
      <c r="CZ25" s="1655"/>
      <c r="DA25" s="1656">
        <f t="shared" si="54"/>
        <v>0</v>
      </c>
      <c r="DB25" s="1655"/>
      <c r="DC25" s="1656">
        <f t="shared" si="55"/>
        <v>0</v>
      </c>
      <c r="DD25" s="1655"/>
      <c r="DE25" s="1656">
        <f t="shared" si="56"/>
        <v>0</v>
      </c>
      <c r="DF25" s="1655"/>
      <c r="DG25" s="1656">
        <f t="shared" si="62"/>
        <v>0</v>
      </c>
      <c r="DH25" s="1655"/>
      <c r="DI25" s="1656">
        <f t="shared" si="63"/>
        <v>0</v>
      </c>
    </row>
    <row r="26" spans="2:113" ht="14.1" customHeight="1">
      <c r="B26" s="1254">
        <f t="shared" si="57"/>
        <v>16</v>
      </c>
      <c r="C26" s="2263"/>
      <c r="D26" s="1615"/>
      <c r="E26" s="1615"/>
      <c r="F26" s="1616"/>
      <c r="G26" s="1617"/>
      <c r="H26" s="1618">
        <f t="shared" si="0"/>
        <v>0</v>
      </c>
      <c r="I26" s="1618">
        <f t="shared" si="1"/>
        <v>0</v>
      </c>
      <c r="J26" s="1619"/>
      <c r="K26" s="1620">
        <f t="shared" si="2"/>
        <v>0</v>
      </c>
      <c r="L26" s="1621"/>
      <c r="M26" s="1620">
        <f t="shared" si="3"/>
        <v>0</v>
      </c>
      <c r="N26" s="2167"/>
      <c r="O26" s="1620">
        <f t="shared" si="4"/>
        <v>0</v>
      </c>
      <c r="P26" s="2153"/>
      <c r="Q26" s="1256">
        <v>16</v>
      </c>
      <c r="R26" s="1632">
        <f t="shared" si="5"/>
        <v>0</v>
      </c>
      <c r="S26" s="1633">
        <f t="shared" si="6"/>
        <v>0</v>
      </c>
      <c r="T26" s="1633">
        <f t="shared" si="7"/>
        <v>0</v>
      </c>
      <c r="U26" s="1634">
        <f t="shared" si="8"/>
        <v>0</v>
      </c>
      <c r="V26" s="1635"/>
      <c r="W26" s="1636">
        <f t="shared" si="9"/>
        <v>0</v>
      </c>
      <c r="X26" s="1637"/>
      <c r="Y26" s="1636">
        <f t="shared" si="10"/>
        <v>0</v>
      </c>
      <c r="Z26" s="1637"/>
      <c r="AA26" s="1636">
        <f t="shared" si="11"/>
        <v>0</v>
      </c>
      <c r="AB26" s="1635"/>
      <c r="AC26" s="1636">
        <f t="shared" si="12"/>
        <v>0</v>
      </c>
      <c r="AD26" s="1637"/>
      <c r="AE26" s="1636">
        <f t="shared" si="13"/>
        <v>0</v>
      </c>
      <c r="AF26" s="1637"/>
      <c r="AG26" s="1638">
        <f t="shared" si="14"/>
        <v>0</v>
      </c>
      <c r="AH26" s="1255">
        <v>16</v>
      </c>
      <c r="AI26" s="1648">
        <f t="shared" si="15"/>
        <v>0</v>
      </c>
      <c r="AJ26" s="1633">
        <f t="shared" si="16"/>
        <v>0</v>
      </c>
      <c r="AK26" s="1633">
        <f t="shared" si="17"/>
        <v>0</v>
      </c>
      <c r="AL26" s="1634">
        <f t="shared" si="18"/>
        <v>0</v>
      </c>
      <c r="AM26" s="1635"/>
      <c r="AN26" s="1649">
        <f t="shared" si="19"/>
        <v>0</v>
      </c>
      <c r="AO26" s="1635"/>
      <c r="AP26" s="1649">
        <f t="shared" si="20"/>
        <v>0</v>
      </c>
      <c r="AQ26" s="1635"/>
      <c r="AR26" s="1649">
        <f t="shared" si="21"/>
        <v>0</v>
      </c>
      <c r="AS26" s="1635"/>
      <c r="AT26" s="1649">
        <f t="shared" si="22"/>
        <v>0</v>
      </c>
      <c r="AU26" s="1635"/>
      <c r="AV26" s="1649">
        <f t="shared" si="23"/>
        <v>0</v>
      </c>
      <c r="AW26" s="1635"/>
      <c r="AX26" s="1649">
        <f t="shared" si="24"/>
        <v>0</v>
      </c>
      <c r="AY26" s="1635"/>
      <c r="AZ26" s="1649">
        <f t="shared" si="25"/>
        <v>0</v>
      </c>
      <c r="BA26" s="1635"/>
      <c r="BB26" s="1649">
        <f t="shared" si="26"/>
        <v>0</v>
      </c>
      <c r="BC26" s="1635"/>
      <c r="BD26" s="1649">
        <f t="shared" si="27"/>
        <v>0</v>
      </c>
      <c r="BE26" s="1255">
        <v>16</v>
      </c>
      <c r="BF26" s="1654">
        <f t="shared" si="28"/>
        <v>0</v>
      </c>
      <c r="BG26" s="1633">
        <f t="shared" si="29"/>
        <v>0</v>
      </c>
      <c r="BH26" s="1633">
        <f t="shared" si="30"/>
        <v>0</v>
      </c>
      <c r="BI26" s="1634">
        <f t="shared" si="31"/>
        <v>0</v>
      </c>
      <c r="BJ26" s="2120"/>
      <c r="BK26" s="2121">
        <f t="shared" si="32"/>
        <v>0</v>
      </c>
      <c r="BL26" s="2120"/>
      <c r="BM26" s="2121">
        <f t="shared" si="33"/>
        <v>0</v>
      </c>
      <c r="BN26" s="2120"/>
      <c r="BO26" s="2121">
        <f t="shared" si="34"/>
        <v>0</v>
      </c>
      <c r="BP26" s="2120"/>
      <c r="BQ26" s="2121">
        <f t="shared" si="35"/>
        <v>0</v>
      </c>
      <c r="BR26" s="2122">
        <f t="shared" si="36"/>
        <v>0</v>
      </c>
      <c r="BS26" s="2121">
        <f t="shared" si="37"/>
        <v>0</v>
      </c>
      <c r="BT26" s="2120"/>
      <c r="BU26" s="2121">
        <f t="shared" si="38"/>
        <v>0</v>
      </c>
      <c r="BV26" s="2120"/>
      <c r="BW26" s="2121">
        <f t="shared" si="39"/>
        <v>0</v>
      </c>
      <c r="BX26" s="2120"/>
      <c r="BY26" s="2121">
        <f t="shared" si="40"/>
        <v>0</v>
      </c>
      <c r="BZ26" s="2120"/>
      <c r="CA26" s="2121">
        <f t="shared" si="41"/>
        <v>0</v>
      </c>
      <c r="CB26" s="1254">
        <f t="shared" si="58"/>
        <v>16</v>
      </c>
      <c r="CC26" s="1648">
        <f t="shared" si="42"/>
        <v>0</v>
      </c>
      <c r="CD26" s="1633">
        <f t="shared" si="43"/>
        <v>0</v>
      </c>
      <c r="CE26" s="1633">
        <f t="shared" si="44"/>
        <v>0</v>
      </c>
      <c r="CF26" s="1634">
        <f t="shared" si="45"/>
        <v>0</v>
      </c>
      <c r="CG26" s="1655"/>
      <c r="CH26" s="1659">
        <f t="shared" si="59"/>
        <v>0</v>
      </c>
      <c r="CI26" s="1655"/>
      <c r="CJ26" s="1656">
        <f t="shared" si="60"/>
        <v>0</v>
      </c>
      <c r="CK26" s="1655"/>
      <c r="CL26" s="1659">
        <f t="shared" si="46"/>
        <v>0</v>
      </c>
      <c r="CM26" s="1655"/>
      <c r="CN26" s="1656">
        <f t="shared" si="47"/>
        <v>0</v>
      </c>
      <c r="CO26" s="1655"/>
      <c r="CP26" s="1659">
        <f t="shared" si="48"/>
        <v>0</v>
      </c>
      <c r="CQ26" s="1655"/>
      <c r="CR26" s="1659">
        <f t="shared" si="61"/>
        <v>0</v>
      </c>
      <c r="CS26" s="387">
        <v>16</v>
      </c>
      <c r="CT26" s="1648">
        <f t="shared" si="49"/>
        <v>0</v>
      </c>
      <c r="CU26" s="1633">
        <f t="shared" si="50"/>
        <v>0</v>
      </c>
      <c r="CV26" s="1633">
        <f t="shared" si="51"/>
        <v>0</v>
      </c>
      <c r="CW26" s="1634">
        <f t="shared" si="52"/>
        <v>0</v>
      </c>
      <c r="CX26" s="1655"/>
      <c r="CY26" s="1659">
        <f t="shared" si="53"/>
        <v>0</v>
      </c>
      <c r="CZ26" s="1655"/>
      <c r="DA26" s="1656">
        <f t="shared" si="54"/>
        <v>0</v>
      </c>
      <c r="DB26" s="1655"/>
      <c r="DC26" s="1656">
        <f t="shared" si="55"/>
        <v>0</v>
      </c>
      <c r="DD26" s="1655"/>
      <c r="DE26" s="1656">
        <f t="shared" si="56"/>
        <v>0</v>
      </c>
      <c r="DF26" s="1655"/>
      <c r="DG26" s="1656">
        <f t="shared" si="62"/>
        <v>0</v>
      </c>
      <c r="DH26" s="1655"/>
      <c r="DI26" s="1656">
        <f t="shared" si="63"/>
        <v>0</v>
      </c>
    </row>
    <row r="27" spans="2:113" ht="14.1" customHeight="1">
      <c r="B27" s="1254">
        <f t="shared" si="57"/>
        <v>17</v>
      </c>
      <c r="C27" s="2263"/>
      <c r="D27" s="1615"/>
      <c r="E27" s="1615"/>
      <c r="F27" s="1616"/>
      <c r="G27" s="1617"/>
      <c r="H27" s="1618">
        <f t="shared" si="0"/>
        <v>0</v>
      </c>
      <c r="I27" s="1618">
        <f t="shared" si="1"/>
        <v>0</v>
      </c>
      <c r="J27" s="1619"/>
      <c r="K27" s="1620">
        <f t="shared" si="2"/>
        <v>0</v>
      </c>
      <c r="L27" s="1621"/>
      <c r="M27" s="1620">
        <f t="shared" si="3"/>
        <v>0</v>
      </c>
      <c r="N27" s="2167"/>
      <c r="O27" s="1620">
        <f t="shared" si="4"/>
        <v>0</v>
      </c>
      <c r="P27" s="2153"/>
      <c r="Q27" s="1256">
        <v>17</v>
      </c>
      <c r="R27" s="1632">
        <f t="shared" si="5"/>
        <v>0</v>
      </c>
      <c r="S27" s="1633">
        <f t="shared" si="6"/>
        <v>0</v>
      </c>
      <c r="T27" s="1633">
        <f t="shared" si="7"/>
        <v>0</v>
      </c>
      <c r="U27" s="1634">
        <f t="shared" si="8"/>
        <v>0</v>
      </c>
      <c r="V27" s="1635"/>
      <c r="W27" s="1636">
        <f t="shared" si="9"/>
        <v>0</v>
      </c>
      <c r="X27" s="1637"/>
      <c r="Y27" s="1636">
        <f t="shared" si="10"/>
        <v>0</v>
      </c>
      <c r="Z27" s="1637"/>
      <c r="AA27" s="1636">
        <f t="shared" si="11"/>
        <v>0</v>
      </c>
      <c r="AB27" s="1635"/>
      <c r="AC27" s="1636">
        <f t="shared" si="12"/>
        <v>0</v>
      </c>
      <c r="AD27" s="1637"/>
      <c r="AE27" s="1636">
        <f t="shared" si="13"/>
        <v>0</v>
      </c>
      <c r="AF27" s="1637"/>
      <c r="AG27" s="1638">
        <f t="shared" si="14"/>
        <v>0</v>
      </c>
      <c r="AH27" s="1255">
        <v>17</v>
      </c>
      <c r="AI27" s="1648">
        <f t="shared" si="15"/>
        <v>0</v>
      </c>
      <c r="AJ27" s="1633">
        <f t="shared" si="16"/>
        <v>0</v>
      </c>
      <c r="AK27" s="1633">
        <f t="shared" si="17"/>
        <v>0</v>
      </c>
      <c r="AL27" s="1634">
        <f t="shared" si="18"/>
        <v>0</v>
      </c>
      <c r="AM27" s="1635"/>
      <c r="AN27" s="1649">
        <f t="shared" si="19"/>
        <v>0</v>
      </c>
      <c r="AO27" s="1635"/>
      <c r="AP27" s="1649">
        <f t="shared" si="20"/>
        <v>0</v>
      </c>
      <c r="AQ27" s="1635"/>
      <c r="AR27" s="1649">
        <f t="shared" si="21"/>
        <v>0</v>
      </c>
      <c r="AS27" s="1635"/>
      <c r="AT27" s="1649">
        <f t="shared" si="22"/>
        <v>0</v>
      </c>
      <c r="AU27" s="1635"/>
      <c r="AV27" s="1649">
        <f t="shared" si="23"/>
        <v>0</v>
      </c>
      <c r="AW27" s="1635"/>
      <c r="AX27" s="1649">
        <f t="shared" si="24"/>
        <v>0</v>
      </c>
      <c r="AY27" s="1635"/>
      <c r="AZ27" s="1649">
        <f t="shared" si="25"/>
        <v>0</v>
      </c>
      <c r="BA27" s="1635"/>
      <c r="BB27" s="1649">
        <f t="shared" si="26"/>
        <v>0</v>
      </c>
      <c r="BC27" s="1635"/>
      <c r="BD27" s="1649">
        <f t="shared" si="27"/>
        <v>0</v>
      </c>
      <c r="BE27" s="1255">
        <v>17</v>
      </c>
      <c r="BF27" s="1654">
        <f t="shared" si="28"/>
        <v>0</v>
      </c>
      <c r="BG27" s="1633">
        <f t="shared" si="29"/>
        <v>0</v>
      </c>
      <c r="BH27" s="1633">
        <f t="shared" si="30"/>
        <v>0</v>
      </c>
      <c r="BI27" s="1634">
        <f t="shared" si="31"/>
        <v>0</v>
      </c>
      <c r="BJ27" s="2120"/>
      <c r="BK27" s="2121">
        <f t="shared" si="32"/>
        <v>0</v>
      </c>
      <c r="BL27" s="2120"/>
      <c r="BM27" s="2121">
        <f t="shared" si="33"/>
        <v>0</v>
      </c>
      <c r="BN27" s="2120"/>
      <c r="BO27" s="2121">
        <f t="shared" si="34"/>
        <v>0</v>
      </c>
      <c r="BP27" s="2120"/>
      <c r="BQ27" s="2121">
        <f t="shared" si="35"/>
        <v>0</v>
      </c>
      <c r="BR27" s="2122">
        <f t="shared" si="36"/>
        <v>0</v>
      </c>
      <c r="BS27" s="2121">
        <f t="shared" si="37"/>
        <v>0</v>
      </c>
      <c r="BT27" s="2120"/>
      <c r="BU27" s="2121">
        <f t="shared" si="38"/>
        <v>0</v>
      </c>
      <c r="BV27" s="2120"/>
      <c r="BW27" s="2121">
        <f t="shared" si="39"/>
        <v>0</v>
      </c>
      <c r="BX27" s="2120"/>
      <c r="BY27" s="2121">
        <f t="shared" si="40"/>
        <v>0</v>
      </c>
      <c r="BZ27" s="2120"/>
      <c r="CA27" s="2121">
        <f t="shared" si="41"/>
        <v>0</v>
      </c>
      <c r="CB27" s="1254">
        <f t="shared" si="58"/>
        <v>17</v>
      </c>
      <c r="CC27" s="1648">
        <f t="shared" si="42"/>
        <v>0</v>
      </c>
      <c r="CD27" s="1633">
        <f t="shared" si="43"/>
        <v>0</v>
      </c>
      <c r="CE27" s="1633">
        <f t="shared" si="44"/>
        <v>0</v>
      </c>
      <c r="CF27" s="1634">
        <f t="shared" si="45"/>
        <v>0</v>
      </c>
      <c r="CG27" s="1655"/>
      <c r="CH27" s="1659">
        <f t="shared" si="59"/>
        <v>0</v>
      </c>
      <c r="CI27" s="1655"/>
      <c r="CJ27" s="1656">
        <f t="shared" si="60"/>
        <v>0</v>
      </c>
      <c r="CK27" s="1655"/>
      <c r="CL27" s="1659">
        <f t="shared" si="46"/>
        <v>0</v>
      </c>
      <c r="CM27" s="1655"/>
      <c r="CN27" s="1656">
        <f t="shared" si="47"/>
        <v>0</v>
      </c>
      <c r="CO27" s="1655"/>
      <c r="CP27" s="1659">
        <f t="shared" si="48"/>
        <v>0</v>
      </c>
      <c r="CQ27" s="1655"/>
      <c r="CR27" s="1659">
        <f t="shared" si="61"/>
        <v>0</v>
      </c>
      <c r="CS27" s="387">
        <v>17</v>
      </c>
      <c r="CT27" s="1648">
        <f t="shared" si="49"/>
        <v>0</v>
      </c>
      <c r="CU27" s="1633">
        <f t="shared" si="50"/>
        <v>0</v>
      </c>
      <c r="CV27" s="1633">
        <f t="shared" si="51"/>
        <v>0</v>
      </c>
      <c r="CW27" s="1634">
        <f t="shared" si="52"/>
        <v>0</v>
      </c>
      <c r="CX27" s="1655"/>
      <c r="CY27" s="1659">
        <f t="shared" si="53"/>
        <v>0</v>
      </c>
      <c r="CZ27" s="1655"/>
      <c r="DA27" s="1656">
        <f t="shared" si="54"/>
        <v>0</v>
      </c>
      <c r="DB27" s="1655"/>
      <c r="DC27" s="1656">
        <f t="shared" si="55"/>
        <v>0</v>
      </c>
      <c r="DD27" s="1655"/>
      <c r="DE27" s="1656">
        <f t="shared" si="56"/>
        <v>0</v>
      </c>
      <c r="DF27" s="1655"/>
      <c r="DG27" s="1656">
        <f t="shared" si="62"/>
        <v>0</v>
      </c>
      <c r="DH27" s="1655"/>
      <c r="DI27" s="1656">
        <f t="shared" si="63"/>
        <v>0</v>
      </c>
    </row>
    <row r="28" spans="2:113" ht="14.1" customHeight="1">
      <c r="B28" s="1254">
        <f t="shared" si="57"/>
        <v>18</v>
      </c>
      <c r="C28" s="2263"/>
      <c r="D28" s="1615"/>
      <c r="E28" s="1615"/>
      <c r="F28" s="1616"/>
      <c r="G28" s="1617"/>
      <c r="H28" s="1618">
        <f t="shared" si="0"/>
        <v>0</v>
      </c>
      <c r="I28" s="1618">
        <f t="shared" si="1"/>
        <v>0</v>
      </c>
      <c r="J28" s="1619"/>
      <c r="K28" s="1620">
        <f t="shared" si="2"/>
        <v>0</v>
      </c>
      <c r="L28" s="1621"/>
      <c r="M28" s="1620">
        <f t="shared" si="3"/>
        <v>0</v>
      </c>
      <c r="N28" s="2167"/>
      <c r="O28" s="1620">
        <f t="shared" si="4"/>
        <v>0</v>
      </c>
      <c r="P28" s="2153"/>
      <c r="Q28" s="1256">
        <v>18</v>
      </c>
      <c r="R28" s="1632">
        <f t="shared" si="5"/>
        <v>0</v>
      </c>
      <c r="S28" s="1633">
        <f t="shared" si="6"/>
        <v>0</v>
      </c>
      <c r="T28" s="1633">
        <f t="shared" si="7"/>
        <v>0</v>
      </c>
      <c r="U28" s="1634">
        <f t="shared" si="8"/>
        <v>0</v>
      </c>
      <c r="V28" s="1635"/>
      <c r="W28" s="1636">
        <f t="shared" si="9"/>
        <v>0</v>
      </c>
      <c r="X28" s="1637"/>
      <c r="Y28" s="1636">
        <f t="shared" si="10"/>
        <v>0</v>
      </c>
      <c r="Z28" s="1637"/>
      <c r="AA28" s="1636">
        <f t="shared" si="11"/>
        <v>0</v>
      </c>
      <c r="AB28" s="1635"/>
      <c r="AC28" s="1636">
        <f t="shared" si="12"/>
        <v>0</v>
      </c>
      <c r="AD28" s="1637"/>
      <c r="AE28" s="1636">
        <f t="shared" si="13"/>
        <v>0</v>
      </c>
      <c r="AF28" s="1637"/>
      <c r="AG28" s="1638">
        <f t="shared" si="14"/>
        <v>0</v>
      </c>
      <c r="AH28" s="1255">
        <v>18</v>
      </c>
      <c r="AI28" s="1648">
        <f t="shared" si="15"/>
        <v>0</v>
      </c>
      <c r="AJ28" s="1633">
        <f t="shared" si="16"/>
        <v>0</v>
      </c>
      <c r="AK28" s="1633">
        <f t="shared" si="17"/>
        <v>0</v>
      </c>
      <c r="AL28" s="1634">
        <f t="shared" si="18"/>
        <v>0</v>
      </c>
      <c r="AM28" s="1635"/>
      <c r="AN28" s="1649">
        <f t="shared" si="19"/>
        <v>0</v>
      </c>
      <c r="AO28" s="1635"/>
      <c r="AP28" s="1649">
        <f t="shared" si="20"/>
        <v>0</v>
      </c>
      <c r="AQ28" s="1635"/>
      <c r="AR28" s="1649">
        <f t="shared" si="21"/>
        <v>0</v>
      </c>
      <c r="AS28" s="1635"/>
      <c r="AT28" s="1649">
        <f t="shared" si="22"/>
        <v>0</v>
      </c>
      <c r="AU28" s="1635"/>
      <c r="AV28" s="1649">
        <f t="shared" si="23"/>
        <v>0</v>
      </c>
      <c r="AW28" s="1635"/>
      <c r="AX28" s="1649">
        <f t="shared" si="24"/>
        <v>0</v>
      </c>
      <c r="AY28" s="1635"/>
      <c r="AZ28" s="1649">
        <f t="shared" si="25"/>
        <v>0</v>
      </c>
      <c r="BA28" s="1635"/>
      <c r="BB28" s="1649">
        <f t="shared" si="26"/>
        <v>0</v>
      </c>
      <c r="BC28" s="1635"/>
      <c r="BD28" s="1649">
        <f t="shared" si="27"/>
        <v>0</v>
      </c>
      <c r="BE28" s="1255">
        <v>18</v>
      </c>
      <c r="BF28" s="1654">
        <f t="shared" si="28"/>
        <v>0</v>
      </c>
      <c r="BG28" s="1633">
        <f t="shared" si="29"/>
        <v>0</v>
      </c>
      <c r="BH28" s="1633">
        <f t="shared" si="30"/>
        <v>0</v>
      </c>
      <c r="BI28" s="1634">
        <f t="shared" si="31"/>
        <v>0</v>
      </c>
      <c r="BJ28" s="2120"/>
      <c r="BK28" s="2121">
        <f t="shared" si="32"/>
        <v>0</v>
      </c>
      <c r="BL28" s="2120"/>
      <c r="BM28" s="2121">
        <f t="shared" si="33"/>
        <v>0</v>
      </c>
      <c r="BN28" s="2120"/>
      <c r="BO28" s="2121">
        <f t="shared" si="34"/>
        <v>0</v>
      </c>
      <c r="BP28" s="2120"/>
      <c r="BQ28" s="2121">
        <f t="shared" si="35"/>
        <v>0</v>
      </c>
      <c r="BR28" s="2122">
        <f t="shared" si="36"/>
        <v>0</v>
      </c>
      <c r="BS28" s="2121">
        <f t="shared" si="37"/>
        <v>0</v>
      </c>
      <c r="BT28" s="2120"/>
      <c r="BU28" s="2121">
        <f t="shared" si="38"/>
        <v>0</v>
      </c>
      <c r="BV28" s="2120"/>
      <c r="BW28" s="2121">
        <f t="shared" si="39"/>
        <v>0</v>
      </c>
      <c r="BX28" s="2120"/>
      <c r="BY28" s="2121">
        <f t="shared" si="40"/>
        <v>0</v>
      </c>
      <c r="BZ28" s="2120"/>
      <c r="CA28" s="2121">
        <f t="shared" si="41"/>
        <v>0</v>
      </c>
      <c r="CB28" s="1254">
        <f t="shared" si="58"/>
        <v>18</v>
      </c>
      <c r="CC28" s="1648">
        <f t="shared" si="42"/>
        <v>0</v>
      </c>
      <c r="CD28" s="1633">
        <f t="shared" si="43"/>
        <v>0</v>
      </c>
      <c r="CE28" s="1633">
        <f t="shared" si="44"/>
        <v>0</v>
      </c>
      <c r="CF28" s="1634">
        <f t="shared" si="45"/>
        <v>0</v>
      </c>
      <c r="CG28" s="1655"/>
      <c r="CH28" s="1659">
        <f t="shared" si="59"/>
        <v>0</v>
      </c>
      <c r="CI28" s="1655"/>
      <c r="CJ28" s="1656">
        <f t="shared" si="60"/>
        <v>0</v>
      </c>
      <c r="CK28" s="1655"/>
      <c r="CL28" s="1659">
        <f t="shared" si="46"/>
        <v>0</v>
      </c>
      <c r="CM28" s="1655"/>
      <c r="CN28" s="1656">
        <f t="shared" si="47"/>
        <v>0</v>
      </c>
      <c r="CO28" s="1655"/>
      <c r="CP28" s="1659">
        <f t="shared" si="48"/>
        <v>0</v>
      </c>
      <c r="CQ28" s="1655"/>
      <c r="CR28" s="1659">
        <f t="shared" si="61"/>
        <v>0</v>
      </c>
      <c r="CS28" s="387">
        <v>18</v>
      </c>
      <c r="CT28" s="1648">
        <f t="shared" si="49"/>
        <v>0</v>
      </c>
      <c r="CU28" s="1633">
        <f t="shared" si="50"/>
        <v>0</v>
      </c>
      <c r="CV28" s="1633">
        <f t="shared" si="51"/>
        <v>0</v>
      </c>
      <c r="CW28" s="1634">
        <f t="shared" si="52"/>
        <v>0</v>
      </c>
      <c r="CX28" s="1655"/>
      <c r="CY28" s="1659">
        <f t="shared" si="53"/>
        <v>0</v>
      </c>
      <c r="CZ28" s="1655"/>
      <c r="DA28" s="1656">
        <f t="shared" si="54"/>
        <v>0</v>
      </c>
      <c r="DB28" s="1655"/>
      <c r="DC28" s="1656">
        <f t="shared" si="55"/>
        <v>0</v>
      </c>
      <c r="DD28" s="1655"/>
      <c r="DE28" s="1656">
        <f t="shared" si="56"/>
        <v>0</v>
      </c>
      <c r="DF28" s="1655"/>
      <c r="DG28" s="1656">
        <f t="shared" si="62"/>
        <v>0</v>
      </c>
      <c r="DH28" s="1655"/>
      <c r="DI28" s="1656">
        <f t="shared" si="63"/>
        <v>0</v>
      </c>
    </row>
    <row r="29" spans="2:113" ht="14.1" customHeight="1">
      <c r="B29" s="1254">
        <f t="shared" si="57"/>
        <v>19</v>
      </c>
      <c r="C29" s="2263"/>
      <c r="D29" s="1615"/>
      <c r="E29" s="1615"/>
      <c r="F29" s="1616"/>
      <c r="G29" s="1617"/>
      <c r="H29" s="1618">
        <f t="shared" si="0"/>
        <v>0</v>
      </c>
      <c r="I29" s="1618">
        <f t="shared" si="1"/>
        <v>0</v>
      </c>
      <c r="J29" s="1619"/>
      <c r="K29" s="1620">
        <f t="shared" si="2"/>
        <v>0</v>
      </c>
      <c r="L29" s="1621"/>
      <c r="M29" s="1620">
        <f t="shared" si="3"/>
        <v>0</v>
      </c>
      <c r="N29" s="2167"/>
      <c r="O29" s="1620">
        <f t="shared" si="4"/>
        <v>0</v>
      </c>
      <c r="P29" s="2153"/>
      <c r="Q29" s="1256">
        <v>19</v>
      </c>
      <c r="R29" s="1632">
        <f t="shared" si="5"/>
        <v>0</v>
      </c>
      <c r="S29" s="1633">
        <f t="shared" si="6"/>
        <v>0</v>
      </c>
      <c r="T29" s="1633">
        <f t="shared" si="7"/>
        <v>0</v>
      </c>
      <c r="U29" s="1634">
        <f t="shared" si="8"/>
        <v>0</v>
      </c>
      <c r="V29" s="1635"/>
      <c r="W29" s="1636">
        <f t="shared" si="9"/>
        <v>0</v>
      </c>
      <c r="X29" s="1637"/>
      <c r="Y29" s="1636">
        <f t="shared" si="10"/>
        <v>0</v>
      </c>
      <c r="Z29" s="1637"/>
      <c r="AA29" s="1636">
        <f t="shared" si="11"/>
        <v>0</v>
      </c>
      <c r="AB29" s="1635"/>
      <c r="AC29" s="1636">
        <f t="shared" si="12"/>
        <v>0</v>
      </c>
      <c r="AD29" s="1637"/>
      <c r="AE29" s="1636">
        <f t="shared" si="13"/>
        <v>0</v>
      </c>
      <c r="AF29" s="1637"/>
      <c r="AG29" s="1638">
        <f t="shared" si="14"/>
        <v>0</v>
      </c>
      <c r="AH29" s="1255">
        <v>19</v>
      </c>
      <c r="AI29" s="1648">
        <f t="shared" si="15"/>
        <v>0</v>
      </c>
      <c r="AJ29" s="1633">
        <f t="shared" si="16"/>
        <v>0</v>
      </c>
      <c r="AK29" s="1633">
        <f t="shared" si="17"/>
        <v>0</v>
      </c>
      <c r="AL29" s="1634">
        <f t="shared" si="18"/>
        <v>0</v>
      </c>
      <c r="AM29" s="1635"/>
      <c r="AN29" s="1649">
        <f t="shared" si="19"/>
        <v>0</v>
      </c>
      <c r="AO29" s="1635"/>
      <c r="AP29" s="1649">
        <f t="shared" si="20"/>
        <v>0</v>
      </c>
      <c r="AQ29" s="1635"/>
      <c r="AR29" s="1649">
        <f t="shared" si="21"/>
        <v>0</v>
      </c>
      <c r="AS29" s="1635"/>
      <c r="AT29" s="1649">
        <f t="shared" si="22"/>
        <v>0</v>
      </c>
      <c r="AU29" s="1635"/>
      <c r="AV29" s="1649">
        <f t="shared" si="23"/>
        <v>0</v>
      </c>
      <c r="AW29" s="1635"/>
      <c r="AX29" s="1649">
        <f t="shared" si="24"/>
        <v>0</v>
      </c>
      <c r="AY29" s="1635"/>
      <c r="AZ29" s="1649">
        <f t="shared" si="25"/>
        <v>0</v>
      </c>
      <c r="BA29" s="1635"/>
      <c r="BB29" s="1649">
        <f t="shared" si="26"/>
        <v>0</v>
      </c>
      <c r="BC29" s="1635"/>
      <c r="BD29" s="1649">
        <f t="shared" si="27"/>
        <v>0</v>
      </c>
      <c r="BE29" s="1255">
        <v>19</v>
      </c>
      <c r="BF29" s="1654">
        <f t="shared" si="28"/>
        <v>0</v>
      </c>
      <c r="BG29" s="1633">
        <f t="shared" si="29"/>
        <v>0</v>
      </c>
      <c r="BH29" s="1633">
        <f t="shared" si="30"/>
        <v>0</v>
      </c>
      <c r="BI29" s="1634">
        <f t="shared" si="31"/>
        <v>0</v>
      </c>
      <c r="BJ29" s="2120"/>
      <c r="BK29" s="2121">
        <f t="shared" si="32"/>
        <v>0</v>
      </c>
      <c r="BL29" s="2120"/>
      <c r="BM29" s="2121">
        <f t="shared" si="33"/>
        <v>0</v>
      </c>
      <c r="BN29" s="2120"/>
      <c r="BO29" s="2121">
        <f t="shared" si="34"/>
        <v>0</v>
      </c>
      <c r="BP29" s="2120"/>
      <c r="BQ29" s="2121">
        <f t="shared" si="35"/>
        <v>0</v>
      </c>
      <c r="BR29" s="2122">
        <f t="shared" si="36"/>
        <v>0</v>
      </c>
      <c r="BS29" s="2121">
        <f t="shared" si="37"/>
        <v>0</v>
      </c>
      <c r="BT29" s="2120"/>
      <c r="BU29" s="2121">
        <f t="shared" si="38"/>
        <v>0</v>
      </c>
      <c r="BV29" s="2120"/>
      <c r="BW29" s="2121">
        <f t="shared" si="39"/>
        <v>0</v>
      </c>
      <c r="BX29" s="2120"/>
      <c r="BY29" s="2121">
        <f t="shared" si="40"/>
        <v>0</v>
      </c>
      <c r="BZ29" s="2120"/>
      <c r="CA29" s="2121">
        <f t="shared" si="41"/>
        <v>0</v>
      </c>
      <c r="CB29" s="1254">
        <f t="shared" si="58"/>
        <v>19</v>
      </c>
      <c r="CC29" s="1648">
        <f t="shared" si="42"/>
        <v>0</v>
      </c>
      <c r="CD29" s="1633">
        <f t="shared" si="43"/>
        <v>0</v>
      </c>
      <c r="CE29" s="1633">
        <f t="shared" si="44"/>
        <v>0</v>
      </c>
      <c r="CF29" s="1634">
        <f t="shared" si="45"/>
        <v>0</v>
      </c>
      <c r="CG29" s="1655"/>
      <c r="CH29" s="1659">
        <f t="shared" si="59"/>
        <v>0</v>
      </c>
      <c r="CI29" s="1655"/>
      <c r="CJ29" s="1656">
        <f t="shared" si="60"/>
        <v>0</v>
      </c>
      <c r="CK29" s="1655"/>
      <c r="CL29" s="1659">
        <f t="shared" si="46"/>
        <v>0</v>
      </c>
      <c r="CM29" s="1655"/>
      <c r="CN29" s="1656">
        <f t="shared" si="47"/>
        <v>0</v>
      </c>
      <c r="CO29" s="1655"/>
      <c r="CP29" s="1659">
        <f t="shared" si="48"/>
        <v>0</v>
      </c>
      <c r="CQ29" s="1655"/>
      <c r="CR29" s="1659">
        <f t="shared" si="61"/>
        <v>0</v>
      </c>
      <c r="CS29" s="387">
        <v>19</v>
      </c>
      <c r="CT29" s="1648">
        <f t="shared" si="49"/>
        <v>0</v>
      </c>
      <c r="CU29" s="1633">
        <f t="shared" si="50"/>
        <v>0</v>
      </c>
      <c r="CV29" s="1633">
        <f t="shared" si="51"/>
        <v>0</v>
      </c>
      <c r="CW29" s="1634">
        <f t="shared" si="52"/>
        <v>0</v>
      </c>
      <c r="CX29" s="1655"/>
      <c r="CY29" s="1659">
        <f t="shared" si="53"/>
        <v>0</v>
      </c>
      <c r="CZ29" s="1655"/>
      <c r="DA29" s="1656">
        <f t="shared" si="54"/>
        <v>0</v>
      </c>
      <c r="DB29" s="1655"/>
      <c r="DC29" s="1656">
        <f t="shared" si="55"/>
        <v>0</v>
      </c>
      <c r="DD29" s="1655"/>
      <c r="DE29" s="1656">
        <f t="shared" si="56"/>
        <v>0</v>
      </c>
      <c r="DF29" s="1655"/>
      <c r="DG29" s="1656">
        <f t="shared" si="62"/>
        <v>0</v>
      </c>
      <c r="DH29" s="1655"/>
      <c r="DI29" s="1656">
        <f t="shared" si="63"/>
        <v>0</v>
      </c>
    </row>
    <row r="30" spans="2:113" ht="14.1" customHeight="1">
      <c r="B30" s="1254">
        <f t="shared" si="57"/>
        <v>20</v>
      </c>
      <c r="C30" s="2263"/>
      <c r="D30" s="1615"/>
      <c r="E30" s="1615"/>
      <c r="F30" s="1616"/>
      <c r="G30" s="1617"/>
      <c r="H30" s="1618">
        <f t="shared" si="0"/>
        <v>0</v>
      </c>
      <c r="I30" s="1618">
        <f t="shared" si="1"/>
        <v>0</v>
      </c>
      <c r="J30" s="1619"/>
      <c r="K30" s="1620">
        <f t="shared" si="2"/>
        <v>0</v>
      </c>
      <c r="L30" s="1621"/>
      <c r="M30" s="1620">
        <f t="shared" si="3"/>
        <v>0</v>
      </c>
      <c r="N30" s="2167"/>
      <c r="O30" s="1620">
        <f t="shared" si="4"/>
        <v>0</v>
      </c>
      <c r="P30" s="2153"/>
      <c r="Q30" s="1256">
        <v>20</v>
      </c>
      <c r="R30" s="1632">
        <f t="shared" si="5"/>
        <v>0</v>
      </c>
      <c r="S30" s="1633">
        <f t="shared" si="6"/>
        <v>0</v>
      </c>
      <c r="T30" s="1633">
        <f t="shared" si="7"/>
        <v>0</v>
      </c>
      <c r="U30" s="1634">
        <f t="shared" si="8"/>
        <v>0</v>
      </c>
      <c r="V30" s="1635"/>
      <c r="W30" s="1636">
        <f t="shared" si="9"/>
        <v>0</v>
      </c>
      <c r="X30" s="1637"/>
      <c r="Y30" s="1636">
        <f t="shared" si="10"/>
        <v>0</v>
      </c>
      <c r="Z30" s="1637"/>
      <c r="AA30" s="1636">
        <f t="shared" si="11"/>
        <v>0</v>
      </c>
      <c r="AB30" s="1635"/>
      <c r="AC30" s="1636">
        <f t="shared" si="12"/>
        <v>0</v>
      </c>
      <c r="AD30" s="1637"/>
      <c r="AE30" s="1636">
        <f t="shared" si="13"/>
        <v>0</v>
      </c>
      <c r="AF30" s="1637"/>
      <c r="AG30" s="1638">
        <f t="shared" si="14"/>
        <v>0</v>
      </c>
      <c r="AH30" s="1255">
        <v>20</v>
      </c>
      <c r="AI30" s="1648">
        <f t="shared" si="15"/>
        <v>0</v>
      </c>
      <c r="AJ30" s="1633">
        <f t="shared" si="16"/>
        <v>0</v>
      </c>
      <c r="AK30" s="1633">
        <f t="shared" si="17"/>
        <v>0</v>
      </c>
      <c r="AL30" s="1634">
        <f t="shared" si="18"/>
        <v>0</v>
      </c>
      <c r="AM30" s="1635"/>
      <c r="AN30" s="1649">
        <f t="shared" si="19"/>
        <v>0</v>
      </c>
      <c r="AO30" s="1635"/>
      <c r="AP30" s="1649">
        <f t="shared" si="20"/>
        <v>0</v>
      </c>
      <c r="AQ30" s="1635"/>
      <c r="AR30" s="1649">
        <f t="shared" si="21"/>
        <v>0</v>
      </c>
      <c r="AS30" s="1635"/>
      <c r="AT30" s="1649">
        <f t="shared" si="22"/>
        <v>0</v>
      </c>
      <c r="AU30" s="1635"/>
      <c r="AV30" s="1649">
        <f t="shared" si="23"/>
        <v>0</v>
      </c>
      <c r="AW30" s="1635"/>
      <c r="AX30" s="1649">
        <f t="shared" si="24"/>
        <v>0</v>
      </c>
      <c r="AY30" s="1635"/>
      <c r="AZ30" s="1649">
        <f t="shared" si="25"/>
        <v>0</v>
      </c>
      <c r="BA30" s="1635"/>
      <c r="BB30" s="1649">
        <f t="shared" si="26"/>
        <v>0</v>
      </c>
      <c r="BC30" s="1635"/>
      <c r="BD30" s="1649">
        <f t="shared" si="27"/>
        <v>0</v>
      </c>
      <c r="BE30" s="1255">
        <v>20</v>
      </c>
      <c r="BF30" s="1654">
        <f t="shared" si="28"/>
        <v>0</v>
      </c>
      <c r="BG30" s="1633">
        <f t="shared" si="29"/>
        <v>0</v>
      </c>
      <c r="BH30" s="1633">
        <f t="shared" si="30"/>
        <v>0</v>
      </c>
      <c r="BI30" s="1634">
        <f t="shared" si="31"/>
        <v>0</v>
      </c>
      <c r="BJ30" s="2120"/>
      <c r="BK30" s="2121">
        <f t="shared" si="32"/>
        <v>0</v>
      </c>
      <c r="BL30" s="2120"/>
      <c r="BM30" s="2121">
        <f t="shared" si="33"/>
        <v>0</v>
      </c>
      <c r="BN30" s="2120"/>
      <c r="BO30" s="2121">
        <f t="shared" si="34"/>
        <v>0</v>
      </c>
      <c r="BP30" s="2120"/>
      <c r="BQ30" s="2121">
        <f t="shared" si="35"/>
        <v>0</v>
      </c>
      <c r="BR30" s="2122">
        <f t="shared" si="36"/>
        <v>0</v>
      </c>
      <c r="BS30" s="2121">
        <f t="shared" si="37"/>
        <v>0</v>
      </c>
      <c r="BT30" s="2120"/>
      <c r="BU30" s="2121">
        <f t="shared" si="38"/>
        <v>0</v>
      </c>
      <c r="BV30" s="2120"/>
      <c r="BW30" s="2121">
        <f t="shared" si="39"/>
        <v>0</v>
      </c>
      <c r="BX30" s="2120"/>
      <c r="BY30" s="2121">
        <f t="shared" si="40"/>
        <v>0</v>
      </c>
      <c r="BZ30" s="2120"/>
      <c r="CA30" s="2121">
        <f t="shared" si="41"/>
        <v>0</v>
      </c>
      <c r="CB30" s="1254">
        <f t="shared" si="58"/>
        <v>20</v>
      </c>
      <c r="CC30" s="1648">
        <f t="shared" si="42"/>
        <v>0</v>
      </c>
      <c r="CD30" s="1633">
        <f t="shared" si="43"/>
        <v>0</v>
      </c>
      <c r="CE30" s="1633">
        <f t="shared" si="44"/>
        <v>0</v>
      </c>
      <c r="CF30" s="1634">
        <f t="shared" si="45"/>
        <v>0</v>
      </c>
      <c r="CG30" s="1655"/>
      <c r="CH30" s="1659">
        <f t="shared" si="59"/>
        <v>0</v>
      </c>
      <c r="CI30" s="1655"/>
      <c r="CJ30" s="1656">
        <f t="shared" si="60"/>
        <v>0</v>
      </c>
      <c r="CK30" s="1655"/>
      <c r="CL30" s="1659">
        <f t="shared" si="46"/>
        <v>0</v>
      </c>
      <c r="CM30" s="1655"/>
      <c r="CN30" s="1656">
        <f t="shared" si="47"/>
        <v>0</v>
      </c>
      <c r="CO30" s="1655"/>
      <c r="CP30" s="1659">
        <f t="shared" si="48"/>
        <v>0</v>
      </c>
      <c r="CQ30" s="1655"/>
      <c r="CR30" s="1659">
        <f t="shared" si="61"/>
        <v>0</v>
      </c>
      <c r="CS30" s="387">
        <v>20</v>
      </c>
      <c r="CT30" s="1648">
        <f t="shared" si="49"/>
        <v>0</v>
      </c>
      <c r="CU30" s="1633">
        <f t="shared" si="50"/>
        <v>0</v>
      </c>
      <c r="CV30" s="1633">
        <f t="shared" si="51"/>
        <v>0</v>
      </c>
      <c r="CW30" s="1634">
        <f t="shared" si="52"/>
        <v>0</v>
      </c>
      <c r="CX30" s="1655"/>
      <c r="CY30" s="1659">
        <f t="shared" si="53"/>
        <v>0</v>
      </c>
      <c r="CZ30" s="1655"/>
      <c r="DA30" s="1656">
        <f t="shared" si="54"/>
        <v>0</v>
      </c>
      <c r="DB30" s="1655"/>
      <c r="DC30" s="1656">
        <f t="shared" si="55"/>
        <v>0</v>
      </c>
      <c r="DD30" s="1655"/>
      <c r="DE30" s="1656">
        <f t="shared" si="56"/>
        <v>0</v>
      </c>
      <c r="DF30" s="1655"/>
      <c r="DG30" s="1656">
        <f t="shared" si="62"/>
        <v>0</v>
      </c>
      <c r="DH30" s="1655"/>
      <c r="DI30" s="1656">
        <f t="shared" si="63"/>
        <v>0</v>
      </c>
    </row>
    <row r="31" spans="2:113" ht="14.1" customHeight="1">
      <c r="B31" s="1254">
        <f t="shared" si="57"/>
        <v>21</v>
      </c>
      <c r="C31" s="2263"/>
      <c r="D31" s="1615"/>
      <c r="E31" s="1615"/>
      <c r="F31" s="1616"/>
      <c r="G31" s="1617"/>
      <c r="H31" s="1618">
        <f t="shared" si="0"/>
        <v>0</v>
      </c>
      <c r="I31" s="1618">
        <f t="shared" si="1"/>
        <v>0</v>
      </c>
      <c r="J31" s="1619"/>
      <c r="K31" s="1620">
        <f t="shared" si="2"/>
        <v>0</v>
      </c>
      <c r="L31" s="1621"/>
      <c r="M31" s="1620">
        <f t="shared" si="3"/>
        <v>0</v>
      </c>
      <c r="N31" s="2167"/>
      <c r="O31" s="1620">
        <f t="shared" si="4"/>
        <v>0</v>
      </c>
      <c r="P31" s="2153"/>
      <c r="Q31" s="1256">
        <v>21</v>
      </c>
      <c r="R31" s="1632">
        <f t="shared" si="5"/>
        <v>0</v>
      </c>
      <c r="S31" s="1633">
        <f t="shared" si="6"/>
        <v>0</v>
      </c>
      <c r="T31" s="1633">
        <f t="shared" si="7"/>
        <v>0</v>
      </c>
      <c r="U31" s="1634">
        <f t="shared" si="8"/>
        <v>0</v>
      </c>
      <c r="V31" s="1635"/>
      <c r="W31" s="1636">
        <f t="shared" si="9"/>
        <v>0</v>
      </c>
      <c r="X31" s="1637"/>
      <c r="Y31" s="1636">
        <f t="shared" si="10"/>
        <v>0</v>
      </c>
      <c r="Z31" s="1637"/>
      <c r="AA31" s="1636">
        <f t="shared" si="11"/>
        <v>0</v>
      </c>
      <c r="AB31" s="1635"/>
      <c r="AC31" s="1636">
        <f t="shared" si="12"/>
        <v>0</v>
      </c>
      <c r="AD31" s="1637"/>
      <c r="AE31" s="1636">
        <f t="shared" si="13"/>
        <v>0</v>
      </c>
      <c r="AF31" s="1637"/>
      <c r="AG31" s="1638">
        <f t="shared" si="14"/>
        <v>0</v>
      </c>
      <c r="AH31" s="1255">
        <v>21</v>
      </c>
      <c r="AI31" s="1648">
        <f t="shared" si="15"/>
        <v>0</v>
      </c>
      <c r="AJ31" s="1633">
        <f t="shared" si="16"/>
        <v>0</v>
      </c>
      <c r="AK31" s="1633">
        <f t="shared" si="17"/>
        <v>0</v>
      </c>
      <c r="AL31" s="1634">
        <f t="shared" si="18"/>
        <v>0</v>
      </c>
      <c r="AM31" s="1635"/>
      <c r="AN31" s="1649">
        <f t="shared" si="19"/>
        <v>0</v>
      </c>
      <c r="AO31" s="1635"/>
      <c r="AP31" s="1649">
        <f t="shared" si="20"/>
        <v>0</v>
      </c>
      <c r="AQ31" s="1635"/>
      <c r="AR31" s="1649">
        <f t="shared" si="21"/>
        <v>0</v>
      </c>
      <c r="AS31" s="1635"/>
      <c r="AT31" s="1649">
        <f t="shared" si="22"/>
        <v>0</v>
      </c>
      <c r="AU31" s="1635"/>
      <c r="AV31" s="1649">
        <f t="shared" si="23"/>
        <v>0</v>
      </c>
      <c r="AW31" s="1635"/>
      <c r="AX31" s="1649">
        <f t="shared" si="24"/>
        <v>0</v>
      </c>
      <c r="AY31" s="1635"/>
      <c r="AZ31" s="1649">
        <f t="shared" si="25"/>
        <v>0</v>
      </c>
      <c r="BA31" s="1635"/>
      <c r="BB31" s="1649">
        <f t="shared" si="26"/>
        <v>0</v>
      </c>
      <c r="BC31" s="1635"/>
      <c r="BD31" s="1649">
        <f t="shared" si="27"/>
        <v>0</v>
      </c>
      <c r="BE31" s="1255">
        <v>21</v>
      </c>
      <c r="BF31" s="1654">
        <f t="shared" si="28"/>
        <v>0</v>
      </c>
      <c r="BG31" s="1633">
        <f t="shared" si="29"/>
        <v>0</v>
      </c>
      <c r="BH31" s="1633">
        <f t="shared" si="30"/>
        <v>0</v>
      </c>
      <c r="BI31" s="1634">
        <f t="shared" si="31"/>
        <v>0</v>
      </c>
      <c r="BJ31" s="2120"/>
      <c r="BK31" s="2121">
        <f t="shared" si="32"/>
        <v>0</v>
      </c>
      <c r="BL31" s="2120"/>
      <c r="BM31" s="2121">
        <f t="shared" si="33"/>
        <v>0</v>
      </c>
      <c r="BN31" s="2120"/>
      <c r="BO31" s="2121">
        <f t="shared" si="34"/>
        <v>0</v>
      </c>
      <c r="BP31" s="2120"/>
      <c r="BQ31" s="2121">
        <f t="shared" si="35"/>
        <v>0</v>
      </c>
      <c r="BR31" s="2122">
        <f t="shared" si="36"/>
        <v>0</v>
      </c>
      <c r="BS31" s="2121">
        <f t="shared" si="37"/>
        <v>0</v>
      </c>
      <c r="BT31" s="2120"/>
      <c r="BU31" s="2121">
        <f t="shared" si="38"/>
        <v>0</v>
      </c>
      <c r="BV31" s="2120"/>
      <c r="BW31" s="2121">
        <f t="shared" si="39"/>
        <v>0</v>
      </c>
      <c r="BX31" s="2120"/>
      <c r="BY31" s="2121">
        <f t="shared" si="40"/>
        <v>0</v>
      </c>
      <c r="BZ31" s="2120"/>
      <c r="CA31" s="2121">
        <f t="shared" si="41"/>
        <v>0</v>
      </c>
      <c r="CB31" s="1254">
        <f t="shared" si="58"/>
        <v>21</v>
      </c>
      <c r="CC31" s="1648">
        <f t="shared" si="42"/>
        <v>0</v>
      </c>
      <c r="CD31" s="1633">
        <f t="shared" si="43"/>
        <v>0</v>
      </c>
      <c r="CE31" s="1633">
        <f t="shared" si="44"/>
        <v>0</v>
      </c>
      <c r="CF31" s="1634">
        <f t="shared" si="45"/>
        <v>0</v>
      </c>
      <c r="CG31" s="1655"/>
      <c r="CH31" s="1659">
        <f t="shared" si="59"/>
        <v>0</v>
      </c>
      <c r="CI31" s="1655"/>
      <c r="CJ31" s="1656">
        <f t="shared" si="60"/>
        <v>0</v>
      </c>
      <c r="CK31" s="1655"/>
      <c r="CL31" s="1659">
        <f t="shared" si="46"/>
        <v>0</v>
      </c>
      <c r="CM31" s="1655"/>
      <c r="CN31" s="1656">
        <f t="shared" si="47"/>
        <v>0</v>
      </c>
      <c r="CO31" s="1655"/>
      <c r="CP31" s="1659">
        <f t="shared" si="48"/>
        <v>0</v>
      </c>
      <c r="CQ31" s="1655"/>
      <c r="CR31" s="1659">
        <f t="shared" si="61"/>
        <v>0</v>
      </c>
      <c r="CS31" s="387">
        <v>21</v>
      </c>
      <c r="CT31" s="1648">
        <f t="shared" si="49"/>
        <v>0</v>
      </c>
      <c r="CU31" s="1633">
        <f t="shared" si="50"/>
        <v>0</v>
      </c>
      <c r="CV31" s="1633">
        <f t="shared" si="51"/>
        <v>0</v>
      </c>
      <c r="CW31" s="1634">
        <f t="shared" si="52"/>
        <v>0</v>
      </c>
      <c r="CX31" s="1655"/>
      <c r="CY31" s="1659">
        <f t="shared" si="53"/>
        <v>0</v>
      </c>
      <c r="CZ31" s="1655"/>
      <c r="DA31" s="1656">
        <f t="shared" si="54"/>
        <v>0</v>
      </c>
      <c r="DB31" s="1655"/>
      <c r="DC31" s="1656">
        <f t="shared" si="55"/>
        <v>0</v>
      </c>
      <c r="DD31" s="1655"/>
      <c r="DE31" s="1656">
        <f t="shared" si="56"/>
        <v>0</v>
      </c>
      <c r="DF31" s="1655"/>
      <c r="DG31" s="1656">
        <f t="shared" si="62"/>
        <v>0</v>
      </c>
      <c r="DH31" s="1655"/>
      <c r="DI31" s="1656">
        <f t="shared" si="63"/>
        <v>0</v>
      </c>
    </row>
    <row r="32" spans="2:113" ht="14.1" customHeight="1">
      <c r="B32" s="1254">
        <f t="shared" si="57"/>
        <v>22</v>
      </c>
      <c r="C32" s="2263"/>
      <c r="D32" s="1615"/>
      <c r="E32" s="1615"/>
      <c r="F32" s="1616"/>
      <c r="G32" s="1617"/>
      <c r="H32" s="1618">
        <f t="shared" si="0"/>
        <v>0</v>
      </c>
      <c r="I32" s="1618">
        <f t="shared" si="1"/>
        <v>0</v>
      </c>
      <c r="J32" s="1619"/>
      <c r="K32" s="1620">
        <f t="shared" si="2"/>
        <v>0</v>
      </c>
      <c r="L32" s="1621"/>
      <c r="M32" s="1620">
        <f t="shared" si="3"/>
        <v>0</v>
      </c>
      <c r="N32" s="2167"/>
      <c r="O32" s="1620">
        <f t="shared" si="4"/>
        <v>0</v>
      </c>
      <c r="P32" s="2153"/>
      <c r="Q32" s="1256">
        <v>22</v>
      </c>
      <c r="R32" s="1632">
        <f t="shared" si="5"/>
        <v>0</v>
      </c>
      <c r="S32" s="1633">
        <f t="shared" si="6"/>
        <v>0</v>
      </c>
      <c r="T32" s="1633">
        <f t="shared" si="7"/>
        <v>0</v>
      </c>
      <c r="U32" s="1634">
        <f t="shared" si="8"/>
        <v>0</v>
      </c>
      <c r="V32" s="1635"/>
      <c r="W32" s="1636">
        <f t="shared" si="9"/>
        <v>0</v>
      </c>
      <c r="X32" s="1637"/>
      <c r="Y32" s="1636">
        <f t="shared" si="10"/>
        <v>0</v>
      </c>
      <c r="Z32" s="1637"/>
      <c r="AA32" s="1636">
        <f t="shared" si="11"/>
        <v>0</v>
      </c>
      <c r="AB32" s="1635"/>
      <c r="AC32" s="1636">
        <f t="shared" si="12"/>
        <v>0</v>
      </c>
      <c r="AD32" s="1637"/>
      <c r="AE32" s="1636">
        <f t="shared" si="13"/>
        <v>0</v>
      </c>
      <c r="AF32" s="1637"/>
      <c r="AG32" s="1638">
        <f t="shared" si="14"/>
        <v>0</v>
      </c>
      <c r="AH32" s="1255">
        <v>22</v>
      </c>
      <c r="AI32" s="1648">
        <f t="shared" si="15"/>
        <v>0</v>
      </c>
      <c r="AJ32" s="1633">
        <f t="shared" si="16"/>
        <v>0</v>
      </c>
      <c r="AK32" s="1633">
        <f t="shared" si="17"/>
        <v>0</v>
      </c>
      <c r="AL32" s="1634">
        <f t="shared" si="18"/>
        <v>0</v>
      </c>
      <c r="AM32" s="1635"/>
      <c r="AN32" s="1649">
        <f t="shared" si="19"/>
        <v>0</v>
      </c>
      <c r="AO32" s="1635"/>
      <c r="AP32" s="1649">
        <f t="shared" si="20"/>
        <v>0</v>
      </c>
      <c r="AQ32" s="1635"/>
      <c r="AR32" s="1649">
        <f t="shared" si="21"/>
        <v>0</v>
      </c>
      <c r="AS32" s="1635"/>
      <c r="AT32" s="1649">
        <f t="shared" si="22"/>
        <v>0</v>
      </c>
      <c r="AU32" s="1635"/>
      <c r="AV32" s="1649">
        <f t="shared" si="23"/>
        <v>0</v>
      </c>
      <c r="AW32" s="1635"/>
      <c r="AX32" s="1649">
        <f t="shared" si="24"/>
        <v>0</v>
      </c>
      <c r="AY32" s="1635"/>
      <c r="AZ32" s="1649">
        <f t="shared" si="25"/>
        <v>0</v>
      </c>
      <c r="BA32" s="1635"/>
      <c r="BB32" s="1649">
        <f t="shared" si="26"/>
        <v>0</v>
      </c>
      <c r="BC32" s="1635"/>
      <c r="BD32" s="1649">
        <f t="shared" si="27"/>
        <v>0</v>
      </c>
      <c r="BE32" s="1255">
        <v>22</v>
      </c>
      <c r="BF32" s="1654">
        <f t="shared" si="28"/>
        <v>0</v>
      </c>
      <c r="BG32" s="1633">
        <f t="shared" si="29"/>
        <v>0</v>
      </c>
      <c r="BH32" s="1633">
        <f t="shared" si="30"/>
        <v>0</v>
      </c>
      <c r="BI32" s="1634">
        <f t="shared" si="31"/>
        <v>0</v>
      </c>
      <c r="BJ32" s="2120"/>
      <c r="BK32" s="2121">
        <f t="shared" si="32"/>
        <v>0</v>
      </c>
      <c r="BL32" s="2120"/>
      <c r="BM32" s="2121">
        <f t="shared" si="33"/>
        <v>0</v>
      </c>
      <c r="BN32" s="2120"/>
      <c r="BO32" s="2121">
        <f t="shared" si="34"/>
        <v>0</v>
      </c>
      <c r="BP32" s="2120"/>
      <c r="BQ32" s="2121">
        <f t="shared" si="35"/>
        <v>0</v>
      </c>
      <c r="BR32" s="2122">
        <f t="shared" si="36"/>
        <v>0</v>
      </c>
      <c r="BS32" s="2121">
        <f t="shared" si="37"/>
        <v>0</v>
      </c>
      <c r="BT32" s="2120"/>
      <c r="BU32" s="2121">
        <f t="shared" si="38"/>
        <v>0</v>
      </c>
      <c r="BV32" s="2120"/>
      <c r="BW32" s="2121">
        <f t="shared" si="39"/>
        <v>0</v>
      </c>
      <c r="BX32" s="2120"/>
      <c r="BY32" s="2121">
        <f t="shared" si="40"/>
        <v>0</v>
      </c>
      <c r="BZ32" s="2120"/>
      <c r="CA32" s="2121">
        <f t="shared" si="41"/>
        <v>0</v>
      </c>
      <c r="CB32" s="1254">
        <f t="shared" si="58"/>
        <v>22</v>
      </c>
      <c r="CC32" s="1648">
        <f t="shared" si="42"/>
        <v>0</v>
      </c>
      <c r="CD32" s="1633">
        <f t="shared" si="43"/>
        <v>0</v>
      </c>
      <c r="CE32" s="1633">
        <f t="shared" si="44"/>
        <v>0</v>
      </c>
      <c r="CF32" s="1634">
        <f t="shared" si="45"/>
        <v>0</v>
      </c>
      <c r="CG32" s="1655"/>
      <c r="CH32" s="1659">
        <f t="shared" si="59"/>
        <v>0</v>
      </c>
      <c r="CI32" s="1655"/>
      <c r="CJ32" s="1656">
        <f t="shared" si="60"/>
        <v>0</v>
      </c>
      <c r="CK32" s="1655"/>
      <c r="CL32" s="1659">
        <f t="shared" si="46"/>
        <v>0</v>
      </c>
      <c r="CM32" s="1655"/>
      <c r="CN32" s="1656">
        <f t="shared" si="47"/>
        <v>0</v>
      </c>
      <c r="CO32" s="1655"/>
      <c r="CP32" s="1659">
        <f t="shared" si="48"/>
        <v>0</v>
      </c>
      <c r="CQ32" s="1655"/>
      <c r="CR32" s="1659">
        <f t="shared" si="61"/>
        <v>0</v>
      </c>
      <c r="CS32" s="387">
        <v>22</v>
      </c>
      <c r="CT32" s="1648">
        <f t="shared" si="49"/>
        <v>0</v>
      </c>
      <c r="CU32" s="1633">
        <f t="shared" si="50"/>
        <v>0</v>
      </c>
      <c r="CV32" s="1633">
        <f t="shared" si="51"/>
        <v>0</v>
      </c>
      <c r="CW32" s="1634">
        <f t="shared" si="52"/>
        <v>0</v>
      </c>
      <c r="CX32" s="1655"/>
      <c r="CY32" s="1659">
        <f t="shared" si="53"/>
        <v>0</v>
      </c>
      <c r="CZ32" s="1655"/>
      <c r="DA32" s="1656">
        <f t="shared" si="54"/>
        <v>0</v>
      </c>
      <c r="DB32" s="1655"/>
      <c r="DC32" s="1656">
        <f t="shared" si="55"/>
        <v>0</v>
      </c>
      <c r="DD32" s="1655"/>
      <c r="DE32" s="1656">
        <f t="shared" si="56"/>
        <v>0</v>
      </c>
      <c r="DF32" s="1655"/>
      <c r="DG32" s="1656">
        <f t="shared" si="62"/>
        <v>0</v>
      </c>
      <c r="DH32" s="1655"/>
      <c r="DI32" s="1656">
        <f t="shared" si="63"/>
        <v>0</v>
      </c>
    </row>
    <row r="33" spans="2:113" ht="14.1" customHeight="1">
      <c r="B33" s="1254">
        <f t="shared" si="57"/>
        <v>23</v>
      </c>
      <c r="C33" s="2264"/>
      <c r="D33" s="1615"/>
      <c r="E33" s="1615"/>
      <c r="F33" s="1615"/>
      <c r="G33" s="1617"/>
      <c r="H33" s="1618">
        <f t="shared" si="0"/>
        <v>0</v>
      </c>
      <c r="I33" s="1618">
        <f t="shared" si="1"/>
        <v>0</v>
      </c>
      <c r="J33" s="1619"/>
      <c r="K33" s="1620">
        <f t="shared" si="2"/>
        <v>0</v>
      </c>
      <c r="L33" s="1621"/>
      <c r="M33" s="1620">
        <f t="shared" si="3"/>
        <v>0</v>
      </c>
      <c r="N33" s="2167"/>
      <c r="O33" s="1620">
        <f t="shared" si="4"/>
        <v>0</v>
      </c>
      <c r="P33" s="2153"/>
      <c r="Q33" s="1256">
        <v>23</v>
      </c>
      <c r="R33" s="1639">
        <f t="shared" si="5"/>
        <v>0</v>
      </c>
      <c r="S33" s="1633">
        <f t="shared" si="6"/>
        <v>0</v>
      </c>
      <c r="T33" s="1633">
        <f t="shared" si="7"/>
        <v>0</v>
      </c>
      <c r="U33" s="1633">
        <f t="shared" si="8"/>
        <v>0</v>
      </c>
      <c r="V33" s="1635"/>
      <c r="W33" s="1636">
        <f t="shared" si="9"/>
        <v>0</v>
      </c>
      <c r="X33" s="1637"/>
      <c r="Y33" s="1636">
        <f t="shared" si="10"/>
        <v>0</v>
      </c>
      <c r="Z33" s="1637"/>
      <c r="AA33" s="1636">
        <f t="shared" si="11"/>
        <v>0</v>
      </c>
      <c r="AB33" s="1635"/>
      <c r="AC33" s="1636">
        <f t="shared" si="12"/>
        <v>0</v>
      </c>
      <c r="AD33" s="1637"/>
      <c r="AE33" s="1636">
        <f t="shared" si="13"/>
        <v>0</v>
      </c>
      <c r="AF33" s="1637"/>
      <c r="AG33" s="1638">
        <f t="shared" si="14"/>
        <v>0</v>
      </c>
      <c r="AH33" s="1255">
        <v>23</v>
      </c>
      <c r="AI33" s="1648">
        <f t="shared" si="15"/>
        <v>0</v>
      </c>
      <c r="AJ33" s="1633">
        <f t="shared" si="16"/>
        <v>0</v>
      </c>
      <c r="AK33" s="1633">
        <f t="shared" si="17"/>
        <v>0</v>
      </c>
      <c r="AL33" s="1633">
        <f t="shared" si="18"/>
        <v>0</v>
      </c>
      <c r="AM33" s="1635"/>
      <c r="AN33" s="1649">
        <f t="shared" si="19"/>
        <v>0</v>
      </c>
      <c r="AO33" s="1635"/>
      <c r="AP33" s="1649">
        <f t="shared" si="20"/>
        <v>0</v>
      </c>
      <c r="AQ33" s="1635"/>
      <c r="AR33" s="1649">
        <f t="shared" si="21"/>
        <v>0</v>
      </c>
      <c r="AS33" s="1635"/>
      <c r="AT33" s="1649">
        <f t="shared" si="22"/>
        <v>0</v>
      </c>
      <c r="AU33" s="1635"/>
      <c r="AV33" s="1649">
        <f t="shared" si="23"/>
        <v>0</v>
      </c>
      <c r="AW33" s="1635"/>
      <c r="AX33" s="1649">
        <f t="shared" si="24"/>
        <v>0</v>
      </c>
      <c r="AY33" s="1635"/>
      <c r="AZ33" s="1649">
        <f t="shared" si="25"/>
        <v>0</v>
      </c>
      <c r="BA33" s="1635"/>
      <c r="BB33" s="1649">
        <f t="shared" si="26"/>
        <v>0</v>
      </c>
      <c r="BC33" s="1635"/>
      <c r="BD33" s="1649">
        <f t="shared" si="27"/>
        <v>0</v>
      </c>
      <c r="BE33" s="1255">
        <v>23</v>
      </c>
      <c r="BF33" s="1654">
        <f t="shared" si="28"/>
        <v>0</v>
      </c>
      <c r="BG33" s="1633">
        <f t="shared" si="29"/>
        <v>0</v>
      </c>
      <c r="BH33" s="1633">
        <f t="shared" si="30"/>
        <v>0</v>
      </c>
      <c r="BI33" s="1633">
        <f t="shared" si="31"/>
        <v>0</v>
      </c>
      <c r="BJ33" s="2120"/>
      <c r="BK33" s="2121">
        <f t="shared" si="32"/>
        <v>0</v>
      </c>
      <c r="BL33" s="2120"/>
      <c r="BM33" s="2121">
        <f t="shared" si="33"/>
        <v>0</v>
      </c>
      <c r="BN33" s="2120"/>
      <c r="BO33" s="2121">
        <f t="shared" si="34"/>
        <v>0</v>
      </c>
      <c r="BP33" s="2120"/>
      <c r="BQ33" s="2121">
        <f t="shared" si="35"/>
        <v>0</v>
      </c>
      <c r="BR33" s="2122">
        <f t="shared" si="36"/>
        <v>0</v>
      </c>
      <c r="BS33" s="2121">
        <f t="shared" si="37"/>
        <v>0</v>
      </c>
      <c r="BT33" s="2120"/>
      <c r="BU33" s="2121">
        <f t="shared" si="38"/>
        <v>0</v>
      </c>
      <c r="BV33" s="2120"/>
      <c r="BW33" s="2121">
        <f t="shared" si="39"/>
        <v>0</v>
      </c>
      <c r="BX33" s="2120"/>
      <c r="BY33" s="2121">
        <f t="shared" si="40"/>
        <v>0</v>
      </c>
      <c r="BZ33" s="2120"/>
      <c r="CA33" s="2121">
        <f t="shared" si="41"/>
        <v>0</v>
      </c>
      <c r="CB33" s="1254">
        <f t="shared" si="58"/>
        <v>23</v>
      </c>
      <c r="CC33" s="1648">
        <f t="shared" si="42"/>
        <v>0</v>
      </c>
      <c r="CD33" s="1633">
        <f t="shared" si="43"/>
        <v>0</v>
      </c>
      <c r="CE33" s="1633">
        <f t="shared" si="44"/>
        <v>0</v>
      </c>
      <c r="CF33" s="1633">
        <f t="shared" si="45"/>
        <v>0</v>
      </c>
      <c r="CG33" s="1655"/>
      <c r="CH33" s="1659">
        <f t="shared" si="59"/>
        <v>0</v>
      </c>
      <c r="CI33" s="1655"/>
      <c r="CJ33" s="1656">
        <f t="shared" si="60"/>
        <v>0</v>
      </c>
      <c r="CK33" s="1655"/>
      <c r="CL33" s="1659">
        <f t="shared" si="46"/>
        <v>0</v>
      </c>
      <c r="CM33" s="1655"/>
      <c r="CN33" s="1656">
        <f t="shared" si="47"/>
        <v>0</v>
      </c>
      <c r="CO33" s="1655"/>
      <c r="CP33" s="1659">
        <f t="shared" si="48"/>
        <v>0</v>
      </c>
      <c r="CQ33" s="1655"/>
      <c r="CR33" s="1659">
        <f t="shared" si="61"/>
        <v>0</v>
      </c>
      <c r="CS33" s="387">
        <v>23</v>
      </c>
      <c r="CT33" s="1648">
        <f t="shared" si="49"/>
        <v>0</v>
      </c>
      <c r="CU33" s="1633">
        <f t="shared" si="50"/>
        <v>0</v>
      </c>
      <c r="CV33" s="1633">
        <f t="shared" si="51"/>
        <v>0</v>
      </c>
      <c r="CW33" s="1633">
        <f t="shared" si="52"/>
        <v>0</v>
      </c>
      <c r="CX33" s="1655"/>
      <c r="CY33" s="1659">
        <f t="shared" si="53"/>
        <v>0</v>
      </c>
      <c r="CZ33" s="1655"/>
      <c r="DA33" s="1656">
        <f t="shared" si="54"/>
        <v>0</v>
      </c>
      <c r="DB33" s="1655"/>
      <c r="DC33" s="1656">
        <f t="shared" si="55"/>
        <v>0</v>
      </c>
      <c r="DD33" s="1655"/>
      <c r="DE33" s="1656">
        <f t="shared" si="56"/>
        <v>0</v>
      </c>
      <c r="DF33" s="1655"/>
      <c r="DG33" s="1656">
        <f t="shared" si="62"/>
        <v>0</v>
      </c>
      <c r="DH33" s="1655"/>
      <c r="DI33" s="1656">
        <f t="shared" si="63"/>
        <v>0</v>
      </c>
    </row>
    <row r="34" spans="2:113" ht="14.1" customHeight="1">
      <c r="B34" s="1254">
        <f t="shared" si="57"/>
        <v>24</v>
      </c>
      <c r="C34" s="2263"/>
      <c r="D34" s="1615"/>
      <c r="E34" s="1615"/>
      <c r="F34" s="1616"/>
      <c r="G34" s="1617"/>
      <c r="H34" s="1618">
        <f t="shared" si="0"/>
        <v>0</v>
      </c>
      <c r="I34" s="1618">
        <f t="shared" si="1"/>
        <v>0</v>
      </c>
      <c r="J34" s="1619"/>
      <c r="K34" s="1620">
        <f t="shared" si="2"/>
        <v>0</v>
      </c>
      <c r="L34" s="1621"/>
      <c r="M34" s="1620">
        <f t="shared" si="3"/>
        <v>0</v>
      </c>
      <c r="N34" s="2167"/>
      <c r="O34" s="1620">
        <f t="shared" si="4"/>
        <v>0</v>
      </c>
      <c r="P34" s="2153"/>
      <c r="Q34" s="1256">
        <v>24</v>
      </c>
      <c r="R34" s="1640">
        <f t="shared" si="5"/>
        <v>0</v>
      </c>
      <c r="S34" s="1641">
        <f t="shared" si="6"/>
        <v>0</v>
      </c>
      <c r="T34" s="1641">
        <f t="shared" si="7"/>
        <v>0</v>
      </c>
      <c r="U34" s="1642">
        <f t="shared" si="8"/>
        <v>0</v>
      </c>
      <c r="V34" s="1635"/>
      <c r="W34" s="1636">
        <f t="shared" si="9"/>
        <v>0</v>
      </c>
      <c r="X34" s="1637"/>
      <c r="Y34" s="1636">
        <f t="shared" si="10"/>
        <v>0</v>
      </c>
      <c r="Z34" s="1637"/>
      <c r="AA34" s="1636">
        <f t="shared" si="11"/>
        <v>0</v>
      </c>
      <c r="AB34" s="1635"/>
      <c r="AC34" s="1636">
        <f t="shared" si="12"/>
        <v>0</v>
      </c>
      <c r="AD34" s="1637"/>
      <c r="AE34" s="1636">
        <f t="shared" si="13"/>
        <v>0</v>
      </c>
      <c r="AF34" s="1637"/>
      <c r="AG34" s="1638">
        <f t="shared" si="14"/>
        <v>0</v>
      </c>
      <c r="AH34" s="1255">
        <v>24</v>
      </c>
      <c r="AI34" s="1648">
        <f t="shared" si="15"/>
        <v>0</v>
      </c>
      <c r="AJ34" s="1641">
        <f t="shared" si="16"/>
        <v>0</v>
      </c>
      <c r="AK34" s="1641">
        <f t="shared" si="17"/>
        <v>0</v>
      </c>
      <c r="AL34" s="1642">
        <f t="shared" si="18"/>
        <v>0</v>
      </c>
      <c r="AM34" s="1635"/>
      <c r="AN34" s="1649">
        <f t="shared" si="19"/>
        <v>0</v>
      </c>
      <c r="AO34" s="1635"/>
      <c r="AP34" s="1649">
        <f t="shared" si="20"/>
        <v>0</v>
      </c>
      <c r="AQ34" s="1635"/>
      <c r="AR34" s="1649">
        <f t="shared" si="21"/>
        <v>0</v>
      </c>
      <c r="AS34" s="1635"/>
      <c r="AT34" s="1649">
        <f t="shared" si="22"/>
        <v>0</v>
      </c>
      <c r="AU34" s="1635"/>
      <c r="AV34" s="1649">
        <f t="shared" si="23"/>
        <v>0</v>
      </c>
      <c r="AW34" s="1635"/>
      <c r="AX34" s="1649">
        <f t="shared" si="24"/>
        <v>0</v>
      </c>
      <c r="AY34" s="1635"/>
      <c r="AZ34" s="1649">
        <f t="shared" si="25"/>
        <v>0</v>
      </c>
      <c r="BA34" s="1635"/>
      <c r="BB34" s="1649">
        <f t="shared" si="26"/>
        <v>0</v>
      </c>
      <c r="BC34" s="1635"/>
      <c r="BD34" s="1649">
        <f t="shared" si="27"/>
        <v>0</v>
      </c>
      <c r="BE34" s="1255">
        <v>24</v>
      </c>
      <c r="BF34" s="1654">
        <f t="shared" si="28"/>
        <v>0</v>
      </c>
      <c r="BG34" s="1641">
        <f t="shared" si="29"/>
        <v>0</v>
      </c>
      <c r="BH34" s="1641">
        <f t="shared" si="30"/>
        <v>0</v>
      </c>
      <c r="BI34" s="1642">
        <f t="shared" si="31"/>
        <v>0</v>
      </c>
      <c r="BJ34" s="2120"/>
      <c r="BK34" s="2121">
        <f t="shared" si="32"/>
        <v>0</v>
      </c>
      <c r="BL34" s="2120"/>
      <c r="BM34" s="2121">
        <f t="shared" si="33"/>
        <v>0</v>
      </c>
      <c r="BN34" s="2120"/>
      <c r="BO34" s="2121">
        <f t="shared" si="34"/>
        <v>0</v>
      </c>
      <c r="BP34" s="2120"/>
      <c r="BQ34" s="2121">
        <f t="shared" si="35"/>
        <v>0</v>
      </c>
      <c r="BR34" s="2122">
        <f t="shared" si="36"/>
        <v>0</v>
      </c>
      <c r="BS34" s="2121">
        <f t="shared" si="37"/>
        <v>0</v>
      </c>
      <c r="BT34" s="2120"/>
      <c r="BU34" s="2121">
        <f t="shared" si="38"/>
        <v>0</v>
      </c>
      <c r="BV34" s="2120"/>
      <c r="BW34" s="2121">
        <f t="shared" si="39"/>
        <v>0</v>
      </c>
      <c r="BX34" s="2120"/>
      <c r="BY34" s="2121">
        <f t="shared" si="40"/>
        <v>0</v>
      </c>
      <c r="BZ34" s="2120"/>
      <c r="CA34" s="2121">
        <f t="shared" si="41"/>
        <v>0</v>
      </c>
      <c r="CB34" s="1254">
        <f t="shared" si="58"/>
        <v>24</v>
      </c>
      <c r="CC34" s="1648">
        <f t="shared" si="42"/>
        <v>0</v>
      </c>
      <c r="CD34" s="1641">
        <f t="shared" si="43"/>
        <v>0</v>
      </c>
      <c r="CE34" s="1641">
        <f t="shared" si="44"/>
        <v>0</v>
      </c>
      <c r="CF34" s="1642">
        <f t="shared" si="45"/>
        <v>0</v>
      </c>
      <c r="CG34" s="1655"/>
      <c r="CH34" s="1659">
        <f t="shared" si="59"/>
        <v>0</v>
      </c>
      <c r="CI34" s="1655"/>
      <c r="CJ34" s="1656">
        <f t="shared" si="60"/>
        <v>0</v>
      </c>
      <c r="CK34" s="1655"/>
      <c r="CL34" s="1659">
        <f t="shared" si="46"/>
        <v>0</v>
      </c>
      <c r="CM34" s="1655"/>
      <c r="CN34" s="1656">
        <f t="shared" si="47"/>
        <v>0</v>
      </c>
      <c r="CO34" s="1655"/>
      <c r="CP34" s="1659">
        <f t="shared" si="48"/>
        <v>0</v>
      </c>
      <c r="CQ34" s="1655"/>
      <c r="CR34" s="1659">
        <f t="shared" si="61"/>
        <v>0</v>
      </c>
      <c r="CS34" s="387">
        <v>24</v>
      </c>
      <c r="CT34" s="1648">
        <f t="shared" si="49"/>
        <v>0</v>
      </c>
      <c r="CU34" s="1641">
        <f t="shared" si="50"/>
        <v>0</v>
      </c>
      <c r="CV34" s="1641">
        <f t="shared" si="51"/>
        <v>0</v>
      </c>
      <c r="CW34" s="1642">
        <f t="shared" si="52"/>
        <v>0</v>
      </c>
      <c r="CX34" s="1655"/>
      <c r="CY34" s="1659">
        <f t="shared" si="53"/>
        <v>0</v>
      </c>
      <c r="CZ34" s="1655"/>
      <c r="DA34" s="1656">
        <f t="shared" si="54"/>
        <v>0</v>
      </c>
      <c r="DB34" s="1655"/>
      <c r="DC34" s="1656">
        <f t="shared" si="55"/>
        <v>0</v>
      </c>
      <c r="DD34" s="1655"/>
      <c r="DE34" s="1656">
        <f t="shared" si="56"/>
        <v>0</v>
      </c>
      <c r="DF34" s="1655"/>
      <c r="DG34" s="1656">
        <f t="shared" si="62"/>
        <v>0</v>
      </c>
      <c r="DH34" s="1655"/>
      <c r="DI34" s="1656">
        <f t="shared" si="63"/>
        <v>0</v>
      </c>
    </row>
    <row r="35" spans="2:113" ht="14.1" customHeight="1">
      <c r="B35" s="1254">
        <f t="shared" si="57"/>
        <v>25</v>
      </c>
      <c r="C35" s="2265" t="s">
        <v>836</v>
      </c>
      <c r="D35" s="1633">
        <f>'F002'!F9</f>
        <v>0</v>
      </c>
      <c r="E35" s="1633">
        <f>'F002'!F10</f>
        <v>0</v>
      </c>
      <c r="F35" s="1633">
        <f>'F002'!F11+'F002'!F12</f>
        <v>0</v>
      </c>
      <c r="G35" s="1617"/>
      <c r="H35" s="1618">
        <f t="shared" si="0"/>
        <v>0</v>
      </c>
      <c r="I35" s="1618">
        <f t="shared" si="1"/>
        <v>0</v>
      </c>
      <c r="J35" s="2141"/>
      <c r="K35" s="2141"/>
      <c r="L35" s="2145"/>
      <c r="M35" s="2141"/>
      <c r="N35" s="2167"/>
      <c r="O35" s="1620">
        <f t="shared" si="4"/>
        <v>0</v>
      </c>
      <c r="P35" s="2153"/>
      <c r="Q35" s="1256">
        <v>25</v>
      </c>
      <c r="R35" s="1632" t="str">
        <f t="shared" si="5"/>
        <v>allgemeine Arbeiten</v>
      </c>
      <c r="S35" s="1643">
        <f t="shared" si="6"/>
        <v>0</v>
      </c>
      <c r="T35" s="1643">
        <f t="shared" si="7"/>
        <v>0</v>
      </c>
      <c r="U35" s="1644">
        <f t="shared" si="8"/>
        <v>0</v>
      </c>
      <c r="V35" s="1635"/>
      <c r="W35" s="1636">
        <f t="shared" si="9"/>
        <v>0</v>
      </c>
      <c r="X35" s="1637"/>
      <c r="Y35" s="1636">
        <f t="shared" si="10"/>
        <v>0</v>
      </c>
      <c r="Z35" s="1637"/>
      <c r="AA35" s="1636">
        <f t="shared" si="11"/>
        <v>0</v>
      </c>
      <c r="AB35" s="1635"/>
      <c r="AC35" s="1636">
        <f t="shared" si="12"/>
        <v>0</v>
      </c>
      <c r="AD35" s="1637"/>
      <c r="AE35" s="1636">
        <f t="shared" si="13"/>
        <v>0</v>
      </c>
      <c r="AF35" s="1637"/>
      <c r="AG35" s="1638">
        <f t="shared" si="14"/>
        <v>0</v>
      </c>
      <c r="AH35" s="1255">
        <v>25</v>
      </c>
      <c r="AI35" s="1648" t="str">
        <f t="shared" si="15"/>
        <v>allgemeine Arbeiten</v>
      </c>
      <c r="AJ35" s="1643">
        <f t="shared" si="16"/>
        <v>0</v>
      </c>
      <c r="AK35" s="1643">
        <f t="shared" si="17"/>
        <v>0</v>
      </c>
      <c r="AL35" s="1644">
        <f t="shared" si="18"/>
        <v>0</v>
      </c>
      <c r="AM35" s="2147"/>
      <c r="AN35" s="2146"/>
      <c r="AO35" s="2147"/>
      <c r="AP35" s="2146"/>
      <c r="AQ35" s="2147"/>
      <c r="AR35" s="2146"/>
      <c r="AS35" s="2147"/>
      <c r="AT35" s="2146"/>
      <c r="AU35" s="2147"/>
      <c r="AV35" s="2146"/>
      <c r="AW35" s="2147"/>
      <c r="AX35" s="2146"/>
      <c r="AY35" s="2147"/>
      <c r="AZ35" s="2146"/>
      <c r="BA35" s="2147"/>
      <c r="BB35" s="2146"/>
      <c r="BC35" s="2147"/>
      <c r="BD35" s="2146"/>
      <c r="BE35" s="1255">
        <v>25</v>
      </c>
      <c r="BF35" s="1654" t="str">
        <f t="shared" si="28"/>
        <v>allgemeine Arbeiten</v>
      </c>
      <c r="BG35" s="1643">
        <f t="shared" si="29"/>
        <v>0</v>
      </c>
      <c r="BH35" s="1643">
        <f t="shared" si="30"/>
        <v>0</v>
      </c>
      <c r="BI35" s="1644">
        <f t="shared" si="31"/>
        <v>0</v>
      </c>
      <c r="BJ35" s="2149"/>
      <c r="BK35" s="2148"/>
      <c r="BL35" s="2149"/>
      <c r="BM35" s="2148"/>
      <c r="BN35" s="2149"/>
      <c r="BO35" s="2148"/>
      <c r="BP35" s="2120"/>
      <c r="BQ35" s="2121">
        <f t="shared" si="35"/>
        <v>0</v>
      </c>
      <c r="BR35" s="2122">
        <f t="shared" si="36"/>
        <v>0</v>
      </c>
      <c r="BS35" s="2121">
        <f t="shared" si="37"/>
        <v>0</v>
      </c>
      <c r="BT35" s="2149"/>
      <c r="BU35" s="2148"/>
      <c r="BV35" s="2149"/>
      <c r="BW35" s="2148"/>
      <c r="BX35" s="2149"/>
      <c r="BY35" s="2148"/>
      <c r="BZ35" s="2149"/>
      <c r="CA35" s="2150">
        <f t="shared" si="41"/>
        <v>0</v>
      </c>
      <c r="CB35" s="1254">
        <f t="shared" si="58"/>
        <v>25</v>
      </c>
      <c r="CC35" s="1648" t="str">
        <f t="shared" si="42"/>
        <v>allgemeine Arbeiten</v>
      </c>
      <c r="CD35" s="1643">
        <f t="shared" si="43"/>
        <v>0</v>
      </c>
      <c r="CE35" s="1643">
        <f t="shared" si="44"/>
        <v>0</v>
      </c>
      <c r="CF35" s="1644">
        <f t="shared" si="45"/>
        <v>0</v>
      </c>
      <c r="CG35" s="2139"/>
      <c r="CH35" s="2137"/>
      <c r="CI35" s="2139"/>
      <c r="CJ35" s="2138"/>
      <c r="CK35" s="2139"/>
      <c r="CL35" s="2137"/>
      <c r="CM35" s="2139"/>
      <c r="CN35" s="2138"/>
      <c r="CO35" s="2139"/>
      <c r="CP35" s="2137"/>
      <c r="CQ35" s="2139"/>
      <c r="CR35" s="2137"/>
      <c r="CS35" s="387">
        <v>25</v>
      </c>
      <c r="CT35" s="1648" t="str">
        <f t="shared" si="49"/>
        <v>allgemeine Arbeiten</v>
      </c>
      <c r="CU35" s="1643">
        <f t="shared" si="50"/>
        <v>0</v>
      </c>
      <c r="CV35" s="1643">
        <f t="shared" si="51"/>
        <v>0</v>
      </c>
      <c r="CW35" s="1644">
        <f t="shared" si="52"/>
        <v>0</v>
      </c>
      <c r="CX35" s="2139"/>
      <c r="CY35" s="2137"/>
      <c r="CZ35" s="2139"/>
      <c r="DA35" s="2138"/>
      <c r="DB35" s="2139"/>
      <c r="DC35" s="2138"/>
      <c r="DD35" s="2139"/>
      <c r="DE35" s="2138"/>
      <c r="DF35" s="2139"/>
      <c r="DG35" s="2138"/>
      <c r="DH35" s="2139"/>
      <c r="DI35" s="2138"/>
    </row>
    <row r="36" spans="2:113" ht="14.1" customHeight="1" thickBot="1">
      <c r="B36" s="1254">
        <f t="shared" si="57"/>
        <v>26</v>
      </c>
      <c r="C36" s="2266" t="s">
        <v>835</v>
      </c>
      <c r="D36" s="1622"/>
      <c r="E36" s="1622"/>
      <c r="F36" s="1622"/>
      <c r="G36" s="2113"/>
      <c r="H36" s="2111"/>
      <c r="I36" s="2111"/>
      <c r="J36" s="2112"/>
      <c r="K36" s="2112"/>
      <c r="L36" s="2111"/>
      <c r="M36" s="2112"/>
      <c r="N36" s="2112"/>
      <c r="O36" s="2154">
        <f>'F008'!J21</f>
        <v>0</v>
      </c>
      <c r="P36" s="2155"/>
      <c r="Q36" s="1256">
        <v>26</v>
      </c>
      <c r="R36" s="1645" t="str">
        <f t="shared" si="5"/>
        <v>überbetriebliche Arbeiten</v>
      </c>
      <c r="S36" s="1646">
        <f t="shared" si="6"/>
        <v>0</v>
      </c>
      <c r="T36" s="1646">
        <f t="shared" si="7"/>
        <v>0</v>
      </c>
      <c r="U36" s="1646">
        <f t="shared" si="8"/>
        <v>0</v>
      </c>
      <c r="V36" s="2028"/>
      <c r="W36" s="2030">
        <f>'F008'!K21</f>
        <v>0</v>
      </c>
      <c r="X36" s="2029"/>
      <c r="Y36" s="2027">
        <f t="shared" si="10"/>
        <v>0</v>
      </c>
      <c r="Z36" s="2029"/>
      <c r="AA36" s="2027">
        <f t="shared" si="11"/>
        <v>0</v>
      </c>
      <c r="AB36" s="2028"/>
      <c r="AC36" s="2027">
        <f t="shared" si="12"/>
        <v>0</v>
      </c>
      <c r="AD36" s="2029"/>
      <c r="AE36" s="2027">
        <f t="shared" si="13"/>
        <v>0</v>
      </c>
      <c r="AF36" s="2029"/>
      <c r="AG36" s="2114">
        <f t="shared" si="14"/>
        <v>0</v>
      </c>
      <c r="AH36" s="1255">
        <v>26</v>
      </c>
      <c r="AI36" s="1650" t="str">
        <f t="shared" si="15"/>
        <v>überbetriebliche Arbeiten</v>
      </c>
      <c r="AJ36" s="1646">
        <f t="shared" si="16"/>
        <v>0</v>
      </c>
      <c r="AK36" s="1646">
        <f t="shared" si="17"/>
        <v>0</v>
      </c>
      <c r="AL36" s="1646">
        <f t="shared" si="18"/>
        <v>0</v>
      </c>
      <c r="AM36" s="2028"/>
      <c r="AN36" s="2115"/>
      <c r="AO36" s="2028"/>
      <c r="AP36" s="2115"/>
      <c r="AQ36" s="2028"/>
      <c r="AR36" s="2115"/>
      <c r="AS36" s="2028"/>
      <c r="AT36" s="2115"/>
      <c r="AU36" s="2028"/>
      <c r="AV36" s="2115"/>
      <c r="AW36" s="2028"/>
      <c r="AX36" s="2115"/>
      <c r="AY36" s="2028"/>
      <c r="AZ36" s="2115"/>
      <c r="BA36" s="2028"/>
      <c r="BB36" s="2115"/>
      <c r="BC36" s="2028"/>
      <c r="BD36" s="2115"/>
      <c r="BE36" s="1255">
        <v>26</v>
      </c>
      <c r="BF36" s="1657" t="str">
        <f t="shared" si="28"/>
        <v>überbetriebliche Arbeiten</v>
      </c>
      <c r="BG36" s="1646">
        <f t="shared" si="29"/>
        <v>0</v>
      </c>
      <c r="BH36" s="1646">
        <f t="shared" si="30"/>
        <v>0</v>
      </c>
      <c r="BI36" s="1646">
        <f t="shared" si="31"/>
        <v>0</v>
      </c>
      <c r="BJ36" s="2123"/>
      <c r="BK36" s="2124"/>
      <c r="BL36" s="2123"/>
      <c r="BM36" s="2124"/>
      <c r="BN36" s="2123"/>
      <c r="BO36" s="2124"/>
      <c r="BP36" s="2123"/>
      <c r="BQ36" s="2125">
        <f>'F008'!G21</f>
        <v>0</v>
      </c>
      <c r="BR36" s="2126"/>
      <c r="BS36" s="2127">
        <f>BQ36*$BR$3</f>
        <v>0</v>
      </c>
      <c r="BT36" s="2135"/>
      <c r="BU36" s="2134">
        <f t="shared" si="38"/>
        <v>0</v>
      </c>
      <c r="BV36" s="2135"/>
      <c r="BW36" s="2134">
        <f t="shared" si="39"/>
        <v>0</v>
      </c>
      <c r="BX36" s="2135"/>
      <c r="BY36" s="2134">
        <f t="shared" si="40"/>
        <v>0</v>
      </c>
      <c r="BZ36" s="2135"/>
      <c r="CA36" s="2124">
        <f t="shared" si="41"/>
        <v>0</v>
      </c>
      <c r="CB36" s="1254">
        <f t="shared" si="58"/>
        <v>26</v>
      </c>
      <c r="CC36" s="1650" t="str">
        <f t="shared" si="42"/>
        <v>überbetriebliche Arbeiten</v>
      </c>
      <c r="CD36" s="1646">
        <f t="shared" si="43"/>
        <v>0</v>
      </c>
      <c r="CE36" s="1646">
        <f t="shared" si="44"/>
        <v>0</v>
      </c>
      <c r="CF36" s="1646">
        <f t="shared" si="45"/>
        <v>0</v>
      </c>
      <c r="CG36" s="2136"/>
      <c r="CH36" s="1624"/>
      <c r="CI36" s="2136"/>
      <c r="CJ36" s="1624"/>
      <c r="CK36" s="2136"/>
      <c r="CL36" s="1624"/>
      <c r="CM36" s="2136"/>
      <c r="CN36" s="1624"/>
      <c r="CO36" s="2136"/>
      <c r="CP36" s="1624"/>
      <c r="CQ36" s="2136"/>
      <c r="CR36" s="1624"/>
      <c r="CS36" s="387">
        <v>26</v>
      </c>
      <c r="CT36" s="1650" t="str">
        <f t="shared" si="49"/>
        <v>überbetriebliche Arbeiten</v>
      </c>
      <c r="CU36" s="1646">
        <f t="shared" si="50"/>
        <v>0</v>
      </c>
      <c r="CV36" s="1646">
        <f t="shared" si="51"/>
        <v>0</v>
      </c>
      <c r="CW36" s="1646">
        <f t="shared" si="52"/>
        <v>0</v>
      </c>
      <c r="CX36" s="2136"/>
      <c r="CY36" s="1624"/>
      <c r="CZ36" s="2136"/>
      <c r="DA36" s="1624"/>
      <c r="DB36" s="2136"/>
      <c r="DC36" s="1624"/>
      <c r="DD36" s="2136"/>
      <c r="DE36" s="1624"/>
      <c r="DF36" s="2136"/>
      <c r="DG36" s="1624"/>
      <c r="DH36" s="2136"/>
      <c r="DI36" s="1624"/>
    </row>
    <row r="37" spans="2:113" s="310" customFormat="1" ht="20.25" customHeight="1" thickBot="1">
      <c r="B37" s="1254">
        <f t="shared" si="57"/>
        <v>27</v>
      </c>
      <c r="C37" s="1253"/>
      <c r="D37" s="358"/>
      <c r="E37" s="358"/>
      <c r="F37" s="358"/>
      <c r="G37" s="2156" t="s">
        <v>235</v>
      </c>
      <c r="H37" s="2366">
        <f>SUM(H11:I36)</f>
        <v>0</v>
      </c>
      <c r="I37" s="2157" t="s">
        <v>82</v>
      </c>
      <c r="J37" s="2158" t="s">
        <v>234</v>
      </c>
      <c r="K37" s="1604">
        <f>SUM(K11:K36)</f>
        <v>0</v>
      </c>
      <c r="L37" s="2159" t="s">
        <v>233</v>
      </c>
      <c r="M37" s="1604">
        <f>SUM(M11:M36)</f>
        <v>0</v>
      </c>
      <c r="N37" s="2160"/>
      <c r="O37" s="2161">
        <f>SUM(O11:O36)</f>
        <v>0</v>
      </c>
      <c r="P37" s="2162" t="s">
        <v>232</v>
      </c>
      <c r="R37" s="1252" t="s">
        <v>231</v>
      </c>
      <c r="S37" s="296"/>
      <c r="T37" s="296"/>
      <c r="U37" s="296"/>
      <c r="V37" s="1251" t="s">
        <v>230</v>
      </c>
      <c r="W37" s="1249">
        <f>SUM(W11:W36)</f>
        <v>0</v>
      </c>
      <c r="X37" s="299" t="s">
        <v>230</v>
      </c>
      <c r="Y37" s="1249">
        <f>SUM(Y11:Y36)</f>
        <v>0</v>
      </c>
      <c r="Z37" s="299" t="s">
        <v>230</v>
      </c>
      <c r="AA37" s="1249">
        <f>SUM(AA11:AA36)</f>
        <v>0</v>
      </c>
      <c r="AB37" s="1250" t="s">
        <v>229</v>
      </c>
      <c r="AC37" s="1249">
        <f>SUM(AC11:AC36)</f>
        <v>0</v>
      </c>
      <c r="AD37" s="1250" t="s">
        <v>229</v>
      </c>
      <c r="AE37" s="1249">
        <f>SUM(AE11:AE36)</f>
        <v>0</v>
      </c>
      <c r="AF37" s="1250" t="s">
        <v>229</v>
      </c>
      <c r="AG37" s="1249">
        <f>SUM(AG11:AG36)</f>
        <v>0</v>
      </c>
      <c r="AI37" s="338" t="s">
        <v>228</v>
      </c>
      <c r="AJ37" s="337" t="s">
        <v>227</v>
      </c>
      <c r="AK37" s="338" t="s">
        <v>220</v>
      </c>
      <c r="AL37" s="337"/>
      <c r="AM37" s="344"/>
      <c r="AN37" s="1247">
        <f>SUM(AN11:AN36)</f>
        <v>0</v>
      </c>
      <c r="AO37" s="1248"/>
      <c r="AP37" s="1247">
        <f>SUM(AP11:AP36)</f>
        <v>0</v>
      </c>
      <c r="AQ37" s="1248"/>
      <c r="AR37" s="1247">
        <f>SUM(AR11:AR36)</f>
        <v>0</v>
      </c>
      <c r="AS37" s="1248"/>
      <c r="AT37" s="1247">
        <f>SUM(AT11:AT36)</f>
        <v>0</v>
      </c>
      <c r="AU37" s="1248"/>
      <c r="AV37" s="1247">
        <f>SUM(AV11:AV36)</f>
        <v>0</v>
      </c>
      <c r="AW37" s="1248"/>
      <c r="AX37" s="1247">
        <f>SUM(AX11:AX36)</f>
        <v>0</v>
      </c>
      <c r="AY37" s="1248"/>
      <c r="AZ37" s="1247">
        <f>SUM(AZ11:AZ36)</f>
        <v>0</v>
      </c>
      <c r="BA37" s="1248"/>
      <c r="BB37" s="2151">
        <f>SUM(BB11:BB36)</f>
        <v>0</v>
      </c>
      <c r="BC37" s="1248"/>
      <c r="BD37" s="1247">
        <f>SUM(BD11:BD36)</f>
        <v>0</v>
      </c>
      <c r="BF37" s="338" t="s">
        <v>228</v>
      </c>
      <c r="BG37" s="337" t="s">
        <v>227</v>
      </c>
      <c r="BH37" s="338" t="s">
        <v>220</v>
      </c>
      <c r="BI37" s="337"/>
      <c r="BJ37" s="2128"/>
      <c r="BK37" s="2129">
        <f>SUM(BK11:BK36)</f>
        <v>0</v>
      </c>
      <c r="BL37" s="2130"/>
      <c r="BM37" s="2129">
        <f>SUM(BM11:BM36)</f>
        <v>0</v>
      </c>
      <c r="BN37" s="2130"/>
      <c r="BO37" s="2129">
        <f>SUM(BO11:BO36)</f>
        <v>0</v>
      </c>
      <c r="BP37" s="2130"/>
      <c r="BQ37" s="2131">
        <f>SUM(BQ11:BQ36)</f>
        <v>0</v>
      </c>
      <c r="BR37" s="2130"/>
      <c r="BS37" s="2129">
        <f>SUM(BS11:BS36)</f>
        <v>0</v>
      </c>
      <c r="BT37" s="2130"/>
      <c r="BU37" s="2129">
        <f>SUM(BU11:BU36)</f>
        <v>0</v>
      </c>
      <c r="BV37" s="2130"/>
      <c r="BW37" s="2129">
        <f>SUM(BW11:BW36)</f>
        <v>0</v>
      </c>
      <c r="BX37" s="2130"/>
      <c r="BY37" s="2129">
        <f>SUM(BY11:BY36)</f>
        <v>0</v>
      </c>
      <c r="BZ37" s="2130"/>
      <c r="CA37" s="2129">
        <f>SUM(CA11:CA36)</f>
        <v>0</v>
      </c>
      <c r="CB37" s="364"/>
      <c r="CC37" s="363"/>
      <c r="CD37" s="358"/>
      <c r="CE37" s="358"/>
      <c r="CF37" s="357"/>
      <c r="CG37" s="362" t="s">
        <v>203</v>
      </c>
      <c r="CH37" s="1244">
        <f>SUM(CH11:CH36)</f>
        <v>0</v>
      </c>
      <c r="CI37" s="1246" t="s">
        <v>203</v>
      </c>
      <c r="CJ37" s="1244">
        <f>SUM(CJ11:CJ36)</f>
        <v>0</v>
      </c>
      <c r="CK37" s="1246" t="s">
        <v>197</v>
      </c>
      <c r="CL37" s="1245">
        <f>SUM(CL11:CL36)</f>
        <v>0</v>
      </c>
      <c r="CM37" s="1246" t="s">
        <v>197</v>
      </c>
      <c r="CN37" s="1244">
        <f>SUM(CN11:CN36)</f>
        <v>0</v>
      </c>
      <c r="CO37" s="1246" t="s">
        <v>197</v>
      </c>
      <c r="CP37" s="1245">
        <f>SUM(CP11:CP36)</f>
        <v>0</v>
      </c>
      <c r="CQ37" s="1246" t="s">
        <v>197</v>
      </c>
      <c r="CR37" s="1244">
        <f>SUM(CR11:CR36)</f>
        <v>0</v>
      </c>
      <c r="CS37" s="360"/>
      <c r="CT37" s="359"/>
      <c r="CU37" s="358"/>
      <c r="CV37" s="358"/>
      <c r="CW37" s="357"/>
      <c r="CX37" s="356" t="s">
        <v>199</v>
      </c>
      <c r="CY37" s="1244">
        <f>SUM(CY11:CY36)</f>
        <v>0</v>
      </c>
      <c r="CZ37" s="356" t="s">
        <v>199</v>
      </c>
      <c r="DA37" s="1244">
        <f>SUM(DA11:DA36)</f>
        <v>0</v>
      </c>
      <c r="DB37" s="356" t="s">
        <v>197</v>
      </c>
      <c r="DC37" s="1245">
        <f>SUM(DC11:DC36)</f>
        <v>0</v>
      </c>
      <c r="DD37" s="356" t="s">
        <v>197</v>
      </c>
      <c r="DE37" s="1244">
        <f>SUM(DE11:DE36)</f>
        <v>0</v>
      </c>
      <c r="DF37" s="356" t="s">
        <v>197</v>
      </c>
      <c r="DG37" s="1245">
        <f>SUM(DG11:DG36)</f>
        <v>0</v>
      </c>
      <c r="DH37" s="356" t="s">
        <v>197</v>
      </c>
      <c r="DI37" s="1244">
        <f>SUM(DI11:DI36)</f>
        <v>0</v>
      </c>
    </row>
    <row r="38" spans="2:113" ht="15.75" customHeight="1" thickBot="1">
      <c r="C38" s="352" t="s">
        <v>226</v>
      </c>
      <c r="D38" s="2140">
        <f>SUM(D11:D34)</f>
        <v>0</v>
      </c>
      <c r="E38" s="2140">
        <f>SUM(E11:E34)</f>
        <v>0</v>
      </c>
      <c r="G38" s="2163" t="s">
        <v>225</v>
      </c>
      <c r="H38" s="1603">
        <f>SUM(H11:H36)</f>
        <v>0</v>
      </c>
      <c r="I38" s="1603">
        <f>SUM(I11:I36)</f>
        <v>0</v>
      </c>
      <c r="J38" s="2164" t="s">
        <v>224</v>
      </c>
      <c r="K38" s="2165"/>
      <c r="L38" s="2165"/>
      <c r="M38" s="2165"/>
      <c r="N38" s="2163" t="s">
        <v>929</v>
      </c>
      <c r="O38" s="1603">
        <f>'F003'!E24</f>
        <v>0</v>
      </c>
      <c r="P38" s="2165"/>
      <c r="R38" s="347" t="s">
        <v>223</v>
      </c>
      <c r="V38" s="1242" t="s">
        <v>222</v>
      </c>
      <c r="W38" s="1241">
        <f>W4-W37</f>
        <v>0</v>
      </c>
      <c r="X38" s="1242" t="s">
        <v>222</v>
      </c>
      <c r="Y38" s="1241">
        <f>Y4-Y37</f>
        <v>0</v>
      </c>
      <c r="Z38" s="1242" t="s">
        <v>222</v>
      </c>
      <c r="AA38" s="1241">
        <f>AA4-AA37</f>
        <v>0</v>
      </c>
      <c r="AB38" s="1242" t="s">
        <v>82</v>
      </c>
      <c r="AC38" s="1241">
        <f>AC6-AC37</f>
        <v>0</v>
      </c>
      <c r="AD38" s="1242" t="s">
        <v>82</v>
      </c>
      <c r="AE38" s="1241">
        <f>AE6-AE37</f>
        <v>0</v>
      </c>
      <c r="AF38" s="1242" t="s">
        <v>82</v>
      </c>
      <c r="AG38" s="1241">
        <f>AG6-AG37</f>
        <v>0</v>
      </c>
      <c r="AI38" s="339" t="s">
        <v>221</v>
      </c>
      <c r="AJ38" s="337"/>
      <c r="AK38" s="338" t="s">
        <v>220</v>
      </c>
      <c r="AL38" s="337"/>
      <c r="AM38" s="344"/>
      <c r="AN38" s="1240"/>
      <c r="AO38" s="344"/>
      <c r="AP38" s="1240"/>
      <c r="AQ38" s="340"/>
      <c r="AR38" s="1240"/>
      <c r="AS38" s="340"/>
      <c r="AT38" s="1240"/>
      <c r="AU38" s="340"/>
      <c r="AV38" s="1240"/>
      <c r="AW38" s="340"/>
      <c r="AX38" s="1240"/>
      <c r="AY38" s="340"/>
      <c r="AZ38" s="1240"/>
      <c r="BA38" s="340"/>
      <c r="BB38" s="1240"/>
      <c r="BC38" s="340"/>
      <c r="BD38" s="1240"/>
      <c r="BF38" s="339" t="s">
        <v>221</v>
      </c>
      <c r="BG38" s="337"/>
      <c r="BH38" s="338" t="s">
        <v>220</v>
      </c>
      <c r="BI38" s="337"/>
      <c r="BJ38" s="2128"/>
      <c r="BK38" s="2132"/>
      <c r="BL38" s="2128"/>
      <c r="BM38" s="2132"/>
      <c r="BN38" s="2130"/>
      <c r="BO38" s="2132"/>
      <c r="BP38" s="2130"/>
      <c r="BQ38" s="2132"/>
      <c r="BR38" s="2130"/>
      <c r="BS38" s="2133"/>
      <c r="BT38" s="2130"/>
      <c r="BU38" s="2132"/>
      <c r="BV38" s="2130"/>
      <c r="BW38" s="2132"/>
      <c r="BX38" s="2130"/>
      <c r="BY38" s="2132"/>
      <c r="BZ38" s="2130"/>
      <c r="CA38" s="2132"/>
      <c r="CF38" s="331"/>
      <c r="CG38" s="302"/>
      <c r="CH38" s="296" t="s">
        <v>219</v>
      </c>
      <c r="CJ38" s="331"/>
      <c r="CK38" s="302"/>
      <c r="CN38" s="331"/>
      <c r="CO38" s="302"/>
      <c r="CR38" s="331"/>
      <c r="CY38" s="296" t="s">
        <v>218</v>
      </c>
      <c r="CZ38" s="1238">
        <f>CY37-DA37</f>
        <v>0</v>
      </c>
      <c r="DA38" s="1239" t="s">
        <v>199</v>
      </c>
      <c r="DB38" s="302"/>
      <c r="DC38" s="296" t="s">
        <v>218</v>
      </c>
      <c r="DD38" s="1238">
        <f>DC37-DE37</f>
        <v>0</v>
      </c>
      <c r="DE38" s="310" t="s">
        <v>197</v>
      </c>
      <c r="DF38" s="302"/>
      <c r="DG38" s="296" t="s">
        <v>218</v>
      </c>
      <c r="DH38" s="1238">
        <f>DG37-DI37</f>
        <v>0</v>
      </c>
      <c r="DI38" s="310" t="s">
        <v>197</v>
      </c>
    </row>
    <row r="39" spans="2:113" ht="26.25" customHeight="1" thickBot="1">
      <c r="AI39" s="299" t="s">
        <v>212</v>
      </c>
      <c r="AM39" s="302"/>
      <c r="AN39" s="2935" t="s">
        <v>217</v>
      </c>
      <c r="AO39" s="2935"/>
      <c r="AP39" s="2935"/>
      <c r="AQ39" s="2935"/>
      <c r="AR39" s="2935"/>
      <c r="AS39" s="2935"/>
      <c r="AT39" s="2935"/>
      <c r="AU39" s="2935"/>
      <c r="AV39" s="2935"/>
      <c r="AW39" s="302"/>
      <c r="AX39" s="323" t="s">
        <v>216</v>
      </c>
      <c r="AY39" s="320"/>
      <c r="AZ39" s="319" t="s">
        <v>215</v>
      </c>
      <c r="BA39" s="299"/>
      <c r="BB39" s="325" t="s">
        <v>214</v>
      </c>
      <c r="BD39" s="324" t="s">
        <v>213</v>
      </c>
      <c r="BF39" s="299" t="s">
        <v>212</v>
      </c>
      <c r="BJ39" s="302"/>
      <c r="BK39" s="323" t="s">
        <v>211</v>
      </c>
      <c r="BL39" s="322"/>
      <c r="BM39" s="323" t="s">
        <v>210</v>
      </c>
      <c r="BN39" s="322"/>
      <c r="BO39" s="321" t="s">
        <v>209</v>
      </c>
      <c r="BP39" s="322"/>
      <c r="BQ39" s="2940" t="s">
        <v>208</v>
      </c>
      <c r="BR39" s="2940"/>
      <c r="BS39" s="2940"/>
      <c r="BT39" s="322"/>
      <c r="BU39" s="321" t="s">
        <v>207</v>
      </c>
      <c r="BV39" s="320"/>
      <c r="BW39" s="319" t="s">
        <v>206</v>
      </c>
      <c r="BX39" s="299"/>
      <c r="BY39" s="299"/>
      <c r="BZ39" s="299"/>
      <c r="CA39" s="318" t="s">
        <v>205</v>
      </c>
      <c r="CF39" s="317"/>
      <c r="CG39" s="316"/>
      <c r="CH39" s="1235" t="s">
        <v>204</v>
      </c>
      <c r="CI39" s="1234">
        <f>CH37-CJ37</f>
        <v>0</v>
      </c>
      <c r="CJ39" s="1237" t="s">
        <v>203</v>
      </c>
      <c r="CK39" s="1236"/>
      <c r="CL39" s="1235" t="s">
        <v>202</v>
      </c>
      <c r="CM39" s="1234">
        <f>CL37-CN37</f>
        <v>0</v>
      </c>
      <c r="CN39" s="357" t="s">
        <v>197</v>
      </c>
      <c r="CO39" s="1236"/>
      <c r="CP39" s="1235" t="s">
        <v>201</v>
      </c>
      <c r="CQ39" s="1234">
        <f>CP37-CR37</f>
        <v>0</v>
      </c>
      <c r="CR39" s="357" t="s">
        <v>197</v>
      </c>
      <c r="CS39" s="310"/>
      <c r="CX39" s="2941" t="s">
        <v>200</v>
      </c>
      <c r="CY39" s="2942"/>
      <c r="CZ39" s="1233"/>
      <c r="DA39" s="1232" t="s">
        <v>199</v>
      </c>
      <c r="DB39" s="1229"/>
      <c r="DC39" s="1231" t="s">
        <v>198</v>
      </c>
      <c r="DD39" s="1230"/>
      <c r="DE39" s="1229" t="s">
        <v>197</v>
      </c>
      <c r="DF39" s="1229"/>
      <c r="DG39" s="1231" t="s">
        <v>198</v>
      </c>
      <c r="DH39" s="1230"/>
      <c r="DI39" s="1229" t="s">
        <v>197</v>
      </c>
    </row>
    <row r="40" spans="2:113">
      <c r="H40" s="301"/>
      <c r="W40" s="301"/>
      <c r="AM40" s="1243" t="s">
        <v>859</v>
      </c>
      <c r="AN40" s="1606"/>
      <c r="AQ40" s="301"/>
      <c r="BJ40" s="302"/>
      <c r="BK40" s="302"/>
      <c r="BL40" s="302"/>
      <c r="BM40" s="302"/>
      <c r="BN40" s="303"/>
      <c r="BO40" s="302"/>
      <c r="BP40" s="302"/>
      <c r="BQ40" s="302"/>
      <c r="BR40" s="302"/>
      <c r="BS40" s="302"/>
      <c r="CH40" s="301"/>
    </row>
    <row r="41" spans="2:113">
      <c r="AM41" s="1243" t="s">
        <v>860</v>
      </c>
      <c r="AN41" s="1605">
        <f>AN37+AP37+AR37+AT37+AV37</f>
        <v>0</v>
      </c>
    </row>
    <row r="42" spans="2:113" ht="24.95" customHeight="1"/>
    <row r="43" spans="2:113" ht="24.95" customHeight="1"/>
    <row r="44" spans="2:113" ht="24.95" customHeight="1"/>
  </sheetData>
  <sheetProtection password="F25B" sheet="1" objects="1" scenarios="1"/>
  <mergeCells count="83">
    <mergeCell ref="BQ39:BS39"/>
    <mergeCell ref="CX39:CY39"/>
    <mergeCell ref="BV7:BW7"/>
    <mergeCell ref="BX7:BY7"/>
    <mergeCell ref="BZ7:CA7"/>
    <mergeCell ref="BA7:BB7"/>
    <mergeCell ref="BC7:BD7"/>
    <mergeCell ref="BJ7:BK7"/>
    <mergeCell ref="BX5:BY6"/>
    <mergeCell ref="BZ5:CA6"/>
    <mergeCell ref="BL7:BM7"/>
    <mergeCell ref="BN7:BO7"/>
    <mergeCell ref="BP7:BQ7"/>
    <mergeCell ref="BR7:BS7"/>
    <mergeCell ref="BT7:BU7"/>
    <mergeCell ref="BL5:BM6"/>
    <mergeCell ref="BN5:BO6"/>
    <mergeCell ref="BT5:BU6"/>
    <mergeCell ref="BV5:BW6"/>
    <mergeCell ref="F4:F8"/>
    <mergeCell ref="AN39:AV39"/>
    <mergeCell ref="AM7:AN7"/>
    <mergeCell ref="AO7:AP7"/>
    <mergeCell ref="AQ7:AR7"/>
    <mergeCell ref="AS7:AT7"/>
    <mergeCell ref="AU7:AV7"/>
    <mergeCell ref="J5:K7"/>
    <mergeCell ref="L5:M7"/>
    <mergeCell ref="N5:N8"/>
    <mergeCell ref="O5:O8"/>
    <mergeCell ref="AM6:AN6"/>
    <mergeCell ref="AO6:AP6"/>
    <mergeCell ref="AQ6:AR6"/>
    <mergeCell ref="G3:G8"/>
    <mergeCell ref="H5:H8"/>
    <mergeCell ref="I5:I8"/>
    <mergeCell ref="CT1:DG1"/>
    <mergeCell ref="C1:O1"/>
    <mergeCell ref="R1:AE1"/>
    <mergeCell ref="AI1:BA1"/>
    <mergeCell ref="BF1:BY1"/>
    <mergeCell ref="CC1:CP1"/>
    <mergeCell ref="BP5:BS5"/>
    <mergeCell ref="BP6:BQ6"/>
    <mergeCell ref="BR6:BS6"/>
    <mergeCell ref="AW5:AX6"/>
    <mergeCell ref="AY5:AZ6"/>
    <mergeCell ref="BA5:BB6"/>
    <mergeCell ref="BC5:BD6"/>
    <mergeCell ref="BJ5:BK6"/>
    <mergeCell ref="DF4:DI4"/>
    <mergeCell ref="CO4:CR4"/>
    <mergeCell ref="CX6:CY7"/>
    <mergeCell ref="CO6:CP6"/>
    <mergeCell ref="X3:Y3"/>
    <mergeCell ref="V3:W3"/>
    <mergeCell ref="V6:AA6"/>
    <mergeCell ref="V7:AA7"/>
    <mergeCell ref="AB3:AC3"/>
    <mergeCell ref="Z3:AA3"/>
    <mergeCell ref="CG6:CH6"/>
    <mergeCell ref="CI6:CJ6"/>
    <mergeCell ref="CK6:CL6"/>
    <mergeCell ref="CG4:CJ4"/>
    <mergeCell ref="CK4:CN4"/>
    <mergeCell ref="AW7:AX7"/>
    <mergeCell ref="AY7:AZ7"/>
    <mergeCell ref="DB4:DE4"/>
    <mergeCell ref="BB3:BD3"/>
    <mergeCell ref="AF3:AG3"/>
    <mergeCell ref="AD3:AE3"/>
    <mergeCell ref="DH6:DI7"/>
    <mergeCell ref="BY3:CA3"/>
    <mergeCell ref="CQ3:CR3"/>
    <mergeCell ref="CX4:DA4"/>
    <mergeCell ref="CZ6:DA7"/>
    <mergeCell ref="DB6:DC7"/>
    <mergeCell ref="CM6:CN6"/>
    <mergeCell ref="CQ6:CR6"/>
    <mergeCell ref="DD6:DE7"/>
    <mergeCell ref="DF6:DG7"/>
    <mergeCell ref="AS5:AT6"/>
    <mergeCell ref="AU5:AV6"/>
  </mergeCells>
  <pageMargins left="0.39370078740157483" right="0.59055118110236227" top="0.59055118110236227" bottom="0" header="0" footer="0"/>
  <pageSetup paperSize="9" scale="91" orientation="landscape" horizontalDpi="1200" r:id="rId1"/>
  <headerFooter alignWithMargins="0"/>
  <colBreaks count="5" manualBreakCount="5">
    <brk id="16" max="38" man="1"/>
    <brk id="33" max="38" man="1"/>
    <brk id="56" max="38" man="1"/>
    <brk id="79" max="38" man="1"/>
    <brk id="96" max="38" man="1"/>
  </colBreaks>
  <legacyDrawing r:id="rId2"/>
</worksheet>
</file>

<file path=xl/worksheets/sheet13.xml><?xml version="1.0" encoding="utf-8"?>
<worksheet xmlns="http://schemas.openxmlformats.org/spreadsheetml/2006/main" xmlns:r="http://schemas.openxmlformats.org/officeDocument/2006/relationships">
  <sheetPr codeName="Tabelle39">
    <pageSetUpPr fitToPage="1"/>
  </sheetPr>
  <dimension ref="A1:L40"/>
  <sheetViews>
    <sheetView showZeros="0" workbookViewId="0">
      <selection activeCell="B25" sqref="B25"/>
    </sheetView>
  </sheetViews>
  <sheetFormatPr baseColWidth="10" defaultRowHeight="18" customHeight="1"/>
  <cols>
    <col min="1" max="1" width="3.140625" style="28" customWidth="1"/>
    <col min="2" max="2" width="35.7109375" style="28" customWidth="1"/>
    <col min="3" max="3" width="7.5703125" style="28" customWidth="1"/>
    <col min="4" max="4" width="12.140625" style="28" customWidth="1"/>
    <col min="5" max="5" width="13.7109375" style="28" customWidth="1"/>
    <col min="6" max="6" width="13.28515625" style="28" customWidth="1"/>
    <col min="7" max="7" width="13.42578125" style="28" customWidth="1"/>
    <col min="8" max="8" width="1.28515625" style="28" customWidth="1"/>
    <col min="9" max="16384" width="11.42578125" style="28"/>
  </cols>
  <sheetData>
    <row r="1" spans="1:7" ht="30" customHeight="1" thickBot="1"/>
    <row r="2" spans="1:7" ht="17.100000000000001" customHeight="1">
      <c r="A2" s="2849">
        <f>Hauptmenü!C4</f>
        <v>0</v>
      </c>
      <c r="B2" s="2849"/>
      <c r="C2" s="2849"/>
      <c r="D2" s="1228">
        <f>Hauptmenü!C5</f>
        <v>0</v>
      </c>
      <c r="E2" s="2849">
        <f>Hauptmenü!C6</f>
        <v>0</v>
      </c>
      <c r="F2" s="2849"/>
      <c r="G2" s="2849"/>
    </row>
    <row r="3" spans="1:7" ht="18.75" customHeight="1" thickBot="1">
      <c r="A3" s="2844" t="s">
        <v>113</v>
      </c>
      <c r="B3" s="2844"/>
      <c r="C3" s="2844"/>
      <c r="D3" s="154" t="s">
        <v>112</v>
      </c>
      <c r="E3" s="2844" t="s">
        <v>111</v>
      </c>
      <c r="F3" s="2844"/>
      <c r="G3" s="2844"/>
    </row>
    <row r="4" spans="1:7" ht="3" customHeight="1">
      <c r="A4" s="217"/>
      <c r="B4" s="217"/>
      <c r="C4" s="217"/>
      <c r="D4" s="217"/>
      <c r="E4" s="218"/>
      <c r="F4" s="217"/>
      <c r="G4" s="217"/>
    </row>
    <row r="5" spans="1:7" ht="20.25">
      <c r="A5" s="2948" t="s">
        <v>834</v>
      </c>
      <c r="B5" s="2948"/>
      <c r="C5" s="2948"/>
      <c r="D5" s="2948"/>
      <c r="E5" s="2948"/>
      <c r="F5" s="2948"/>
      <c r="G5" s="216" t="s">
        <v>833</v>
      </c>
    </row>
    <row r="6" spans="1:7" ht="20.25">
      <c r="A6" s="2949" t="s">
        <v>832</v>
      </c>
      <c r="B6" s="2949"/>
      <c r="C6" s="2949"/>
      <c r="D6" s="2949"/>
      <c r="E6" s="2949"/>
      <c r="F6" s="2949"/>
      <c r="G6" s="216"/>
    </row>
    <row r="7" spans="1:7" ht="6" customHeight="1" thickBot="1"/>
    <row r="8" spans="1:7" ht="17.100000000000001" customHeight="1" thickBot="1">
      <c r="A8" s="182"/>
      <c r="B8" s="215"/>
      <c r="C8" s="214"/>
      <c r="D8" s="214"/>
      <c r="E8" s="214"/>
      <c r="F8" s="1227" t="s">
        <v>82</v>
      </c>
      <c r="G8" s="212" t="s">
        <v>82</v>
      </c>
    </row>
    <row r="9" spans="1:7" ht="17.100000000000001" customHeight="1">
      <c r="A9" s="182"/>
      <c r="B9" s="2950">
        <v>1</v>
      </c>
      <c r="C9" s="2951"/>
      <c r="D9" s="2951"/>
      <c r="E9" s="2951"/>
      <c r="F9" s="1226">
        <v>2</v>
      </c>
      <c r="G9" s="1225">
        <v>3</v>
      </c>
    </row>
    <row r="10" spans="1:7" ht="17.100000000000001" customHeight="1">
      <c r="A10" s="1117">
        <v>1</v>
      </c>
      <c r="B10" s="2943" t="s">
        <v>861</v>
      </c>
      <c r="C10" s="2944"/>
      <c r="D10" s="2944"/>
      <c r="E10" s="2810"/>
      <c r="F10" s="1343"/>
      <c r="G10" s="1032"/>
    </row>
    <row r="11" spans="1:7" ht="17.100000000000001" customHeight="1">
      <c r="A11" s="1117">
        <f>A10+1</f>
        <v>2</v>
      </c>
      <c r="B11" s="2943" t="s">
        <v>862</v>
      </c>
      <c r="C11" s="2944"/>
      <c r="D11" s="2944"/>
      <c r="E11" s="2810"/>
      <c r="F11" s="1343"/>
      <c r="G11" s="1032"/>
    </row>
    <row r="12" spans="1:7" ht="17.100000000000001" customHeight="1">
      <c r="A12" s="1117">
        <f t="shared" ref="A12:A19" si="0">A11+1</f>
        <v>3</v>
      </c>
      <c r="B12" s="2943" t="s">
        <v>863</v>
      </c>
      <c r="C12" s="2944"/>
      <c r="D12" s="2944"/>
      <c r="E12" s="2810"/>
      <c r="F12" s="1343"/>
      <c r="G12" s="1032"/>
    </row>
    <row r="13" spans="1:7" ht="17.100000000000001" customHeight="1">
      <c r="A13" s="1117">
        <f t="shared" si="0"/>
        <v>4</v>
      </c>
      <c r="B13" s="2943" t="s">
        <v>831</v>
      </c>
      <c r="C13" s="2944"/>
      <c r="D13" s="2944"/>
      <c r="E13" s="2810"/>
      <c r="F13" s="1343"/>
      <c r="G13" s="1032"/>
    </row>
    <row r="14" spans="1:7" ht="17.100000000000001" customHeight="1">
      <c r="A14" s="1117">
        <f t="shared" si="0"/>
        <v>5</v>
      </c>
      <c r="B14" s="2943" t="s">
        <v>864</v>
      </c>
      <c r="C14" s="2944"/>
      <c r="D14" s="2944"/>
      <c r="E14" s="2810"/>
      <c r="F14" s="1343"/>
      <c r="G14" s="1032"/>
    </row>
    <row r="15" spans="1:7" ht="17.100000000000001" customHeight="1">
      <c r="A15" s="1117">
        <f t="shared" si="0"/>
        <v>6</v>
      </c>
      <c r="B15" s="2943" t="s">
        <v>865</v>
      </c>
      <c r="C15" s="2944"/>
      <c r="D15" s="2944"/>
      <c r="E15" s="2810"/>
      <c r="F15" s="1343"/>
      <c r="G15" s="1032"/>
    </row>
    <row r="16" spans="1:7" ht="17.100000000000001" customHeight="1">
      <c r="A16" s="1117">
        <f t="shared" si="0"/>
        <v>7</v>
      </c>
      <c r="B16" s="2943" t="s">
        <v>830</v>
      </c>
      <c r="C16" s="2944"/>
      <c r="D16" s="2944"/>
      <c r="E16" s="2810"/>
      <c r="F16" s="1343"/>
      <c r="G16" s="1032"/>
    </row>
    <row r="17" spans="1:12" ht="17.100000000000001" customHeight="1">
      <c r="A17" s="1117">
        <f t="shared" si="0"/>
        <v>8</v>
      </c>
      <c r="B17" s="2943" t="s">
        <v>827</v>
      </c>
      <c r="C17" s="2944"/>
      <c r="D17" s="2944"/>
      <c r="E17" s="2810"/>
      <c r="F17" s="1340"/>
      <c r="G17" s="1032"/>
      <c r="L17" s="1113"/>
    </row>
    <row r="18" spans="1:12" ht="17.100000000000001" customHeight="1" thickBot="1">
      <c r="A18" s="1117">
        <f t="shared" si="0"/>
        <v>9</v>
      </c>
      <c r="B18" s="2945"/>
      <c r="C18" s="2946"/>
      <c r="D18" s="2946"/>
      <c r="E18" s="2947"/>
      <c r="F18" s="1340"/>
      <c r="G18" s="1032"/>
    </row>
    <row r="19" spans="1:12" ht="17.100000000000001" customHeight="1" thickBot="1">
      <c r="A19" s="1117">
        <f t="shared" si="0"/>
        <v>10</v>
      </c>
      <c r="B19" s="1224"/>
      <c r="C19" s="674"/>
      <c r="D19" s="674"/>
      <c r="E19" s="674"/>
      <c r="F19" s="1223" t="s">
        <v>751</v>
      </c>
      <c r="G19" s="1679">
        <f>SUM(F10:F18)</f>
        <v>0</v>
      </c>
    </row>
    <row r="20" spans="1:12" ht="9.75" customHeight="1" thickBot="1">
      <c r="A20" s="261"/>
      <c r="B20" s="1222"/>
      <c r="C20" s="1222"/>
      <c r="D20" s="1222"/>
      <c r="E20" s="1221"/>
      <c r="F20" s="1220"/>
      <c r="G20" s="214"/>
    </row>
    <row r="21" spans="1:12" ht="24">
      <c r="A21" s="1117">
        <f>A19+1</f>
        <v>11</v>
      </c>
      <c r="B21" s="1219" t="s">
        <v>826</v>
      </c>
      <c r="C21" s="1218" t="s">
        <v>408</v>
      </c>
      <c r="D21" s="1217" t="s">
        <v>825</v>
      </c>
      <c r="E21" s="1216" t="s">
        <v>824</v>
      </c>
      <c r="G21" s="1032"/>
    </row>
    <row r="22" spans="1:12" ht="17.100000000000001" customHeight="1">
      <c r="A22" s="1117">
        <f t="shared" ref="A22:A37" si="1">A21+1</f>
        <v>12</v>
      </c>
      <c r="B22" s="1215" t="s">
        <v>561</v>
      </c>
      <c r="C22" s="1238">
        <f>'F001'!E39</f>
        <v>0</v>
      </c>
      <c r="D22" s="1592">
        <f>'F001'!F39+'F001'!G39</f>
        <v>0</v>
      </c>
      <c r="E22" s="1599">
        <f>C22*D22</f>
        <v>0</v>
      </c>
      <c r="G22" s="1032"/>
    </row>
    <row r="23" spans="1:12" ht="17.100000000000001" customHeight="1">
      <c r="A23" s="1117">
        <f t="shared" si="1"/>
        <v>13</v>
      </c>
      <c r="B23" s="1215" t="s">
        <v>823</v>
      </c>
      <c r="C23" s="1238">
        <f>'F001'!E40</f>
        <v>0</v>
      </c>
      <c r="D23" s="1592">
        <f>'F001'!F40+'F001'!G40</f>
        <v>0</v>
      </c>
      <c r="E23" s="1599">
        <f>C23*D23</f>
        <v>0</v>
      </c>
      <c r="G23" s="1032"/>
    </row>
    <row r="24" spans="1:12" ht="17.100000000000001" customHeight="1">
      <c r="A24" s="1117">
        <f t="shared" si="1"/>
        <v>14</v>
      </c>
      <c r="B24" s="1215" t="s">
        <v>559</v>
      </c>
      <c r="C24" s="1238">
        <f>'F001'!E41</f>
        <v>0</v>
      </c>
      <c r="D24" s="1592">
        <f>'F001'!F41+'F001'!G41</f>
        <v>0</v>
      </c>
      <c r="E24" s="1599">
        <f>C24*D24</f>
        <v>0</v>
      </c>
      <c r="G24" s="1032"/>
    </row>
    <row r="25" spans="1:12" ht="17.100000000000001" customHeight="1">
      <c r="A25" s="1117">
        <f t="shared" si="1"/>
        <v>15</v>
      </c>
      <c r="B25" s="1215" t="s">
        <v>558</v>
      </c>
      <c r="C25" s="1238">
        <f>'F001'!E42</f>
        <v>0</v>
      </c>
      <c r="D25" s="1592">
        <f>'F001'!F42+'F001'!G42</f>
        <v>0</v>
      </c>
      <c r="E25" s="1599">
        <f>C25*D25</f>
        <v>0</v>
      </c>
      <c r="G25" s="1032"/>
    </row>
    <row r="26" spans="1:12" ht="17.100000000000001" customHeight="1" thickBot="1">
      <c r="A26" s="1117">
        <f t="shared" si="1"/>
        <v>16</v>
      </c>
      <c r="B26" s="1214" t="s">
        <v>822</v>
      </c>
      <c r="C26" s="1234">
        <f>'F001'!E43</f>
        <v>0</v>
      </c>
      <c r="D26" s="2279">
        <f>'F001'!F43+'F001'!G43</f>
        <v>0</v>
      </c>
      <c r="E26" s="1680">
        <f>C26*D26</f>
        <v>0</v>
      </c>
      <c r="G26" s="1032"/>
    </row>
    <row r="27" spans="1:12" ht="17.100000000000001" customHeight="1">
      <c r="A27" s="1117">
        <f t="shared" si="1"/>
        <v>17</v>
      </c>
      <c r="B27" s="1213"/>
      <c r="C27" s="1212"/>
      <c r="D27" s="1212"/>
      <c r="E27" s="1211" t="s">
        <v>821</v>
      </c>
      <c r="F27" s="1599">
        <f>SUM(E22:E26)</f>
        <v>0</v>
      </c>
      <c r="G27" s="1032"/>
    </row>
    <row r="28" spans="1:12" ht="17.100000000000001" customHeight="1">
      <c r="A28" s="1117">
        <f t="shared" si="1"/>
        <v>18</v>
      </c>
      <c r="B28" s="2169" t="s">
        <v>829</v>
      </c>
      <c r="C28" s="2170"/>
      <c r="D28" s="2170"/>
      <c r="E28" s="2171"/>
      <c r="F28" s="1343"/>
      <c r="G28" s="1032"/>
    </row>
    <row r="29" spans="1:12" ht="17.100000000000001" customHeight="1">
      <c r="A29" s="1117">
        <f t="shared" si="1"/>
        <v>19</v>
      </c>
      <c r="B29" s="2169" t="s">
        <v>828</v>
      </c>
      <c r="C29" s="2170"/>
      <c r="D29" s="2170"/>
      <c r="E29" s="2171"/>
      <c r="F29" s="1343"/>
      <c r="G29" s="1032"/>
    </row>
    <row r="30" spans="1:12" ht="17.100000000000001" customHeight="1">
      <c r="A30" s="1117">
        <f t="shared" si="1"/>
        <v>20</v>
      </c>
      <c r="B30" s="1210" t="s">
        <v>896</v>
      </c>
      <c r="C30" s="2168"/>
      <c r="D30" s="2168"/>
      <c r="E30" s="1211"/>
      <c r="F30" s="1343"/>
      <c r="G30" s="1032"/>
    </row>
    <row r="31" spans="1:12" s="52" customFormat="1" ht="7.5" customHeight="1">
      <c r="A31" s="258"/>
      <c r="B31" s="2172"/>
      <c r="C31" s="2168"/>
      <c r="D31" s="2168"/>
      <c r="E31" s="2173"/>
      <c r="F31" s="2174"/>
      <c r="G31" s="260"/>
    </row>
    <row r="32" spans="1:12" ht="17.100000000000001" customHeight="1">
      <c r="A32" s="1117">
        <f>A30+1</f>
        <v>21</v>
      </c>
      <c r="B32" s="2176" t="s">
        <v>897</v>
      </c>
      <c r="C32" s="1209" t="s">
        <v>819</v>
      </c>
      <c r="D32" s="1209" t="s">
        <v>818</v>
      </c>
      <c r="E32" s="1208" t="s">
        <v>817</v>
      </c>
      <c r="F32" s="724"/>
      <c r="G32" s="1032"/>
    </row>
    <row r="33" spans="1:7" ht="17.100000000000001" customHeight="1">
      <c r="A33" s="1117">
        <f t="shared" si="1"/>
        <v>22</v>
      </c>
      <c r="B33" s="1207" t="s">
        <v>816</v>
      </c>
      <c r="C33" s="1676"/>
      <c r="D33" s="2175">
        <f>IF((F27+F28+F29+F30)&lt;=5000,0,F27+F28+F29+F30-5000)</f>
        <v>0</v>
      </c>
      <c r="E33" s="1681">
        <f>ROUND(D33*C33/100,0)</f>
        <v>0</v>
      </c>
      <c r="F33" s="1206"/>
      <c r="G33" s="1032"/>
    </row>
    <row r="34" spans="1:7" ht="17.100000000000001" customHeight="1">
      <c r="A34" s="1117">
        <f t="shared" si="1"/>
        <v>23</v>
      </c>
      <c r="B34" s="1204" t="s">
        <v>815</v>
      </c>
      <c r="C34" s="1682"/>
      <c r="D34" s="2175">
        <f>F27+F28+F29+F30</f>
        <v>0</v>
      </c>
      <c r="E34" s="1681">
        <f>ROUND(D34*C34/100,0)</f>
        <v>0</v>
      </c>
      <c r="F34" s="1206"/>
      <c r="G34" s="1032"/>
    </row>
    <row r="35" spans="1:7" ht="17.100000000000001" customHeight="1" thickBot="1">
      <c r="A35" s="1117">
        <f t="shared" si="1"/>
        <v>24</v>
      </c>
      <c r="B35" s="1204" t="s">
        <v>814</v>
      </c>
      <c r="C35" s="933"/>
      <c r="D35" s="804"/>
      <c r="E35" s="1203"/>
      <c r="F35" s="1678"/>
      <c r="G35" s="1032"/>
    </row>
    <row r="36" spans="1:7" ht="21.75" customHeight="1" thickBot="1">
      <c r="A36" s="1660">
        <f t="shared" si="1"/>
        <v>25</v>
      </c>
      <c r="B36" s="1661"/>
      <c r="C36" s="182"/>
      <c r="D36" s="786"/>
      <c r="E36" s="1201"/>
      <c r="F36" s="2177" t="s">
        <v>813</v>
      </c>
      <c r="G36" s="1679">
        <f>$F$27-$E$33-$E$34-$F$35</f>
        <v>0</v>
      </c>
    </row>
    <row r="37" spans="1:7" ht="17.100000000000001" customHeight="1" thickBot="1">
      <c r="A37" s="1663">
        <f t="shared" si="1"/>
        <v>26</v>
      </c>
      <c r="B37" s="2178" t="s">
        <v>898</v>
      </c>
      <c r="C37" s="2179"/>
      <c r="D37" s="2180"/>
      <c r="E37" s="2181"/>
      <c r="F37" s="2280"/>
      <c r="G37" s="213"/>
    </row>
    <row r="38" spans="1:7" s="182" customFormat="1" ht="9.75" customHeight="1" thickBot="1">
      <c r="A38" s="193"/>
      <c r="B38" s="1202"/>
      <c r="D38" s="786"/>
      <c r="E38" s="1201"/>
      <c r="F38" s="980"/>
    </row>
    <row r="39" spans="1:7" ht="16.5" customHeight="1" thickBot="1">
      <c r="A39" s="947">
        <f>A36+1</f>
        <v>26</v>
      </c>
      <c r="B39" s="944"/>
      <c r="C39" s="1200"/>
      <c r="D39" s="214"/>
      <c r="E39" s="214"/>
      <c r="F39" s="1199" t="s">
        <v>812</v>
      </c>
      <c r="G39" s="1600">
        <f>G19+G36</f>
        <v>0</v>
      </c>
    </row>
    <row r="40" spans="1:7" ht="9.75" customHeight="1">
      <c r="D40" s="156"/>
    </row>
  </sheetData>
  <sheetProtection password="F25B" sheet="1" objects="1" scenarios="1"/>
  <mergeCells count="16">
    <mergeCell ref="B10:E10"/>
    <mergeCell ref="B11:E11"/>
    <mergeCell ref="B12:E12"/>
    <mergeCell ref="B18:E18"/>
    <mergeCell ref="A2:C2"/>
    <mergeCell ref="A3:C3"/>
    <mergeCell ref="E2:G2"/>
    <mergeCell ref="E3:G3"/>
    <mergeCell ref="A5:F5"/>
    <mergeCell ref="A6:F6"/>
    <mergeCell ref="B9:E9"/>
    <mergeCell ref="B17:E17"/>
    <mergeCell ref="B13:E13"/>
    <mergeCell ref="B14:E14"/>
    <mergeCell ref="B15:E15"/>
    <mergeCell ref="B16:E16"/>
  </mergeCells>
  <printOptions horizontalCentered="1"/>
  <pageMargins left="0.78740157480314965" right="0.59055118110236227" top="0.78740157480314965" bottom="0" header="0" footer="0"/>
  <pageSetup paperSize="9" scale="89" orientation="portrait" horizontalDpi="4294967292" r:id="rId1"/>
  <headerFooter alignWithMargins="0"/>
  <legacyDrawing r:id="rId2"/>
</worksheet>
</file>

<file path=xl/worksheets/sheet14.xml><?xml version="1.0" encoding="utf-8"?>
<worksheet xmlns="http://schemas.openxmlformats.org/spreadsheetml/2006/main" xmlns:r="http://schemas.openxmlformats.org/officeDocument/2006/relationships">
  <sheetPr codeName="Tabelle12">
    <pageSetUpPr fitToPage="1"/>
  </sheetPr>
  <dimension ref="A1:I48"/>
  <sheetViews>
    <sheetView showZeros="0" workbookViewId="0">
      <selection activeCell="B25" sqref="B25:G25"/>
    </sheetView>
  </sheetViews>
  <sheetFormatPr baseColWidth="10" defaultRowHeight="18.600000000000001" customHeight="1"/>
  <cols>
    <col min="1" max="1" width="4.28515625" style="1113" customWidth="1"/>
    <col min="2" max="2" width="17.28515625" style="28" customWidth="1"/>
    <col min="3" max="3" width="11.140625" style="28" customWidth="1"/>
    <col min="4" max="4" width="10.28515625" style="28" customWidth="1"/>
    <col min="5" max="5" width="8.85546875" style="28" customWidth="1"/>
    <col min="6" max="6" width="10.28515625" style="28" customWidth="1"/>
    <col min="7" max="7" width="10.7109375" style="28" customWidth="1"/>
    <col min="8" max="8" width="10.42578125" style="28" customWidth="1"/>
    <col min="9" max="9" width="13.28515625" style="28" customWidth="1"/>
    <col min="10" max="16384" width="11.42578125" style="28"/>
  </cols>
  <sheetData>
    <row r="1" spans="1:9" ht="30" customHeight="1" thickBot="1"/>
    <row r="2" spans="1:9" ht="18.600000000000001" customHeight="1">
      <c r="A2" s="2849">
        <f>Hauptmenü!C4</f>
        <v>0</v>
      </c>
      <c r="B2" s="2849"/>
      <c r="C2" s="2849"/>
      <c r="D2" s="2849"/>
      <c r="E2" s="1228">
        <f>Hauptmenü!C5</f>
        <v>0</v>
      </c>
      <c r="F2" s="2849">
        <f>Hauptmenü!C6</f>
        <v>0</v>
      </c>
      <c r="G2" s="2849"/>
      <c r="H2" s="2849"/>
      <c r="I2" s="2849"/>
    </row>
    <row r="3" spans="1:9" ht="13.5" customHeight="1" thickBot="1">
      <c r="A3" s="2844" t="s">
        <v>113</v>
      </c>
      <c r="B3" s="2844"/>
      <c r="C3" s="2844"/>
      <c r="D3" s="2844"/>
      <c r="E3" s="2142" t="s">
        <v>112</v>
      </c>
      <c r="F3" s="2844" t="s">
        <v>111</v>
      </c>
      <c r="G3" s="2844"/>
      <c r="H3" s="2844"/>
      <c r="I3" s="2844"/>
    </row>
    <row r="4" spans="1:9" ht="21" customHeight="1" thickBot="1">
      <c r="A4" s="2979" t="s">
        <v>811</v>
      </c>
      <c r="B4" s="2979"/>
      <c r="C4" s="2979"/>
      <c r="D4" s="2979"/>
      <c r="E4" s="2979"/>
      <c r="F4" s="2979"/>
      <c r="G4" s="2979"/>
      <c r="H4" s="2979"/>
      <c r="I4" s="1072" t="s">
        <v>810</v>
      </c>
    </row>
    <row r="5" spans="1:9" ht="9" customHeight="1">
      <c r="A5" s="2961" t="s">
        <v>809</v>
      </c>
      <c r="B5" s="2962"/>
      <c r="C5" s="2962"/>
      <c r="D5" s="2963"/>
      <c r="E5" s="2970" t="s">
        <v>775</v>
      </c>
      <c r="F5" s="2973" t="s">
        <v>903</v>
      </c>
      <c r="G5" s="2976" t="s">
        <v>904</v>
      </c>
      <c r="H5" s="2973" t="s">
        <v>905</v>
      </c>
      <c r="I5" s="1197"/>
    </row>
    <row r="6" spans="1:9" ht="12.75" customHeight="1">
      <c r="A6" s="2964"/>
      <c r="B6" s="2965"/>
      <c r="C6" s="2965"/>
      <c r="D6" s="2966"/>
      <c r="E6" s="2971"/>
      <c r="F6" s="2974"/>
      <c r="G6" s="2977"/>
      <c r="H6" s="2974"/>
      <c r="I6" s="1194"/>
    </row>
    <row r="7" spans="1:9" ht="12" customHeight="1">
      <c r="A7" s="2967"/>
      <c r="B7" s="2968"/>
      <c r="C7" s="2968"/>
      <c r="D7" s="2969"/>
      <c r="E7" s="2972"/>
      <c r="F7" s="2975"/>
      <c r="G7" s="2978"/>
      <c r="H7" s="2975"/>
      <c r="I7" s="949"/>
    </row>
    <row r="8" spans="1:9" ht="13.5" customHeight="1" thickBot="1">
      <c r="A8" s="1115"/>
      <c r="B8" s="1192">
        <v>1</v>
      </c>
      <c r="C8" s="1192"/>
      <c r="D8" s="1191"/>
      <c r="E8" s="1076">
        <v>2</v>
      </c>
      <c r="F8" s="1076">
        <v>4</v>
      </c>
      <c r="G8" s="1076">
        <v>5</v>
      </c>
      <c r="H8" s="1076">
        <v>6</v>
      </c>
      <c r="I8" s="1190">
        <v>7</v>
      </c>
    </row>
    <row r="9" spans="1:9" ht="18.600000000000001" customHeight="1" thickBot="1">
      <c r="A9" s="1180">
        <v>1</v>
      </c>
      <c r="B9" s="1189" t="s">
        <v>808</v>
      </c>
      <c r="C9" s="214"/>
      <c r="D9" s="1146"/>
      <c r="E9" s="1184" t="s">
        <v>804</v>
      </c>
      <c r="F9" s="1683"/>
      <c r="G9" s="1686"/>
      <c r="H9" s="2183">
        <f>F9*G9</f>
        <v>0</v>
      </c>
      <c r="I9" s="1688"/>
    </row>
    <row r="10" spans="1:9" ht="18.600000000000001" customHeight="1" thickBot="1">
      <c r="A10" s="1180">
        <f>A9+1</f>
        <v>2</v>
      </c>
      <c r="B10" s="1189" t="s">
        <v>807</v>
      </c>
      <c r="C10" s="214"/>
      <c r="D10" s="1146"/>
      <c r="E10" s="1184" t="s">
        <v>804</v>
      </c>
      <c r="F10" s="1683"/>
      <c r="G10" s="1686"/>
      <c r="H10" s="2183">
        <f>F10*G10</f>
        <v>0</v>
      </c>
      <c r="I10" s="1688"/>
    </row>
    <row r="11" spans="1:9" ht="18.600000000000001" customHeight="1" thickBot="1">
      <c r="A11" s="1180">
        <f>A10+1</f>
        <v>3</v>
      </c>
      <c r="B11" s="1188" t="s">
        <v>806</v>
      </c>
      <c r="C11" s="182"/>
      <c r="D11" s="1101"/>
      <c r="E11" s="1187"/>
      <c r="F11" s="1186"/>
      <c r="G11" s="1689"/>
      <c r="H11" s="1690"/>
      <c r="I11" s="1688"/>
    </row>
    <row r="12" spans="1:9" ht="18.600000000000001" customHeight="1" thickBot="1">
      <c r="A12" s="1180">
        <f>A11+1</f>
        <v>4</v>
      </c>
      <c r="B12" s="1185" t="s">
        <v>805</v>
      </c>
      <c r="C12" s="214"/>
      <c r="D12" s="1146"/>
      <c r="E12" s="1184" t="s">
        <v>804</v>
      </c>
      <c r="F12" s="1683"/>
      <c r="G12" s="1686"/>
      <c r="H12" s="2183">
        <f>F12*G12</f>
        <v>0</v>
      </c>
      <c r="I12" s="1688"/>
    </row>
    <row r="13" spans="1:9" ht="18.600000000000001" customHeight="1">
      <c r="A13" s="1109"/>
      <c r="B13" s="1183" t="s">
        <v>734</v>
      </c>
      <c r="C13" s="237"/>
      <c r="D13" s="247"/>
      <c r="E13" s="1182"/>
      <c r="F13" s="247"/>
      <c r="G13" s="1691"/>
      <c r="H13" s="2184"/>
      <c r="I13" s="1692"/>
    </row>
    <row r="14" spans="1:9" ht="18.600000000000001" customHeight="1">
      <c r="A14" s="912">
        <f>A12+1</f>
        <v>5</v>
      </c>
      <c r="B14" s="2952"/>
      <c r="C14" s="2953"/>
      <c r="D14" s="2954"/>
      <c r="E14" s="2182" t="s">
        <v>803</v>
      </c>
      <c r="F14" s="1383"/>
      <c r="G14" s="1384"/>
      <c r="H14" s="1599">
        <f t="shared" ref="H14:H23" si="0">F14*G14</f>
        <v>0</v>
      </c>
      <c r="I14" s="1693"/>
    </row>
    <row r="15" spans="1:9" ht="18.600000000000001" customHeight="1">
      <c r="A15" s="912">
        <f t="shared" ref="A15:A46" si="1">A14+1</f>
        <v>6</v>
      </c>
      <c r="B15" s="2952"/>
      <c r="C15" s="2953"/>
      <c r="D15" s="2954"/>
      <c r="E15" s="2182" t="s">
        <v>803</v>
      </c>
      <c r="F15" s="1383"/>
      <c r="G15" s="1384"/>
      <c r="H15" s="1599">
        <f t="shared" si="0"/>
        <v>0</v>
      </c>
      <c r="I15" s="1693"/>
    </row>
    <row r="16" spans="1:9" ht="18.600000000000001" customHeight="1">
      <c r="A16" s="912">
        <f t="shared" si="1"/>
        <v>7</v>
      </c>
      <c r="B16" s="2952"/>
      <c r="C16" s="2953"/>
      <c r="D16" s="2954"/>
      <c r="E16" s="2182" t="s">
        <v>803</v>
      </c>
      <c r="F16" s="1383"/>
      <c r="G16" s="1384"/>
      <c r="H16" s="1599">
        <f t="shared" si="0"/>
        <v>0</v>
      </c>
      <c r="I16" s="1693"/>
    </row>
    <row r="17" spans="1:9" ht="18.600000000000001" customHeight="1">
      <c r="A17" s="912">
        <f t="shared" si="1"/>
        <v>8</v>
      </c>
      <c r="B17" s="2952"/>
      <c r="C17" s="2953"/>
      <c r="D17" s="2954"/>
      <c r="E17" s="2182" t="s">
        <v>803</v>
      </c>
      <c r="F17" s="1383"/>
      <c r="G17" s="1384"/>
      <c r="H17" s="1599">
        <f t="shared" si="0"/>
        <v>0</v>
      </c>
      <c r="I17" s="1693"/>
    </row>
    <row r="18" spans="1:9" ht="18.600000000000001" customHeight="1">
      <c r="A18" s="912">
        <f t="shared" si="1"/>
        <v>9</v>
      </c>
      <c r="B18" s="2952"/>
      <c r="C18" s="2953"/>
      <c r="D18" s="2954"/>
      <c r="E18" s="2182" t="s">
        <v>803</v>
      </c>
      <c r="F18" s="1383"/>
      <c r="G18" s="1384"/>
      <c r="H18" s="1599">
        <f t="shared" si="0"/>
        <v>0</v>
      </c>
      <c r="I18" s="1693"/>
    </row>
    <row r="19" spans="1:9" ht="18.600000000000001" customHeight="1">
      <c r="A19" s="912">
        <f t="shared" si="1"/>
        <v>10</v>
      </c>
      <c r="B19" s="2952"/>
      <c r="C19" s="2953"/>
      <c r="D19" s="2954"/>
      <c r="E19" s="2182" t="s">
        <v>803</v>
      </c>
      <c r="F19" s="1383"/>
      <c r="G19" s="1384"/>
      <c r="H19" s="1599">
        <f t="shared" si="0"/>
        <v>0</v>
      </c>
      <c r="I19" s="1693"/>
    </row>
    <row r="20" spans="1:9" ht="18.600000000000001" customHeight="1">
      <c r="A20" s="912">
        <f t="shared" si="1"/>
        <v>11</v>
      </c>
      <c r="B20" s="934" t="s">
        <v>802</v>
      </c>
      <c r="C20" s="69"/>
      <c r="D20" s="1082"/>
      <c r="E20" s="1181" t="s">
        <v>900</v>
      </c>
      <c r="F20" s="1383"/>
      <c r="G20" s="1384"/>
      <c r="H20" s="1599">
        <f t="shared" si="0"/>
        <v>0</v>
      </c>
      <c r="I20" s="1693"/>
    </row>
    <row r="21" spans="1:9" ht="18.600000000000001" customHeight="1">
      <c r="A21" s="912">
        <f t="shared" si="1"/>
        <v>12</v>
      </c>
      <c r="B21" s="934" t="s">
        <v>801</v>
      </c>
      <c r="C21" s="69"/>
      <c r="D21" s="1082"/>
      <c r="E21" s="1181" t="s">
        <v>900</v>
      </c>
      <c r="F21" s="1383"/>
      <c r="G21" s="1384"/>
      <c r="H21" s="1599">
        <f t="shared" si="0"/>
        <v>0</v>
      </c>
      <c r="I21" s="1693"/>
    </row>
    <row r="22" spans="1:9" ht="18.600000000000001" customHeight="1">
      <c r="A22" s="912">
        <f t="shared" si="1"/>
        <v>13</v>
      </c>
      <c r="B22" s="28" t="s">
        <v>899</v>
      </c>
      <c r="C22" s="69"/>
      <c r="D22" s="1082"/>
      <c r="E22" s="1181"/>
      <c r="F22" s="404">
        <v>1</v>
      </c>
      <c r="G22" s="1384"/>
      <c r="H22" s="1599">
        <f t="shared" si="0"/>
        <v>0</v>
      </c>
      <c r="I22" s="1693"/>
    </row>
    <row r="23" spans="1:9" ht="18.600000000000001" customHeight="1">
      <c r="A23" s="912">
        <f t="shared" si="1"/>
        <v>14</v>
      </c>
      <c r="B23" s="2952"/>
      <c r="C23" s="2953"/>
      <c r="D23" s="2954"/>
      <c r="E23" s="1684"/>
      <c r="F23" s="1684"/>
      <c r="G23" s="1694"/>
      <c r="H23" s="1599">
        <f t="shared" si="0"/>
        <v>0</v>
      </c>
      <c r="I23" s="1693"/>
    </row>
    <row r="24" spans="1:9" ht="18.600000000000001" customHeight="1" thickBot="1">
      <c r="A24" s="912">
        <f t="shared" si="1"/>
        <v>15</v>
      </c>
      <c r="B24" s="934" t="s">
        <v>800</v>
      </c>
      <c r="C24" s="69"/>
      <c r="D24" s="1082"/>
      <c r="E24" s="948"/>
      <c r="F24" s="229"/>
      <c r="G24" s="240"/>
      <c r="H24" s="1677"/>
      <c r="I24" s="1693"/>
    </row>
    <row r="25" spans="1:9" ht="18.600000000000001" customHeight="1" thickBot="1">
      <c r="A25" s="1152">
        <f t="shared" si="1"/>
        <v>16</v>
      </c>
      <c r="B25" s="2955" t="s">
        <v>432</v>
      </c>
      <c r="C25" s="2956"/>
      <c r="D25" s="2956"/>
      <c r="E25" s="2956"/>
      <c r="F25" s="2956"/>
      <c r="G25" s="2957"/>
      <c r="H25" s="1695">
        <f>SUM(H14:H24)</f>
        <v>0</v>
      </c>
      <c r="I25" s="1688"/>
    </row>
    <row r="26" spans="1:9" ht="18.600000000000001" customHeight="1">
      <c r="A26" s="1109">
        <f t="shared" si="1"/>
        <v>17</v>
      </c>
      <c r="B26" s="2952"/>
      <c r="C26" s="2953"/>
      <c r="D26" s="2954"/>
      <c r="E26" s="1383"/>
      <c r="F26" s="1383"/>
      <c r="G26" s="1384"/>
      <c r="H26" s="1592">
        <f t="shared" ref="H26:H29" si="2">F26*G26</f>
        <v>0</v>
      </c>
      <c r="I26" s="1696"/>
    </row>
    <row r="27" spans="1:9" ht="18.600000000000001" customHeight="1">
      <c r="A27" s="912">
        <f t="shared" si="1"/>
        <v>18</v>
      </c>
      <c r="B27" s="2952"/>
      <c r="C27" s="2953"/>
      <c r="D27" s="2954"/>
      <c r="E27" s="1383"/>
      <c r="F27" s="1383"/>
      <c r="G27" s="1384"/>
      <c r="H27" s="1592">
        <f t="shared" si="2"/>
        <v>0</v>
      </c>
      <c r="I27" s="1696"/>
    </row>
    <row r="28" spans="1:9" ht="18.600000000000001" customHeight="1">
      <c r="A28" s="912">
        <f t="shared" si="1"/>
        <v>19</v>
      </c>
      <c r="B28" s="2952"/>
      <c r="C28" s="2953"/>
      <c r="D28" s="2954"/>
      <c r="E28" s="1383"/>
      <c r="F28" s="1383"/>
      <c r="G28" s="1384"/>
      <c r="H28" s="1592">
        <f t="shared" si="2"/>
        <v>0</v>
      </c>
      <c r="I28" s="1696"/>
    </row>
    <row r="29" spans="1:9" ht="18.600000000000001" customHeight="1" thickBot="1">
      <c r="A29" s="912">
        <f t="shared" si="1"/>
        <v>20</v>
      </c>
      <c r="B29" s="2952"/>
      <c r="C29" s="2953"/>
      <c r="D29" s="2954"/>
      <c r="E29" s="1383"/>
      <c r="F29" s="1383"/>
      <c r="G29" s="1384"/>
      <c r="H29" s="1592">
        <f t="shared" si="2"/>
        <v>0</v>
      </c>
      <c r="I29" s="1696"/>
    </row>
    <row r="30" spans="1:9" ht="18.600000000000001" customHeight="1" thickBot="1">
      <c r="A30" s="1152">
        <f t="shared" si="1"/>
        <v>21</v>
      </c>
      <c r="B30" s="2955" t="s">
        <v>799</v>
      </c>
      <c r="C30" s="2956"/>
      <c r="D30" s="2956"/>
      <c r="E30" s="2956"/>
      <c r="F30" s="2956"/>
      <c r="G30" s="2957"/>
      <c r="H30" s="1695">
        <f>SUM(H26:H29)</f>
        <v>0</v>
      </c>
      <c r="I30" s="1688"/>
    </row>
    <row r="31" spans="1:9" ht="18.600000000000001" customHeight="1">
      <c r="A31" s="1109">
        <f t="shared" si="1"/>
        <v>22</v>
      </c>
      <c r="B31" s="934" t="s">
        <v>798</v>
      </c>
      <c r="C31" s="69"/>
      <c r="D31" s="1082"/>
      <c r="E31" s="1181" t="s">
        <v>902</v>
      </c>
      <c r="F31" s="1383"/>
      <c r="G31" s="1384"/>
      <c r="H31" s="1599">
        <f t="shared" ref="H31:H38" si="3">F31*G31</f>
        <v>0</v>
      </c>
      <c r="I31" s="1693"/>
    </row>
    <row r="32" spans="1:9" ht="18.600000000000001" customHeight="1">
      <c r="A32" s="912">
        <f t="shared" si="1"/>
        <v>23</v>
      </c>
      <c r="B32" s="934" t="s">
        <v>797</v>
      </c>
      <c r="C32" s="69"/>
      <c r="D32" s="1082"/>
      <c r="E32" s="1181" t="s">
        <v>902</v>
      </c>
      <c r="F32" s="1383"/>
      <c r="G32" s="1384"/>
      <c r="H32" s="1599">
        <f t="shared" si="3"/>
        <v>0</v>
      </c>
      <c r="I32" s="1693"/>
    </row>
    <row r="33" spans="1:9" ht="18.600000000000001" customHeight="1">
      <c r="A33" s="912">
        <f t="shared" si="1"/>
        <v>24</v>
      </c>
      <c r="B33" s="934" t="s">
        <v>796</v>
      </c>
      <c r="C33" s="69"/>
      <c r="D33" s="1082"/>
      <c r="E33" s="1181" t="s">
        <v>902</v>
      </c>
      <c r="F33" s="1383"/>
      <c r="G33" s="1384"/>
      <c r="H33" s="1599">
        <f t="shared" si="3"/>
        <v>0</v>
      </c>
      <c r="I33" s="1693"/>
    </row>
    <row r="34" spans="1:9" ht="18.600000000000001" customHeight="1">
      <c r="A34" s="912">
        <f t="shared" si="1"/>
        <v>25</v>
      </c>
      <c r="B34" s="934" t="s">
        <v>795</v>
      </c>
      <c r="C34" s="69"/>
      <c r="D34" s="1082"/>
      <c r="E34" s="1181" t="s">
        <v>902</v>
      </c>
      <c r="F34" s="1383"/>
      <c r="G34" s="1384"/>
      <c r="H34" s="1599">
        <f t="shared" si="3"/>
        <v>0</v>
      </c>
      <c r="I34" s="1693"/>
    </row>
    <row r="35" spans="1:9" ht="18.600000000000001" customHeight="1">
      <c r="A35" s="912">
        <f t="shared" si="1"/>
        <v>26</v>
      </c>
      <c r="B35" s="934" t="s">
        <v>794</v>
      </c>
      <c r="C35" s="69"/>
      <c r="D35" s="1082"/>
      <c r="E35" s="1181" t="s">
        <v>902</v>
      </c>
      <c r="F35" s="1383"/>
      <c r="G35" s="1384"/>
      <c r="H35" s="1599">
        <f t="shared" si="3"/>
        <v>0</v>
      </c>
      <c r="I35" s="1693"/>
    </row>
    <row r="36" spans="1:9" ht="18.600000000000001" customHeight="1">
      <c r="A36" s="912">
        <f t="shared" si="1"/>
        <v>27</v>
      </c>
      <c r="B36" s="934" t="s">
        <v>793</v>
      </c>
      <c r="C36" s="69"/>
      <c r="D36" s="1082"/>
      <c r="E36" s="1181" t="s">
        <v>902</v>
      </c>
      <c r="F36" s="1383"/>
      <c r="G36" s="1384"/>
      <c r="H36" s="1599">
        <f t="shared" si="3"/>
        <v>0</v>
      </c>
      <c r="I36" s="1693"/>
    </row>
    <row r="37" spans="1:9" ht="18.600000000000001" customHeight="1">
      <c r="A37" s="912">
        <f t="shared" si="1"/>
        <v>28</v>
      </c>
      <c r="B37" s="2952"/>
      <c r="C37" s="2953"/>
      <c r="D37" s="2954"/>
      <c r="E37" s="1685"/>
      <c r="F37" s="1383"/>
      <c r="G37" s="1384"/>
      <c r="H37" s="1599">
        <f t="shared" si="3"/>
        <v>0</v>
      </c>
      <c r="I37" s="1693"/>
    </row>
    <row r="38" spans="1:9" ht="18.600000000000001" customHeight="1">
      <c r="A38" s="912">
        <f t="shared" si="1"/>
        <v>29</v>
      </c>
      <c r="B38" s="2952"/>
      <c r="C38" s="2953"/>
      <c r="D38" s="2954"/>
      <c r="E38" s="1684"/>
      <c r="F38" s="1684"/>
      <c r="G38" s="1694"/>
      <c r="H38" s="1599">
        <f t="shared" si="3"/>
        <v>0</v>
      </c>
      <c r="I38" s="1693"/>
    </row>
    <row r="39" spans="1:9" ht="18.600000000000001" customHeight="1" thickBot="1">
      <c r="A39" s="912">
        <f t="shared" si="1"/>
        <v>30</v>
      </c>
      <c r="B39" s="934" t="s">
        <v>792</v>
      </c>
      <c r="C39" s="69"/>
      <c r="D39" s="1082"/>
      <c r="E39" s="948"/>
      <c r="F39" s="1606"/>
      <c r="G39" s="1694"/>
      <c r="H39" s="1599">
        <f>F39*G39</f>
        <v>0</v>
      </c>
      <c r="I39" s="1693"/>
    </row>
    <row r="40" spans="1:9" ht="18.600000000000001" customHeight="1" thickBot="1">
      <c r="A40" s="1152">
        <f t="shared" si="1"/>
        <v>31</v>
      </c>
      <c r="B40" s="2955" t="s">
        <v>791</v>
      </c>
      <c r="C40" s="2956"/>
      <c r="D40" s="2956"/>
      <c r="E40" s="2956"/>
      <c r="F40" s="2956"/>
      <c r="G40" s="2957"/>
      <c r="H40" s="1695">
        <f>SUM(H31:H39)</f>
        <v>0</v>
      </c>
      <c r="I40" s="1688"/>
    </row>
    <row r="41" spans="1:9" ht="18.600000000000001" customHeight="1" thickBot="1">
      <c r="A41" s="1180">
        <f t="shared" si="1"/>
        <v>32</v>
      </c>
      <c r="B41" s="2958" t="s">
        <v>790</v>
      </c>
      <c r="C41" s="2959"/>
      <c r="D41" s="2959"/>
      <c r="E41" s="2959"/>
      <c r="F41" s="2959"/>
      <c r="G41" s="2959"/>
      <c r="H41" s="2960"/>
      <c r="I41" s="1695">
        <f>SUM(H9:H12,H25,H30,H40)</f>
        <v>0</v>
      </c>
    </row>
    <row r="42" spans="1:9" ht="18.600000000000001" customHeight="1">
      <c r="A42" s="1109">
        <f t="shared" si="1"/>
        <v>33</v>
      </c>
      <c r="B42" s="934" t="s">
        <v>789</v>
      </c>
      <c r="C42" s="69"/>
      <c r="D42" s="1082"/>
      <c r="E42" s="229"/>
      <c r="F42" s="1179"/>
      <c r="G42" s="1384"/>
      <c r="H42" s="1599">
        <f>G42</f>
        <v>0</v>
      </c>
      <c r="I42" s="1693"/>
    </row>
    <row r="43" spans="1:9" ht="18.600000000000001" customHeight="1">
      <c r="A43" s="912">
        <f t="shared" si="1"/>
        <v>34</v>
      </c>
      <c r="B43" s="106" t="s">
        <v>788</v>
      </c>
      <c r="C43" s="69"/>
      <c r="D43" s="1082"/>
      <c r="E43" s="229"/>
      <c r="G43" s="1384"/>
      <c r="H43" s="1599">
        <f>G43</f>
        <v>0</v>
      </c>
      <c r="I43" s="1693"/>
    </row>
    <row r="44" spans="1:9" ht="18.600000000000001" customHeight="1">
      <c r="A44" s="912">
        <f t="shared" si="1"/>
        <v>35</v>
      </c>
      <c r="B44" s="934" t="s">
        <v>787</v>
      </c>
      <c r="C44" s="69"/>
      <c r="D44" s="1082"/>
      <c r="E44" s="229" t="s">
        <v>901</v>
      </c>
      <c r="F44" s="1383"/>
      <c r="G44" s="1694"/>
      <c r="H44" s="1599">
        <f t="shared" ref="H44:H45" si="4">F44*G44</f>
        <v>0</v>
      </c>
      <c r="I44" s="1693"/>
    </row>
    <row r="45" spans="1:9" ht="18.600000000000001" customHeight="1" thickBot="1">
      <c r="A45" s="2185">
        <f t="shared" si="1"/>
        <v>36</v>
      </c>
      <c r="B45" s="1104" t="s">
        <v>786</v>
      </c>
      <c r="C45" s="1034"/>
      <c r="D45" s="1103"/>
      <c r="E45" s="2186" t="s">
        <v>902</v>
      </c>
      <c r="F45" s="1771"/>
      <c r="G45" s="2187"/>
      <c r="H45" s="2188">
        <f t="shared" si="4"/>
        <v>0</v>
      </c>
      <c r="I45" s="1697"/>
    </row>
    <row r="46" spans="1:9" ht="18.600000000000001" customHeight="1" thickBot="1">
      <c r="A46" s="1180">
        <f t="shared" si="1"/>
        <v>37</v>
      </c>
      <c r="B46" s="2958" t="s">
        <v>785</v>
      </c>
      <c r="C46" s="2959"/>
      <c r="D46" s="2959"/>
      <c r="E46" s="2959"/>
      <c r="F46" s="2959"/>
      <c r="G46" s="2959"/>
      <c r="H46" s="2960"/>
      <c r="I46" s="1600">
        <f>I41+H42+H43+H44+H45</f>
        <v>0</v>
      </c>
    </row>
    <row r="47" spans="1:9" ht="9" customHeight="1"/>
    <row r="48" spans="1:9" ht="18.600000000000001" customHeight="1">
      <c r="E48" s="156"/>
    </row>
  </sheetData>
  <sheetProtection password="F25B" sheet="1" objects="1" scenarios="1"/>
  <mergeCells count="28">
    <mergeCell ref="B40:G40"/>
    <mergeCell ref="B41:H41"/>
    <mergeCell ref="B46:H46"/>
    <mergeCell ref="A5:D7"/>
    <mergeCell ref="F2:I2"/>
    <mergeCell ref="F3:I3"/>
    <mergeCell ref="A2:D2"/>
    <mergeCell ref="A3:D3"/>
    <mergeCell ref="E5:E7"/>
    <mergeCell ref="F5:F7"/>
    <mergeCell ref="G5:G7"/>
    <mergeCell ref="H5:H7"/>
    <mergeCell ref="A4:H4"/>
    <mergeCell ref="B14:D14"/>
    <mergeCell ref="B15:D15"/>
    <mergeCell ref="B16:D16"/>
    <mergeCell ref="B17:D17"/>
    <mergeCell ref="B18:D18"/>
    <mergeCell ref="B29:D29"/>
    <mergeCell ref="B37:D37"/>
    <mergeCell ref="B38:D38"/>
    <mergeCell ref="B19:D19"/>
    <mergeCell ref="B23:D23"/>
    <mergeCell ref="B26:D26"/>
    <mergeCell ref="B27:D27"/>
    <mergeCell ref="B28:D28"/>
    <mergeCell ref="B25:G25"/>
    <mergeCell ref="B30:G30"/>
  </mergeCells>
  <printOptions horizontalCentered="1"/>
  <pageMargins left="0.39370078740157483" right="0.39370078740157483" top="0.59055118110236227" bottom="0" header="0" footer="0"/>
  <pageSetup paperSize="9" scale="99" orientation="portrait" horizontalDpi="4294967292" r:id="rId1"/>
  <headerFooter alignWithMargins="0"/>
  <legacyDrawing r:id="rId2"/>
</worksheet>
</file>

<file path=xl/worksheets/sheet15.xml><?xml version="1.0" encoding="utf-8"?>
<worksheet xmlns="http://schemas.openxmlformats.org/spreadsheetml/2006/main" xmlns:r="http://schemas.openxmlformats.org/officeDocument/2006/relationships">
  <sheetPr codeName="Tabelle13">
    <pageSetUpPr fitToPage="1"/>
  </sheetPr>
  <dimension ref="A1:I46"/>
  <sheetViews>
    <sheetView showZeros="0" workbookViewId="0">
      <selection activeCell="B25" sqref="B25:E25"/>
    </sheetView>
  </sheetViews>
  <sheetFormatPr baseColWidth="10" defaultRowHeight="18.600000000000001" customHeight="1"/>
  <cols>
    <col min="1" max="1" width="4.28515625" style="28" customWidth="1"/>
    <col min="2" max="2" width="26.7109375" style="28" customWidth="1"/>
    <col min="3" max="3" width="4.42578125" style="28" customWidth="1"/>
    <col min="4" max="4" width="7.7109375" style="28" customWidth="1"/>
    <col min="5" max="5" width="3.85546875" style="28" customWidth="1"/>
    <col min="6" max="6" width="9.42578125" style="28" customWidth="1"/>
    <col min="7" max="7" width="10" style="28" customWidth="1"/>
    <col min="8" max="8" width="14.28515625" style="28" customWidth="1"/>
    <col min="9" max="9" width="20.7109375" style="28" customWidth="1"/>
    <col min="10" max="16384" width="11.42578125" style="28"/>
  </cols>
  <sheetData>
    <row r="1" spans="1:9" ht="30" customHeight="1" thickBot="1"/>
    <row r="2" spans="1:9" ht="18.600000000000001" customHeight="1">
      <c r="A2" s="2819">
        <f>Hauptmenü!C4</f>
        <v>0</v>
      </c>
      <c r="B2" s="2820"/>
      <c r="C2" s="2820"/>
      <c r="D2" s="2820"/>
      <c r="E2" s="2821"/>
      <c r="F2" s="1027">
        <f>Hauptmenü!C5</f>
        <v>0</v>
      </c>
      <c r="G2" s="2819">
        <f>Hauptmenü!C6</f>
        <v>0</v>
      </c>
      <c r="H2" s="2820"/>
      <c r="I2" s="2821"/>
    </row>
    <row r="3" spans="1:9" ht="15.75" customHeight="1" thickBot="1">
      <c r="A3" s="2816" t="s">
        <v>113</v>
      </c>
      <c r="B3" s="2817"/>
      <c r="C3" s="2817"/>
      <c r="D3" s="2817"/>
      <c r="E3" s="2818"/>
      <c r="F3" s="154" t="s">
        <v>112</v>
      </c>
      <c r="G3" s="2816" t="s">
        <v>111</v>
      </c>
      <c r="H3" s="2817"/>
      <c r="I3" s="2818"/>
    </row>
    <row r="4" spans="1:9" ht="8.25" customHeight="1">
      <c r="A4" s="217"/>
      <c r="B4" s="217"/>
      <c r="C4" s="217"/>
      <c r="D4" s="217"/>
      <c r="E4" s="217"/>
      <c r="F4" s="218"/>
      <c r="G4" s="217"/>
      <c r="H4" s="217"/>
      <c r="I4" s="217"/>
    </row>
    <row r="5" spans="1:9" ht="18.600000000000001" customHeight="1">
      <c r="A5" s="2867" t="s">
        <v>784</v>
      </c>
      <c r="B5" s="2867"/>
      <c r="C5" s="2867"/>
      <c r="D5" s="2867"/>
      <c r="E5" s="2867"/>
      <c r="F5" s="2867"/>
      <c r="G5" s="2867"/>
      <c r="H5" s="2867"/>
      <c r="I5" s="1025" t="s">
        <v>783</v>
      </c>
    </row>
    <row r="6" spans="1:9" ht="7.5" customHeight="1" thickBot="1"/>
    <row r="7" spans="1:9" ht="18.95" customHeight="1" thickBot="1">
      <c r="A7" s="1176"/>
      <c r="B7" s="1143" t="s">
        <v>782</v>
      </c>
      <c r="C7" s="214"/>
      <c r="D7" s="214"/>
      <c r="E7" s="214"/>
      <c r="F7" s="214"/>
      <c r="G7" s="1146"/>
      <c r="H7" s="1175" t="s">
        <v>82</v>
      </c>
      <c r="I7" s="1174" t="s">
        <v>550</v>
      </c>
    </row>
    <row r="8" spans="1:9" ht="18.95" customHeight="1">
      <c r="A8" s="912">
        <v>1</v>
      </c>
      <c r="B8" s="1170" t="s">
        <v>781</v>
      </c>
      <c r="C8" s="69"/>
      <c r="D8" s="69"/>
      <c r="E8" s="69"/>
      <c r="F8" s="69"/>
      <c r="G8" s="69"/>
      <c r="H8" s="69"/>
      <c r="I8" s="76"/>
    </row>
    <row r="9" spans="1:9" ht="18.95" customHeight="1">
      <c r="A9" s="912">
        <f t="shared" ref="A9:A41" si="0">A8+1</f>
        <v>2</v>
      </c>
      <c r="B9" s="934" t="s">
        <v>867</v>
      </c>
      <c r="C9" s="69"/>
      <c r="D9" s="69"/>
      <c r="E9" s="69"/>
      <c r="F9" s="69"/>
      <c r="G9" s="1082"/>
      <c r="H9" s="1907"/>
      <c r="I9" s="1699"/>
    </row>
    <row r="10" spans="1:9" ht="18.95" customHeight="1">
      <c r="A10" s="912">
        <f t="shared" si="0"/>
        <v>3</v>
      </c>
      <c r="B10" s="106" t="s">
        <v>906</v>
      </c>
      <c r="C10" s="69"/>
      <c r="D10" s="69"/>
      <c r="E10" s="69"/>
      <c r="F10" s="2983"/>
      <c r="G10" s="2984"/>
      <c r="H10" s="2199"/>
      <c r="I10" s="1699"/>
    </row>
    <row r="11" spans="1:9" ht="18.95" customHeight="1">
      <c r="A11" s="912">
        <f t="shared" si="0"/>
        <v>4</v>
      </c>
      <c r="B11" s="2189" t="s">
        <v>907</v>
      </c>
      <c r="C11" s="1698"/>
      <c r="D11" s="130" t="s">
        <v>908</v>
      </c>
      <c r="E11" s="1698"/>
      <c r="F11" s="958" t="s">
        <v>909</v>
      </c>
      <c r="H11" s="2200">
        <f>F10*C11/100*E11</f>
        <v>0</v>
      </c>
      <c r="I11" s="1699"/>
    </row>
    <row r="12" spans="1:9" ht="18.95" customHeight="1">
      <c r="A12" s="912">
        <f t="shared" si="0"/>
        <v>5</v>
      </c>
      <c r="B12" s="934" t="s">
        <v>780</v>
      </c>
      <c r="C12" s="69"/>
      <c r="D12" s="69"/>
      <c r="E12" s="69"/>
      <c r="F12" s="69"/>
      <c r="G12" s="1082"/>
      <c r="H12" s="1907"/>
      <c r="I12" s="1699"/>
    </row>
    <row r="13" spans="1:9" ht="18.95" customHeight="1">
      <c r="A13" s="912">
        <f t="shared" si="0"/>
        <v>6</v>
      </c>
      <c r="B13" s="934" t="s">
        <v>910</v>
      </c>
      <c r="C13" s="69"/>
      <c r="D13" s="69"/>
      <c r="E13" s="69"/>
      <c r="F13" s="69"/>
      <c r="G13" s="1082"/>
      <c r="H13" s="1907"/>
      <c r="I13" s="1699"/>
    </row>
    <row r="14" spans="1:9" ht="18.95" customHeight="1">
      <c r="A14" s="912">
        <f t="shared" si="0"/>
        <v>7</v>
      </c>
      <c r="B14" s="934" t="s">
        <v>779</v>
      </c>
      <c r="C14" s="69"/>
      <c r="D14" s="69"/>
      <c r="E14" s="69"/>
      <c r="F14" s="69"/>
      <c r="G14" s="1082"/>
      <c r="H14" s="1907"/>
      <c r="I14" s="1699"/>
    </row>
    <row r="15" spans="1:9" ht="18.95" customHeight="1">
      <c r="A15" s="912">
        <f t="shared" si="0"/>
        <v>8</v>
      </c>
      <c r="B15" s="934" t="s">
        <v>778</v>
      </c>
      <c r="C15" s="69"/>
      <c r="D15" s="69"/>
      <c r="E15" s="69"/>
      <c r="F15" s="69"/>
      <c r="G15" s="1082"/>
      <c r="H15" s="1907"/>
      <c r="I15" s="1699"/>
    </row>
    <row r="16" spans="1:9" ht="18.95" customHeight="1">
      <c r="A16" s="912">
        <f t="shared" si="0"/>
        <v>9</v>
      </c>
      <c r="B16" s="934" t="s">
        <v>777</v>
      </c>
      <c r="C16" s="69"/>
      <c r="D16" s="69"/>
      <c r="E16" s="69"/>
      <c r="F16" s="1042" t="s">
        <v>775</v>
      </c>
      <c r="G16" s="1042" t="s">
        <v>774</v>
      </c>
      <c r="H16" s="2201"/>
      <c r="I16" s="947"/>
    </row>
    <row r="17" spans="1:9" ht="18.95" customHeight="1">
      <c r="A17" s="912">
        <f t="shared" si="0"/>
        <v>10</v>
      </c>
      <c r="B17" s="2952"/>
      <c r="C17" s="2953"/>
      <c r="D17" s="2953"/>
      <c r="E17" s="2954"/>
      <c r="F17" s="1383"/>
      <c r="G17" s="1383"/>
      <c r="H17" s="2202">
        <f>F17*G17</f>
        <v>0</v>
      </c>
      <c r="I17" s="1699"/>
    </row>
    <row r="18" spans="1:9" ht="18.95" customHeight="1">
      <c r="A18" s="912">
        <f t="shared" si="0"/>
        <v>11</v>
      </c>
      <c r="B18" s="2952"/>
      <c r="C18" s="2953"/>
      <c r="D18" s="2953"/>
      <c r="E18" s="2954"/>
      <c r="F18" s="1383"/>
      <c r="G18" s="1383"/>
      <c r="H18" s="2202">
        <f>F18*G18</f>
        <v>0</v>
      </c>
      <c r="I18" s="1699"/>
    </row>
    <row r="19" spans="1:9" ht="18.95" customHeight="1">
      <c r="A19" s="912">
        <f t="shared" si="0"/>
        <v>12</v>
      </c>
      <c r="B19" s="2952"/>
      <c r="C19" s="2953"/>
      <c r="D19" s="2953"/>
      <c r="E19" s="2954"/>
      <c r="F19" s="1383"/>
      <c r="G19" s="1383"/>
      <c r="H19" s="2202">
        <f>F19*G19</f>
        <v>0</v>
      </c>
      <c r="I19" s="1699"/>
    </row>
    <row r="20" spans="1:9" ht="18.95" customHeight="1">
      <c r="A20" s="912">
        <f t="shared" si="0"/>
        <v>13</v>
      </c>
      <c r="B20" s="934" t="s">
        <v>776</v>
      </c>
      <c r="C20" s="69"/>
      <c r="D20" s="69"/>
      <c r="E20" s="69"/>
      <c r="F20" s="1042" t="s">
        <v>775</v>
      </c>
      <c r="G20" s="1042" t="s">
        <v>774</v>
      </c>
      <c r="H20" s="2201"/>
      <c r="I20" s="947"/>
    </row>
    <row r="21" spans="1:9" ht="18.95" customHeight="1">
      <c r="A21" s="912">
        <f t="shared" si="0"/>
        <v>14</v>
      </c>
      <c r="B21" s="2952"/>
      <c r="C21" s="2953"/>
      <c r="D21" s="2953"/>
      <c r="E21" s="2954"/>
      <c r="F21" s="1383"/>
      <c r="G21" s="1383"/>
      <c r="H21" s="2202">
        <f t="shared" ref="H21:H26" si="1">F21*G21</f>
        <v>0</v>
      </c>
      <c r="I21" s="1699"/>
    </row>
    <row r="22" spans="1:9" ht="18.95" customHeight="1">
      <c r="A22" s="912">
        <f t="shared" si="0"/>
        <v>15</v>
      </c>
      <c r="B22" s="2952"/>
      <c r="C22" s="2953"/>
      <c r="D22" s="2953"/>
      <c r="E22" s="2954"/>
      <c r="F22" s="1383"/>
      <c r="G22" s="1383"/>
      <c r="H22" s="2202">
        <f t="shared" si="1"/>
        <v>0</v>
      </c>
      <c r="I22" s="1699"/>
    </row>
    <row r="23" spans="1:9" ht="18.95" customHeight="1">
      <c r="A23" s="912">
        <f t="shared" si="0"/>
        <v>16</v>
      </c>
      <c r="B23" s="2952"/>
      <c r="C23" s="2953"/>
      <c r="D23" s="2953"/>
      <c r="E23" s="2954"/>
      <c r="F23" s="1383"/>
      <c r="G23" s="1383"/>
      <c r="H23" s="2202">
        <f t="shared" si="1"/>
        <v>0</v>
      </c>
      <c r="I23" s="1699"/>
    </row>
    <row r="24" spans="1:9" ht="18.95" customHeight="1">
      <c r="A24" s="912">
        <f t="shared" si="0"/>
        <v>17</v>
      </c>
      <c r="B24" s="2952"/>
      <c r="C24" s="2953"/>
      <c r="D24" s="2953"/>
      <c r="E24" s="2954"/>
      <c r="F24" s="1383"/>
      <c r="G24" s="1383"/>
      <c r="H24" s="2202">
        <f t="shared" si="1"/>
        <v>0</v>
      </c>
      <c r="I24" s="1699"/>
    </row>
    <row r="25" spans="1:9" ht="18.95" customHeight="1">
      <c r="A25" s="912">
        <f t="shared" si="0"/>
        <v>18</v>
      </c>
      <c r="B25" s="2952"/>
      <c r="C25" s="2953"/>
      <c r="D25" s="2953"/>
      <c r="E25" s="2954"/>
      <c r="F25" s="1383"/>
      <c r="G25" s="1383"/>
      <c r="H25" s="2202">
        <f t="shared" si="1"/>
        <v>0</v>
      </c>
      <c r="I25" s="1699"/>
    </row>
    <row r="26" spans="1:9" ht="18.95" customHeight="1">
      <c r="A26" s="912">
        <f t="shared" si="0"/>
        <v>19</v>
      </c>
      <c r="B26" s="2952"/>
      <c r="C26" s="2953"/>
      <c r="D26" s="2953"/>
      <c r="E26" s="2954"/>
      <c r="F26" s="1383"/>
      <c r="G26" s="1383"/>
      <c r="H26" s="2202">
        <f t="shared" si="1"/>
        <v>0</v>
      </c>
      <c r="I26" s="1699"/>
    </row>
    <row r="27" spans="1:9" ht="18.95" customHeight="1">
      <c r="A27" s="912">
        <f t="shared" si="0"/>
        <v>20</v>
      </c>
      <c r="B27" s="934" t="s">
        <v>773</v>
      </c>
      <c r="C27" s="69"/>
      <c r="D27" s="69"/>
      <c r="E27" s="69"/>
      <c r="F27" s="182"/>
      <c r="G27" s="182"/>
      <c r="H27" s="1907"/>
      <c r="I27" s="1699"/>
    </row>
    <row r="28" spans="1:9" ht="18.95" customHeight="1" thickBot="1">
      <c r="A28" s="912">
        <f t="shared" si="0"/>
        <v>21</v>
      </c>
      <c r="B28" s="934" t="s">
        <v>772</v>
      </c>
      <c r="C28" s="69"/>
      <c r="D28" s="69"/>
      <c r="E28" s="69"/>
      <c r="F28" s="69"/>
      <c r="G28" s="1082"/>
      <c r="H28" s="1907"/>
      <c r="I28" s="1699"/>
    </row>
    <row r="29" spans="1:9" ht="18.95" customHeight="1" thickBot="1">
      <c r="A29" s="912">
        <f t="shared" si="0"/>
        <v>22</v>
      </c>
      <c r="B29" s="2980" t="s">
        <v>771</v>
      </c>
      <c r="C29" s="2981"/>
      <c r="D29" s="2981"/>
      <c r="E29" s="2981"/>
      <c r="F29" s="2981"/>
      <c r="G29" s="2982"/>
      <c r="H29" s="1602">
        <f>SUM(H9:H28)</f>
        <v>0</v>
      </c>
      <c r="I29" s="1172"/>
    </row>
    <row r="30" spans="1:9" ht="18.95" customHeight="1">
      <c r="A30" s="912">
        <f t="shared" si="0"/>
        <v>23</v>
      </c>
      <c r="B30" s="1170" t="s">
        <v>770</v>
      </c>
      <c r="C30" s="69"/>
      <c r="D30" s="69"/>
      <c r="E30" s="69"/>
      <c r="F30" s="69"/>
      <c r="G30" s="1082"/>
      <c r="H30" s="1700"/>
      <c r="I30" s="947"/>
    </row>
    <row r="31" spans="1:9" ht="18.95" customHeight="1">
      <c r="A31" s="912">
        <f t="shared" si="0"/>
        <v>24</v>
      </c>
      <c r="B31" s="2952"/>
      <c r="C31" s="2953"/>
      <c r="D31" s="2953"/>
      <c r="E31" s="2953"/>
      <c r="F31" s="2953"/>
      <c r="G31" s="2954"/>
      <c r="H31" s="1907"/>
      <c r="I31" s="1699"/>
    </row>
    <row r="32" spans="1:9" ht="18.95" customHeight="1">
      <c r="A32" s="912">
        <f t="shared" si="0"/>
        <v>25</v>
      </c>
      <c r="B32" s="2952"/>
      <c r="C32" s="2953"/>
      <c r="D32" s="2953"/>
      <c r="E32" s="2953"/>
      <c r="F32" s="2953"/>
      <c r="G32" s="2954"/>
      <c r="H32" s="1907"/>
      <c r="I32" s="1699"/>
    </row>
    <row r="33" spans="1:9" ht="18.95" customHeight="1">
      <c r="A33" s="912">
        <f t="shared" si="0"/>
        <v>26</v>
      </c>
      <c r="B33" s="2952"/>
      <c r="C33" s="2953"/>
      <c r="D33" s="2953"/>
      <c r="E33" s="2953"/>
      <c r="F33" s="2953"/>
      <c r="G33" s="2954"/>
      <c r="H33" s="1907"/>
      <c r="I33" s="1699"/>
    </row>
    <row r="34" spans="1:9" ht="18.95" customHeight="1">
      <c r="A34" s="912">
        <f t="shared" si="0"/>
        <v>27</v>
      </c>
      <c r="B34" s="2952"/>
      <c r="C34" s="2953"/>
      <c r="D34" s="2953"/>
      <c r="E34" s="2953"/>
      <c r="F34" s="2953"/>
      <c r="G34" s="2954"/>
      <c r="H34" s="1907"/>
      <c r="I34" s="1699"/>
    </row>
    <row r="35" spans="1:9" ht="18.95" customHeight="1" thickBot="1">
      <c r="A35" s="912">
        <f t="shared" si="0"/>
        <v>28</v>
      </c>
      <c r="B35" s="2952"/>
      <c r="C35" s="2953"/>
      <c r="D35" s="2953"/>
      <c r="E35" s="2953"/>
      <c r="F35" s="2953"/>
      <c r="G35" s="2954"/>
      <c r="H35" s="1907"/>
      <c r="I35" s="1699"/>
    </row>
    <row r="36" spans="1:9" ht="18.95" customHeight="1" thickBot="1">
      <c r="A36" s="912">
        <f t="shared" si="0"/>
        <v>29</v>
      </c>
      <c r="B36" s="2980" t="s">
        <v>769</v>
      </c>
      <c r="C36" s="2981"/>
      <c r="D36" s="2981"/>
      <c r="E36" s="2981"/>
      <c r="F36" s="2981"/>
      <c r="G36" s="2982"/>
      <c r="H36" s="1602">
        <f>SUM(H31:H35)</f>
        <v>0</v>
      </c>
      <c r="I36" s="1171"/>
    </row>
    <row r="37" spans="1:9" ht="18.95" customHeight="1">
      <c r="A37" s="912">
        <f t="shared" si="0"/>
        <v>30</v>
      </c>
      <c r="B37" s="1170" t="s">
        <v>768</v>
      </c>
      <c r="C37" s="69"/>
      <c r="D37" s="69"/>
      <c r="E37" s="69"/>
      <c r="F37" s="69"/>
      <c r="G37" s="1082"/>
      <c r="H37" s="1700"/>
      <c r="I37" s="947"/>
    </row>
    <row r="38" spans="1:9" ht="18.95" customHeight="1">
      <c r="A38" s="912">
        <f t="shared" si="0"/>
        <v>31</v>
      </c>
      <c r="B38" s="2952"/>
      <c r="C38" s="2953"/>
      <c r="D38" s="2953"/>
      <c r="E38" s="2953"/>
      <c r="F38" s="2953"/>
      <c r="G38" s="2954"/>
      <c r="H38" s="1907"/>
      <c r="I38" s="1699"/>
    </row>
    <row r="39" spans="1:9" ht="18.95" customHeight="1">
      <c r="A39" s="912">
        <f t="shared" si="0"/>
        <v>32</v>
      </c>
      <c r="B39" s="2952"/>
      <c r="C39" s="2953"/>
      <c r="D39" s="2953"/>
      <c r="E39" s="2953"/>
      <c r="F39" s="2953"/>
      <c r="G39" s="2954"/>
      <c r="H39" s="1907"/>
      <c r="I39" s="1699"/>
    </row>
    <row r="40" spans="1:9" ht="18.95" customHeight="1" thickBot="1">
      <c r="A40" s="912">
        <f t="shared" si="0"/>
        <v>33</v>
      </c>
      <c r="B40" s="2952"/>
      <c r="C40" s="2953"/>
      <c r="D40" s="2953"/>
      <c r="E40" s="2953"/>
      <c r="F40" s="2953"/>
      <c r="G40" s="2954"/>
      <c r="H40" s="1907"/>
      <c r="I40" s="1699"/>
    </row>
    <row r="41" spans="1:9" ht="18.95" customHeight="1" thickBot="1">
      <c r="A41" s="912">
        <f t="shared" si="0"/>
        <v>34</v>
      </c>
      <c r="B41" s="2980" t="s">
        <v>767</v>
      </c>
      <c r="C41" s="2981"/>
      <c r="D41" s="2981"/>
      <c r="E41" s="2981"/>
      <c r="F41" s="2981"/>
      <c r="G41" s="2982"/>
      <c r="H41" s="1602">
        <f>SUM(H38:H40)</f>
        <v>0</v>
      </c>
      <c r="I41" s="1168"/>
    </row>
    <row r="42" spans="1:9" s="52" customFormat="1" ht="18.95" customHeight="1" thickBot="1">
      <c r="A42" s="1773"/>
      <c r="B42" s="2198"/>
      <c r="C42" s="2191"/>
      <c r="D42" s="2191"/>
      <c r="E42" s="2191"/>
      <c r="F42" s="2191"/>
      <c r="G42" s="2191"/>
      <c r="H42" s="2190"/>
      <c r="I42" s="2197" t="s">
        <v>82</v>
      </c>
    </row>
    <row r="43" spans="1:9" ht="18.95" customHeight="1">
      <c r="A43" s="1362">
        <f>A41+1</f>
        <v>35</v>
      </c>
      <c r="B43" s="2194" t="s">
        <v>766</v>
      </c>
      <c r="C43" s="2144"/>
      <c r="D43" s="2144"/>
      <c r="E43" s="2144"/>
      <c r="F43" s="2144"/>
      <c r="G43" s="2144"/>
      <c r="H43" s="2195"/>
      <c r="I43" s="2196">
        <f>H29+H36+H41</f>
        <v>0</v>
      </c>
    </row>
    <row r="44" spans="1:9" ht="18.75" customHeight="1" thickBot="1">
      <c r="A44" s="1177">
        <f>A43+1</f>
        <v>36</v>
      </c>
      <c r="B44" s="2192" t="s">
        <v>912</v>
      </c>
      <c r="C44" s="1055"/>
      <c r="D44" s="1055"/>
      <c r="E44" s="1055"/>
      <c r="F44" s="1055"/>
      <c r="G44" s="1055"/>
      <c r="H44" s="2193" t="s">
        <v>911</v>
      </c>
      <c r="I44" s="1778">
        <f>'F012'!I46</f>
        <v>0</v>
      </c>
    </row>
    <row r="45" spans="1:9" ht="18.75" customHeight="1" thickBot="1">
      <c r="A45" s="1152">
        <f>A44+1</f>
        <v>37</v>
      </c>
      <c r="B45" s="1169" t="s">
        <v>913</v>
      </c>
      <c r="C45" s="1533"/>
      <c r="D45" s="1533"/>
      <c r="E45" s="1533"/>
      <c r="F45" s="1533"/>
      <c r="G45" s="1533"/>
      <c r="H45" s="1702"/>
      <c r="I45" s="1602">
        <f>I43-I44</f>
        <v>0</v>
      </c>
    </row>
    <row r="46" spans="1:9" ht="18.600000000000001" customHeight="1">
      <c r="E46" s="156"/>
    </row>
  </sheetData>
  <sheetProtection password="F25B" sheet="1" objects="1" scenarios="1"/>
  <mergeCells count="26">
    <mergeCell ref="B41:G41"/>
    <mergeCell ref="B39:G39"/>
    <mergeCell ref="G2:I2"/>
    <mergeCell ref="G3:I3"/>
    <mergeCell ref="A5:H5"/>
    <mergeCell ref="B31:G31"/>
    <mergeCell ref="B32:G32"/>
    <mergeCell ref="B24:E24"/>
    <mergeCell ref="A2:E2"/>
    <mergeCell ref="A3:E3"/>
    <mergeCell ref="F10:G10"/>
    <mergeCell ref="B29:G29"/>
    <mergeCell ref="B33:G33"/>
    <mergeCell ref="B26:E26"/>
    <mergeCell ref="B17:E17"/>
    <mergeCell ref="B18:E18"/>
    <mergeCell ref="B19:E19"/>
    <mergeCell ref="B21:E21"/>
    <mergeCell ref="B22:E22"/>
    <mergeCell ref="B23:E23"/>
    <mergeCell ref="B25:E25"/>
    <mergeCell ref="B38:G38"/>
    <mergeCell ref="B40:G40"/>
    <mergeCell ref="B34:G34"/>
    <mergeCell ref="B35:G35"/>
    <mergeCell ref="B36:G36"/>
  </mergeCells>
  <printOptions horizontalCentered="1"/>
  <pageMargins left="0.39370078740157483" right="0.39370078740157483" top="0.59055118110236227" bottom="0" header="0" footer="0"/>
  <pageSetup paperSize="9" scale="94" orientation="portrait" horizontalDpi="4294967292" r:id="rId1"/>
  <headerFooter alignWithMargins="0"/>
  <legacyDrawing r:id="rId2"/>
</worksheet>
</file>

<file path=xl/worksheets/sheet16.xml><?xml version="1.0" encoding="utf-8"?>
<worksheet xmlns="http://schemas.openxmlformats.org/spreadsheetml/2006/main" xmlns:r="http://schemas.openxmlformats.org/officeDocument/2006/relationships">
  <sheetPr codeName="Tabelle14">
    <pageSetUpPr fitToPage="1"/>
  </sheetPr>
  <dimension ref="A1:Q38"/>
  <sheetViews>
    <sheetView showZeros="0" workbookViewId="0">
      <selection activeCell="B25" sqref="B25"/>
    </sheetView>
  </sheetViews>
  <sheetFormatPr baseColWidth="10" defaultColWidth="10.5703125" defaultRowHeight="18" customHeight="1"/>
  <cols>
    <col min="1" max="1" width="3.85546875" style="28" customWidth="1"/>
    <col min="2" max="2" width="4.28515625" style="28" customWidth="1"/>
    <col min="3" max="3" width="10.5703125" style="28" customWidth="1"/>
    <col min="4" max="4" width="13.5703125" style="28" customWidth="1"/>
    <col min="5" max="6" width="8.5703125" style="28" customWidth="1"/>
    <col min="7" max="7" width="11.85546875" style="28" customWidth="1"/>
    <col min="8" max="8" width="10" style="28" customWidth="1"/>
    <col min="9" max="9" width="8.85546875" style="28" customWidth="1"/>
    <col min="10" max="10" width="7.28515625" style="28" customWidth="1"/>
    <col min="11" max="11" width="7.42578125" style="28" customWidth="1"/>
    <col min="12" max="12" width="9" style="28" bestFit="1" customWidth="1"/>
    <col min="13" max="13" width="7.7109375" style="28" bestFit="1" customWidth="1"/>
    <col min="14" max="15" width="7.7109375" style="28" customWidth="1"/>
    <col min="16" max="17" width="9.28515625" style="28" customWidth="1"/>
    <col min="18" max="16384" width="10.5703125" style="28"/>
  </cols>
  <sheetData>
    <row r="1" spans="1:17" ht="30" customHeight="1" thickBot="1"/>
    <row r="2" spans="1:17" ht="18" customHeight="1">
      <c r="A2" s="2819">
        <f>Hauptmenü!C4</f>
        <v>0</v>
      </c>
      <c r="B2" s="2997"/>
      <c r="C2" s="2997"/>
      <c r="D2" s="2997"/>
      <c r="E2" s="2997"/>
      <c r="F2" s="2997"/>
      <c r="G2" s="2997"/>
      <c r="H2" s="2998"/>
      <c r="I2" s="2989">
        <f>Hauptmenü!C5</f>
        <v>0</v>
      </c>
      <c r="J2" s="2990"/>
      <c r="K2" s="2819">
        <f>Hauptmenü!C6</f>
        <v>0</v>
      </c>
      <c r="L2" s="2820"/>
      <c r="M2" s="2820"/>
      <c r="N2" s="2820"/>
      <c r="O2" s="2820"/>
      <c r="P2" s="2820"/>
      <c r="Q2" s="2821"/>
    </row>
    <row r="3" spans="1:17" ht="17.25" customHeight="1" thickBot="1">
      <c r="A3" s="2816" t="s">
        <v>113</v>
      </c>
      <c r="B3" s="2999"/>
      <c r="C3" s="2999"/>
      <c r="D3" s="2999"/>
      <c r="E3" s="2999"/>
      <c r="F3" s="2999"/>
      <c r="G3" s="2999"/>
      <c r="H3" s="3000"/>
      <c r="I3" s="2991" t="s">
        <v>112</v>
      </c>
      <c r="J3" s="2992"/>
      <c r="K3" s="2816" t="s">
        <v>111</v>
      </c>
      <c r="L3" s="2817"/>
      <c r="M3" s="2817"/>
      <c r="N3" s="2817"/>
      <c r="O3" s="2817"/>
      <c r="P3" s="2817"/>
      <c r="Q3" s="2818"/>
    </row>
    <row r="4" spans="1:17" ht="12" customHeight="1">
      <c r="A4" s="1130"/>
      <c r="B4" s="1130"/>
      <c r="C4" s="1130"/>
      <c r="D4" s="1130"/>
      <c r="E4" s="1130"/>
      <c r="F4" s="1130"/>
      <c r="G4" s="1130"/>
      <c r="H4" s="1130"/>
      <c r="I4" s="1131"/>
      <c r="J4" s="1131"/>
      <c r="K4" s="1130"/>
      <c r="L4" s="1130"/>
      <c r="M4" s="1130"/>
      <c r="N4" s="1130"/>
      <c r="O4" s="1130"/>
      <c r="P4" s="1130"/>
      <c r="Q4" s="1130"/>
    </row>
    <row r="5" spans="1:17" ht="18" customHeight="1">
      <c r="A5" s="2867" t="s">
        <v>765</v>
      </c>
      <c r="B5" s="2867"/>
      <c r="C5" s="2867"/>
      <c r="D5" s="2867"/>
      <c r="E5" s="2867"/>
      <c r="F5" s="2867"/>
      <c r="G5" s="2867"/>
      <c r="H5" s="2867"/>
      <c r="I5" s="2867"/>
      <c r="J5" s="2867"/>
      <c r="K5" s="2867"/>
      <c r="L5" s="2867"/>
      <c r="M5" s="2867"/>
      <c r="N5" s="2867"/>
      <c r="O5" s="2867"/>
      <c r="P5" s="2828" t="s">
        <v>764</v>
      </c>
      <c r="Q5" s="2828"/>
    </row>
    <row r="6" spans="1:17" ht="4.5" customHeight="1" thickBot="1"/>
    <row r="7" spans="1:17" ht="12.75" customHeight="1">
      <c r="A7" s="965"/>
      <c r="B7" s="1110"/>
      <c r="C7" s="1110"/>
      <c r="D7" s="1036"/>
      <c r="E7" s="2995" t="s">
        <v>763</v>
      </c>
      <c r="F7" s="3006"/>
      <c r="G7" s="211" t="s">
        <v>762</v>
      </c>
      <c r="H7" s="2995" t="s">
        <v>761</v>
      </c>
      <c r="I7" s="3006"/>
      <c r="J7" s="2995" t="s">
        <v>760</v>
      </c>
      <c r="K7" s="2996"/>
      <c r="L7" s="2995" t="s">
        <v>759</v>
      </c>
      <c r="M7" s="2996"/>
      <c r="N7" s="2996"/>
      <c r="O7" s="2996"/>
      <c r="P7" s="83" t="s">
        <v>689</v>
      </c>
      <c r="Q7" s="83" t="s">
        <v>689</v>
      </c>
    </row>
    <row r="8" spans="1:17" ht="10.5" customHeight="1">
      <c r="A8" s="1165" t="s">
        <v>758</v>
      </c>
      <c r="B8" s="1160"/>
      <c r="C8" s="1160"/>
      <c r="D8" s="1159"/>
      <c r="E8" s="1157" t="s">
        <v>757</v>
      </c>
      <c r="F8" s="1124" t="s">
        <v>756</v>
      </c>
      <c r="G8" s="1164"/>
      <c r="H8" s="1157" t="s">
        <v>750</v>
      </c>
      <c r="I8" s="1124" t="s">
        <v>748</v>
      </c>
      <c r="J8" s="1157" t="s">
        <v>755</v>
      </c>
      <c r="K8" s="1163" t="s">
        <v>754</v>
      </c>
      <c r="L8" s="3001" t="s">
        <v>753</v>
      </c>
      <c r="M8" s="3002"/>
      <c r="N8" s="2993" t="s">
        <v>752</v>
      </c>
      <c r="O8" s="2994"/>
      <c r="P8" s="1162" t="s">
        <v>751</v>
      </c>
      <c r="Q8" s="1162" t="s">
        <v>751</v>
      </c>
    </row>
    <row r="9" spans="1:17" ht="11.25" customHeight="1">
      <c r="A9" s="1161"/>
      <c r="B9" s="182"/>
      <c r="C9" s="1160"/>
      <c r="D9" s="1159"/>
      <c r="E9" s="1158"/>
      <c r="F9" s="1032"/>
      <c r="G9" s="1164" t="s">
        <v>82</v>
      </c>
      <c r="H9" s="1157" t="s">
        <v>82</v>
      </c>
      <c r="I9" s="1124" t="s">
        <v>82</v>
      </c>
      <c r="J9" s="1157" t="s">
        <v>395</v>
      </c>
      <c r="K9" s="1099" t="s">
        <v>395</v>
      </c>
      <c r="L9" s="1157" t="s">
        <v>750</v>
      </c>
      <c r="M9" s="1099" t="s">
        <v>748</v>
      </c>
      <c r="N9" s="1195" t="s">
        <v>750</v>
      </c>
      <c r="O9" s="1534" t="s">
        <v>748</v>
      </c>
      <c r="P9" s="1156" t="s">
        <v>749</v>
      </c>
      <c r="Q9" s="1156" t="s">
        <v>748</v>
      </c>
    </row>
    <row r="10" spans="1:17" ht="15" customHeight="1" thickBot="1">
      <c r="A10" s="1153"/>
      <c r="B10" s="1155" t="s">
        <v>747</v>
      </c>
      <c r="C10" s="1154" t="s">
        <v>746</v>
      </c>
      <c r="D10" s="1150"/>
      <c r="E10" s="1076">
        <v>2</v>
      </c>
      <c r="F10" s="1076">
        <v>3</v>
      </c>
      <c r="G10" s="1136">
        <v>4</v>
      </c>
      <c r="H10" s="1153">
        <v>5</v>
      </c>
      <c r="I10" s="1150">
        <v>6</v>
      </c>
      <c r="J10" s="1152">
        <v>7</v>
      </c>
      <c r="K10" s="1151">
        <v>8</v>
      </c>
      <c r="L10" s="1152">
        <v>10</v>
      </c>
      <c r="M10" s="1151">
        <v>11</v>
      </c>
      <c r="N10" s="1076">
        <v>12</v>
      </c>
      <c r="O10" s="1151">
        <v>13</v>
      </c>
      <c r="P10" s="1149">
        <v>16</v>
      </c>
      <c r="Q10" s="1149">
        <v>17</v>
      </c>
    </row>
    <row r="11" spans="1:17" ht="18" customHeight="1" thickBot="1">
      <c r="A11" s="1119">
        <v>1</v>
      </c>
      <c r="B11" s="1148"/>
      <c r="C11" s="1142" t="s">
        <v>745</v>
      </c>
      <c r="D11" s="182"/>
      <c r="E11" s="182"/>
      <c r="F11" s="182"/>
      <c r="G11" s="182"/>
      <c r="H11" s="182"/>
      <c r="I11" s="182"/>
      <c r="J11" s="182"/>
      <c r="K11" s="182"/>
      <c r="L11" s="182"/>
      <c r="M11" s="182"/>
      <c r="N11" s="182"/>
      <c r="O11" s="182"/>
      <c r="P11" s="182"/>
      <c r="Q11" s="182"/>
    </row>
    <row r="12" spans="1:17" ht="18" customHeight="1">
      <c r="A12" s="1117">
        <f t="shared" ref="A12:A33" si="0">A11+1</f>
        <v>2</v>
      </c>
      <c r="B12" s="1744"/>
      <c r="C12" s="3003"/>
      <c r="D12" s="2800"/>
      <c r="E12" s="1652"/>
      <c r="F12" s="1745"/>
      <c r="G12" s="1746"/>
      <c r="H12" s="1652"/>
      <c r="I12" s="1704"/>
      <c r="J12" s="1652"/>
      <c r="K12" s="1614"/>
      <c r="L12" s="1713">
        <f>H12*J12/100</f>
        <v>0</v>
      </c>
      <c r="M12" s="1705"/>
      <c r="N12" s="1714">
        <f>H12*K12/100</f>
        <v>0</v>
      </c>
      <c r="O12" s="1705"/>
      <c r="P12" s="1723">
        <f>L12+N12</f>
        <v>0</v>
      </c>
      <c r="Q12" s="1707"/>
    </row>
    <row r="13" spans="1:17" ht="18" customHeight="1">
      <c r="A13" s="1117">
        <f t="shared" si="0"/>
        <v>3</v>
      </c>
      <c r="B13" s="1744"/>
      <c r="C13" s="2987"/>
      <c r="D13" s="2988"/>
      <c r="E13" s="1655"/>
      <c r="F13" s="1747"/>
      <c r="G13" s="1748"/>
      <c r="H13" s="1655"/>
      <c r="I13" s="51"/>
      <c r="J13" s="1655"/>
      <c r="K13" s="1275"/>
      <c r="L13" s="1715">
        <f t="shared" ref="L13:L15" si="1">H13*J13/100</f>
        <v>0</v>
      </c>
      <c r="M13" s="831"/>
      <c r="N13" s="1446">
        <f t="shared" ref="N13:N15" si="2">H13*K13/100</f>
        <v>0</v>
      </c>
      <c r="O13" s="831"/>
      <c r="P13" s="1724">
        <f>L13+N13</f>
        <v>0</v>
      </c>
      <c r="Q13" s="1215"/>
    </row>
    <row r="14" spans="1:17" ht="18" customHeight="1">
      <c r="A14" s="1117">
        <f t="shared" si="0"/>
        <v>4</v>
      </c>
      <c r="B14" s="1744"/>
      <c r="C14" s="2987"/>
      <c r="D14" s="2988"/>
      <c r="E14" s="1655"/>
      <c r="F14" s="1747"/>
      <c r="G14" s="1748"/>
      <c r="H14" s="1655"/>
      <c r="I14" s="51"/>
      <c r="J14" s="1655"/>
      <c r="K14" s="1275"/>
      <c r="L14" s="1715">
        <f t="shared" si="1"/>
        <v>0</v>
      </c>
      <c r="M14" s="831"/>
      <c r="N14" s="1446">
        <f t="shared" si="2"/>
        <v>0</v>
      </c>
      <c r="O14" s="831"/>
      <c r="P14" s="1724">
        <f>L14+N14</f>
        <v>0</v>
      </c>
      <c r="Q14" s="1215"/>
    </row>
    <row r="15" spans="1:17" ht="18" customHeight="1" thickBot="1">
      <c r="A15" s="1117">
        <f t="shared" si="0"/>
        <v>5</v>
      </c>
      <c r="B15" s="1744"/>
      <c r="C15" s="2987"/>
      <c r="D15" s="2988"/>
      <c r="E15" s="1655"/>
      <c r="F15" s="1747"/>
      <c r="G15" s="1749"/>
      <c r="H15" s="1750"/>
      <c r="I15" s="51"/>
      <c r="J15" s="1655"/>
      <c r="K15" s="1275"/>
      <c r="L15" s="1730">
        <f t="shared" si="1"/>
        <v>0</v>
      </c>
      <c r="M15" s="831"/>
      <c r="N15" s="1716">
        <f t="shared" si="2"/>
        <v>0</v>
      </c>
      <c r="O15" s="831"/>
      <c r="P15" s="1724">
        <f>L15+N15</f>
        <v>0</v>
      </c>
      <c r="Q15" s="1215"/>
    </row>
    <row r="16" spans="1:17" ht="18" customHeight="1" thickBot="1">
      <c r="A16" s="1117">
        <f t="shared" si="0"/>
        <v>6</v>
      </c>
      <c r="B16" s="2209"/>
      <c r="C16" s="214" t="s">
        <v>742</v>
      </c>
      <c r="D16" s="213"/>
      <c r="E16" s="1134"/>
      <c r="F16" s="1132"/>
      <c r="G16" s="1679">
        <f>SUM(G12:G15)</f>
        <v>0</v>
      </c>
      <c r="H16" s="1687">
        <f>SUM(H12:H15)</f>
        <v>0</v>
      </c>
      <c r="I16" s="1717"/>
      <c r="J16" s="1718"/>
      <c r="K16" s="1719"/>
      <c r="L16" s="1687">
        <f>SUM(L12:L15)</f>
        <v>0</v>
      </c>
      <c r="M16" s="1720" t="s">
        <v>227</v>
      </c>
      <c r="N16" s="1721">
        <f>SUM(N12:N15)</f>
        <v>0</v>
      </c>
      <c r="O16" s="1722"/>
      <c r="P16" s="1679">
        <f>SUM(P12:P15)</f>
        <v>0</v>
      </c>
      <c r="Q16" s="1147"/>
    </row>
    <row r="17" spans="1:17" ht="18" customHeight="1" thickBot="1">
      <c r="A17" s="1117">
        <f t="shared" si="0"/>
        <v>7</v>
      </c>
      <c r="B17" s="2210"/>
      <c r="C17" s="1142" t="s">
        <v>744</v>
      </c>
      <c r="D17" s="182"/>
      <c r="E17" s="1142"/>
      <c r="F17" s="1142"/>
      <c r="G17" s="1142"/>
      <c r="H17" s="1142"/>
      <c r="I17" s="1142"/>
      <c r="J17" s="1142"/>
      <c r="K17" s="1142"/>
      <c r="L17" s="1142"/>
      <c r="M17" s="1142"/>
      <c r="N17" s="1142"/>
      <c r="O17" s="1142"/>
      <c r="P17" s="1142"/>
      <c r="Q17" s="1142"/>
    </row>
    <row r="18" spans="1:17" ht="18" customHeight="1">
      <c r="A18" s="1117">
        <f t="shared" si="0"/>
        <v>8</v>
      </c>
      <c r="B18" s="2211"/>
      <c r="C18" s="3003"/>
      <c r="D18" s="2800"/>
      <c r="E18" s="1652"/>
      <c r="F18" s="1745"/>
      <c r="G18" s="1751"/>
      <c r="H18" s="1752"/>
      <c r="I18" s="1753"/>
      <c r="J18" s="1652"/>
      <c r="K18" s="1614"/>
      <c r="L18" s="1725">
        <f>H18*J18/100</f>
        <v>0</v>
      </c>
      <c r="M18" s="1726">
        <f>I18*J18/100</f>
        <v>0</v>
      </c>
      <c r="N18" s="1726">
        <f>G18*K18/100</f>
        <v>0</v>
      </c>
      <c r="O18" s="1726">
        <f>I18*K18/100</f>
        <v>0</v>
      </c>
      <c r="P18" s="1723">
        <f>L18+N18</f>
        <v>0</v>
      </c>
      <c r="Q18" s="1723">
        <f>M18+O18</f>
        <v>0</v>
      </c>
    </row>
    <row r="19" spans="1:17" ht="18" customHeight="1">
      <c r="A19" s="1117">
        <f t="shared" si="0"/>
        <v>9</v>
      </c>
      <c r="B19" s="2211"/>
      <c r="C19" s="2987"/>
      <c r="D19" s="2988"/>
      <c r="E19" s="1754"/>
      <c r="F19" s="1755"/>
      <c r="G19" s="1756"/>
      <c r="H19" s="1757"/>
      <c r="I19" s="1758"/>
      <c r="J19" s="1754"/>
      <c r="K19" s="1580"/>
      <c r="L19" s="1727">
        <f t="shared" ref="L19:L24" si="3">H19*J19/100</f>
        <v>0</v>
      </c>
      <c r="M19" s="1728">
        <f t="shared" ref="M19:M24" si="4">I19*J19/100</f>
        <v>0</v>
      </c>
      <c r="N19" s="1728">
        <f t="shared" ref="N19:N24" si="5">G19*K19/100</f>
        <v>0</v>
      </c>
      <c r="O19" s="1728">
        <f t="shared" ref="O19:O24" si="6">I19*K19/100</f>
        <v>0</v>
      </c>
      <c r="P19" s="1729">
        <f t="shared" ref="P19:P24" si="7">L19+N19</f>
        <v>0</v>
      </c>
      <c r="Q19" s="1729">
        <f t="shared" ref="Q19:Q24" si="8">M19+O19</f>
        <v>0</v>
      </c>
    </row>
    <row r="20" spans="1:17" ht="18" customHeight="1">
      <c r="A20" s="1117">
        <f t="shared" si="0"/>
        <v>10</v>
      </c>
      <c r="B20" s="2211"/>
      <c r="C20" s="2987"/>
      <c r="D20" s="2988"/>
      <c r="E20" s="1754"/>
      <c r="F20" s="1755"/>
      <c r="G20" s="1756"/>
      <c r="H20" s="1757"/>
      <c r="I20" s="1758"/>
      <c r="J20" s="1754"/>
      <c r="K20" s="1580"/>
      <c r="L20" s="1727">
        <f t="shared" si="3"/>
        <v>0</v>
      </c>
      <c r="M20" s="1728">
        <f t="shared" si="4"/>
        <v>0</v>
      </c>
      <c r="N20" s="1728">
        <f t="shared" si="5"/>
        <v>0</v>
      </c>
      <c r="O20" s="1728">
        <f t="shared" si="6"/>
        <v>0</v>
      </c>
      <c r="P20" s="1729">
        <f t="shared" si="7"/>
        <v>0</v>
      </c>
      <c r="Q20" s="1729">
        <f t="shared" si="8"/>
        <v>0</v>
      </c>
    </row>
    <row r="21" spans="1:17" ht="18" customHeight="1">
      <c r="A21" s="1117">
        <f t="shared" si="0"/>
        <v>11</v>
      </c>
      <c r="B21" s="2211"/>
      <c r="C21" s="2987"/>
      <c r="D21" s="2988"/>
      <c r="E21" s="1754"/>
      <c r="F21" s="1755"/>
      <c r="G21" s="1756"/>
      <c r="H21" s="1757"/>
      <c r="I21" s="1758"/>
      <c r="J21" s="1754"/>
      <c r="K21" s="1580"/>
      <c r="L21" s="1727">
        <f t="shared" si="3"/>
        <v>0</v>
      </c>
      <c r="M21" s="1728">
        <f t="shared" si="4"/>
        <v>0</v>
      </c>
      <c r="N21" s="1728">
        <f t="shared" si="5"/>
        <v>0</v>
      </c>
      <c r="O21" s="1728">
        <f t="shared" si="6"/>
        <v>0</v>
      </c>
      <c r="P21" s="1729">
        <f t="shared" si="7"/>
        <v>0</v>
      </c>
      <c r="Q21" s="1729">
        <f t="shared" si="8"/>
        <v>0</v>
      </c>
    </row>
    <row r="22" spans="1:17" ht="18" customHeight="1">
      <c r="A22" s="1117">
        <f t="shared" si="0"/>
        <v>12</v>
      </c>
      <c r="B22" s="2211"/>
      <c r="C22" s="2987"/>
      <c r="D22" s="2988"/>
      <c r="E22" s="1754"/>
      <c r="F22" s="1755"/>
      <c r="G22" s="1756"/>
      <c r="H22" s="1757"/>
      <c r="I22" s="1758"/>
      <c r="J22" s="1754"/>
      <c r="K22" s="1580"/>
      <c r="L22" s="1727">
        <f t="shared" si="3"/>
        <v>0</v>
      </c>
      <c r="M22" s="1728">
        <f t="shared" si="4"/>
        <v>0</v>
      </c>
      <c r="N22" s="1728">
        <f t="shared" si="5"/>
        <v>0</v>
      </c>
      <c r="O22" s="1728">
        <f t="shared" si="6"/>
        <v>0</v>
      </c>
      <c r="P22" s="1729">
        <f t="shared" si="7"/>
        <v>0</v>
      </c>
      <c r="Q22" s="1729">
        <f t="shared" si="8"/>
        <v>0</v>
      </c>
    </row>
    <row r="23" spans="1:17" ht="18" customHeight="1">
      <c r="A23" s="1117">
        <f t="shared" si="0"/>
        <v>13</v>
      </c>
      <c r="B23" s="2211"/>
      <c r="C23" s="2987"/>
      <c r="D23" s="2988"/>
      <c r="E23" s="1655"/>
      <c r="F23" s="1747"/>
      <c r="G23" s="1749"/>
      <c r="H23" s="1750"/>
      <c r="I23" s="1747"/>
      <c r="J23" s="1655"/>
      <c r="K23" s="1275"/>
      <c r="L23" s="1730">
        <f t="shared" si="3"/>
        <v>0</v>
      </c>
      <c r="M23" s="1716">
        <f t="shared" si="4"/>
        <v>0</v>
      </c>
      <c r="N23" s="1716">
        <f t="shared" si="5"/>
        <v>0</v>
      </c>
      <c r="O23" s="1716">
        <f t="shared" si="6"/>
        <v>0</v>
      </c>
      <c r="P23" s="1724">
        <f t="shared" si="7"/>
        <v>0</v>
      </c>
      <c r="Q23" s="1724">
        <f t="shared" si="8"/>
        <v>0</v>
      </c>
    </row>
    <row r="24" spans="1:17" ht="18" customHeight="1" thickBot="1">
      <c r="A24" s="1117">
        <f t="shared" si="0"/>
        <v>14</v>
      </c>
      <c r="B24" s="2211"/>
      <c r="C24" s="2987"/>
      <c r="D24" s="2988"/>
      <c r="E24" s="1759"/>
      <c r="F24" s="1760"/>
      <c r="G24" s="1761"/>
      <c r="H24" s="1759"/>
      <c r="I24" s="1760"/>
      <c r="J24" s="1759"/>
      <c r="K24" s="1575"/>
      <c r="L24" s="1731">
        <f t="shared" si="3"/>
        <v>0</v>
      </c>
      <c r="M24" s="1732">
        <f t="shared" si="4"/>
        <v>0</v>
      </c>
      <c r="N24" s="1732">
        <f t="shared" si="5"/>
        <v>0</v>
      </c>
      <c r="O24" s="1732">
        <f t="shared" si="6"/>
        <v>0</v>
      </c>
      <c r="P24" s="1733">
        <f t="shared" si="7"/>
        <v>0</v>
      </c>
      <c r="Q24" s="1733">
        <f t="shared" si="8"/>
        <v>0</v>
      </c>
    </row>
    <row r="25" spans="1:17" ht="18" customHeight="1" thickBot="1">
      <c r="A25" s="1117">
        <f t="shared" si="0"/>
        <v>15</v>
      </c>
      <c r="B25" s="2209"/>
      <c r="C25" s="214" t="s">
        <v>742</v>
      </c>
      <c r="D25" s="1146"/>
      <c r="E25" s="1145"/>
      <c r="F25" s="1144"/>
      <c r="G25" s="1679">
        <f>SUM(G18:G24)</f>
        <v>0</v>
      </c>
      <c r="H25" s="1687">
        <f>SUM(H18:H24)</f>
        <v>0</v>
      </c>
      <c r="I25" s="1737">
        <f>SUM(I18:I24)</f>
        <v>0</v>
      </c>
      <c r="J25" s="1134"/>
      <c r="K25" s="1133"/>
      <c r="L25" s="1687">
        <f t="shared" ref="L25:O25" si="9">SUM(L18:L24)</f>
        <v>0</v>
      </c>
      <c r="M25" s="1721">
        <f t="shared" si="9"/>
        <v>0</v>
      </c>
      <c r="N25" s="1721">
        <f t="shared" si="9"/>
        <v>0</v>
      </c>
      <c r="O25" s="1734">
        <f t="shared" si="9"/>
        <v>0</v>
      </c>
      <c r="P25" s="1679">
        <f t="shared" ref="P25" si="10">L25+N25</f>
        <v>0</v>
      </c>
      <c r="Q25" s="1679">
        <f t="shared" ref="Q25" si="11">M25+O25</f>
        <v>0</v>
      </c>
    </row>
    <row r="26" spans="1:17" ht="18" customHeight="1" thickBot="1">
      <c r="A26" s="1117">
        <f t="shared" si="0"/>
        <v>16</v>
      </c>
      <c r="B26" s="2210"/>
      <c r="C26" s="1142" t="s">
        <v>743</v>
      </c>
      <c r="D26" s="182"/>
      <c r="E26" s="1142"/>
      <c r="F26" s="1142"/>
      <c r="G26" s="1142"/>
      <c r="H26" s="1142"/>
      <c r="I26" s="1142"/>
      <c r="J26" s="1142"/>
      <c r="K26" s="1142"/>
      <c r="L26" s="1142"/>
      <c r="M26" s="1142"/>
      <c r="N26" s="1142"/>
      <c r="O26" s="1142"/>
      <c r="P26" s="1142"/>
      <c r="Q26" s="1142"/>
    </row>
    <row r="27" spans="1:17" ht="18" customHeight="1">
      <c r="A27" s="1117">
        <f t="shared" si="0"/>
        <v>17</v>
      </c>
      <c r="B27" s="2211"/>
      <c r="C27" s="3007">
        <f>'F013'!B31</f>
        <v>0</v>
      </c>
      <c r="D27" s="3008"/>
      <c r="E27" s="1652"/>
      <c r="F27" s="1745"/>
      <c r="G27" s="2203">
        <f>'F013'!H31</f>
        <v>0</v>
      </c>
      <c r="H27" s="1708"/>
      <c r="I27" s="2206">
        <f>G27</f>
        <v>0</v>
      </c>
      <c r="J27" s="1652"/>
      <c r="K27" s="1614"/>
      <c r="L27" s="1709"/>
      <c r="M27" s="1726">
        <f>I27*J27/100</f>
        <v>0</v>
      </c>
      <c r="N27" s="1705"/>
      <c r="O27" s="1726">
        <f>I27*K27/100</f>
        <v>0</v>
      </c>
      <c r="P27" s="1707"/>
      <c r="Q27" s="1723">
        <f>M27+O27</f>
        <v>0</v>
      </c>
    </row>
    <row r="28" spans="1:17" ht="18" customHeight="1">
      <c r="A28" s="1117">
        <f t="shared" si="0"/>
        <v>18</v>
      </c>
      <c r="B28" s="2211"/>
      <c r="C28" s="2985">
        <f>'F013'!B32</f>
        <v>0</v>
      </c>
      <c r="D28" s="2986"/>
      <c r="E28" s="1655"/>
      <c r="F28" s="1747"/>
      <c r="G28" s="2204">
        <f>'F013'!H32</f>
        <v>0</v>
      </c>
      <c r="H28" s="1710"/>
      <c r="I28" s="2207">
        <f t="shared" ref="I28:I31" si="12">G28</f>
        <v>0</v>
      </c>
      <c r="J28" s="1655"/>
      <c r="K28" s="1275"/>
      <c r="L28" s="1711"/>
      <c r="M28" s="1728">
        <f t="shared" ref="M28:M31" si="13">I28*J28/100</f>
        <v>0</v>
      </c>
      <c r="N28" s="831"/>
      <c r="O28" s="1728">
        <f t="shared" ref="O28:O31" si="14">I28*K28/100</f>
        <v>0</v>
      </c>
      <c r="P28" s="1215"/>
      <c r="Q28" s="1724">
        <f t="shared" ref="Q28:Q32" si="15">M28+O28</f>
        <v>0</v>
      </c>
    </row>
    <row r="29" spans="1:17" ht="18" customHeight="1">
      <c r="A29" s="1117">
        <f t="shared" si="0"/>
        <v>19</v>
      </c>
      <c r="B29" s="2211"/>
      <c r="C29" s="2985">
        <f>'F013'!B33</f>
        <v>0</v>
      </c>
      <c r="D29" s="2986"/>
      <c r="E29" s="1655"/>
      <c r="F29" s="1747"/>
      <c r="G29" s="2204">
        <f>'F013'!H33</f>
        <v>0</v>
      </c>
      <c r="H29" s="1710"/>
      <c r="I29" s="2207">
        <f t="shared" si="12"/>
        <v>0</v>
      </c>
      <c r="J29" s="1655"/>
      <c r="K29" s="1275"/>
      <c r="L29" s="1711"/>
      <c r="M29" s="1728">
        <f t="shared" ref="M29" si="16">I29*J29/100</f>
        <v>0</v>
      </c>
      <c r="N29" s="831"/>
      <c r="O29" s="1728">
        <f t="shared" ref="O29" si="17">I29*K29/100</f>
        <v>0</v>
      </c>
      <c r="P29" s="1215"/>
      <c r="Q29" s="1724">
        <f t="shared" si="15"/>
        <v>0</v>
      </c>
    </row>
    <row r="30" spans="1:17" ht="18" customHeight="1">
      <c r="A30" s="1117">
        <f t="shared" si="0"/>
        <v>20</v>
      </c>
      <c r="B30" s="2211"/>
      <c r="C30" s="2985">
        <f>'F013'!B34</f>
        <v>0</v>
      </c>
      <c r="D30" s="2986"/>
      <c r="E30" s="1655"/>
      <c r="F30" s="1747"/>
      <c r="G30" s="2204">
        <f>'F013'!H34</f>
        <v>0</v>
      </c>
      <c r="H30" s="1710"/>
      <c r="I30" s="2207">
        <f t="shared" si="12"/>
        <v>0</v>
      </c>
      <c r="J30" s="1655"/>
      <c r="K30" s="1275"/>
      <c r="L30" s="1711"/>
      <c r="M30" s="1728">
        <f t="shared" si="13"/>
        <v>0</v>
      </c>
      <c r="N30" s="831"/>
      <c r="O30" s="1728">
        <f t="shared" si="14"/>
        <v>0</v>
      </c>
      <c r="P30" s="1215"/>
      <c r="Q30" s="1724">
        <f t="shared" si="15"/>
        <v>0</v>
      </c>
    </row>
    <row r="31" spans="1:17" ht="18" customHeight="1" thickBot="1">
      <c r="A31" s="1117">
        <f t="shared" si="0"/>
        <v>21</v>
      </c>
      <c r="B31" s="2212"/>
      <c r="C31" s="3004">
        <f>'F013'!B35</f>
        <v>0</v>
      </c>
      <c r="D31" s="3005"/>
      <c r="E31" s="1658"/>
      <c r="F31" s="1762"/>
      <c r="G31" s="2205">
        <f>'F013'!H35</f>
        <v>0</v>
      </c>
      <c r="H31" s="1712"/>
      <c r="I31" s="2208">
        <f t="shared" si="12"/>
        <v>0</v>
      </c>
      <c r="J31" s="1658"/>
      <c r="K31" s="1623"/>
      <c r="L31" s="1740"/>
      <c r="M31" s="1741">
        <f t="shared" si="13"/>
        <v>0</v>
      </c>
      <c r="N31" s="1742"/>
      <c r="O31" s="1741">
        <f t="shared" si="14"/>
        <v>0</v>
      </c>
      <c r="P31" s="1214"/>
      <c r="Q31" s="1733">
        <f t="shared" si="15"/>
        <v>0</v>
      </c>
    </row>
    <row r="32" spans="1:17" ht="18" customHeight="1" thickBot="1">
      <c r="A32" s="1117">
        <f t="shared" si="0"/>
        <v>22</v>
      </c>
      <c r="B32" s="1141"/>
      <c r="C32" s="944" t="s">
        <v>742</v>
      </c>
      <c r="D32" s="213"/>
      <c r="E32" s="1140"/>
      <c r="F32" s="1138"/>
      <c r="G32" s="1735">
        <f>SUM(G27:G31)</f>
        <v>0</v>
      </c>
      <c r="H32" s="1140"/>
      <c r="I32" s="1736">
        <f>SUM(I27:I31)</f>
        <v>0</v>
      </c>
      <c r="J32" s="1140"/>
      <c r="K32" s="1139"/>
      <c r="L32" s="1703"/>
      <c r="M32" s="1721">
        <f>SUM(M27:M31)</f>
        <v>0</v>
      </c>
      <c r="N32" s="748"/>
      <c r="O32" s="1721">
        <f>SUM(O27:O31)</f>
        <v>0</v>
      </c>
      <c r="P32" s="1137"/>
      <c r="Q32" s="1735">
        <f t="shared" si="15"/>
        <v>0</v>
      </c>
    </row>
    <row r="33" spans="1:17" ht="18" customHeight="1" thickBot="1">
      <c r="A33" s="1136">
        <f t="shared" si="0"/>
        <v>23</v>
      </c>
      <c r="B33" s="1135"/>
      <c r="C33" s="1050" t="s">
        <v>741</v>
      </c>
      <c r="D33" s="213"/>
      <c r="E33" s="1134"/>
      <c r="F33" s="1132"/>
      <c r="G33" s="1679">
        <f>G25+G32</f>
        <v>0</v>
      </c>
      <c r="H33" s="1687">
        <f>H16+H25</f>
        <v>0</v>
      </c>
      <c r="I33" s="1679">
        <f>I25+I32</f>
        <v>0</v>
      </c>
      <c r="J33" s="1718"/>
      <c r="K33" s="1719"/>
      <c r="L33" s="1739">
        <f>L16+L25</f>
        <v>0</v>
      </c>
      <c r="M33" s="1738">
        <f>M25+M32</f>
        <v>0</v>
      </c>
      <c r="N33" s="1743">
        <f>N16+N25</f>
        <v>0</v>
      </c>
      <c r="O33" s="1739">
        <f>O25+O32</f>
        <v>0</v>
      </c>
      <c r="P33" s="1679">
        <f>L33+N33</f>
        <v>0</v>
      </c>
      <c r="Q33" s="1679">
        <f>M33+O33</f>
        <v>0</v>
      </c>
    </row>
    <row r="34" spans="1:17" ht="18" customHeight="1">
      <c r="B34" s="28" t="s">
        <v>740</v>
      </c>
    </row>
    <row r="38" spans="1:17" ht="18" customHeight="1">
      <c r="G38" s="905"/>
    </row>
  </sheetData>
  <sheetProtection password="F25B" sheet="1" objects="1" scenarios="1"/>
  <mergeCells count="30">
    <mergeCell ref="C31:D31"/>
    <mergeCell ref="E7:F7"/>
    <mergeCell ref="H7:I7"/>
    <mergeCell ref="J7:K7"/>
    <mergeCell ref="C14:D14"/>
    <mergeCell ref="C15:D15"/>
    <mergeCell ref="C19:D19"/>
    <mergeCell ref="C20:D20"/>
    <mergeCell ref="C21:D21"/>
    <mergeCell ref="C27:D27"/>
    <mergeCell ref="C28:D28"/>
    <mergeCell ref="C30:D30"/>
    <mergeCell ref="C18:D18"/>
    <mergeCell ref="C23:D23"/>
    <mergeCell ref="C24:D24"/>
    <mergeCell ref="C22:D22"/>
    <mergeCell ref="C29:D29"/>
    <mergeCell ref="P5:Q5"/>
    <mergeCell ref="C13:D13"/>
    <mergeCell ref="K2:Q2"/>
    <mergeCell ref="K3:Q3"/>
    <mergeCell ref="I2:J2"/>
    <mergeCell ref="I3:J3"/>
    <mergeCell ref="N8:O8"/>
    <mergeCell ref="L7:O7"/>
    <mergeCell ref="A2:H2"/>
    <mergeCell ref="A3:H3"/>
    <mergeCell ref="A5:O5"/>
    <mergeCell ref="L8:M8"/>
    <mergeCell ref="C12:D12"/>
  </mergeCells>
  <printOptions horizontalCentered="1"/>
  <pageMargins left="0.19685039370078741" right="0.19685039370078741" top="0.78740157480314965" bottom="0" header="0" footer="0"/>
  <pageSetup paperSize="9" scale="97" orientation="landscape" horizontalDpi="4294967292" r:id="rId1"/>
  <headerFooter alignWithMargins="0"/>
  <drawing r:id="rId2"/>
  <legacyDrawing r:id="rId3"/>
</worksheet>
</file>

<file path=xl/worksheets/sheet17.xml><?xml version="1.0" encoding="utf-8"?>
<worksheet xmlns="http://schemas.openxmlformats.org/spreadsheetml/2006/main" xmlns:r="http://schemas.openxmlformats.org/officeDocument/2006/relationships">
  <sheetPr codeName="Tabelle15">
    <pageSetUpPr fitToPage="1"/>
  </sheetPr>
  <dimension ref="A1:I51"/>
  <sheetViews>
    <sheetView showZeros="0" workbookViewId="0">
      <selection activeCell="B25" sqref="B25"/>
    </sheetView>
  </sheetViews>
  <sheetFormatPr baseColWidth="10" defaultRowHeight="18" customHeight="1"/>
  <cols>
    <col min="1" max="1" width="4.28515625" style="28" customWidth="1"/>
    <col min="2" max="3" width="11.42578125" style="28"/>
    <col min="4" max="4" width="14.140625" style="28" customWidth="1"/>
    <col min="5" max="5" width="8.7109375" style="28" customWidth="1"/>
    <col min="6" max="6" width="16.85546875" style="28" customWidth="1"/>
    <col min="7" max="7" width="11.42578125" style="28"/>
    <col min="8" max="8" width="11.28515625" style="28" customWidth="1"/>
    <col min="9" max="9" width="14.28515625" style="28" customWidth="1"/>
    <col min="10" max="10" width="3" style="28" customWidth="1"/>
    <col min="11" max="16384" width="11.42578125" style="28"/>
  </cols>
  <sheetData>
    <row r="1" spans="1:9" ht="30" customHeight="1" thickBot="1"/>
    <row r="2" spans="1:9" ht="15.75" customHeight="1">
      <c r="A2" s="2819">
        <f>Hauptmenü!C4</f>
        <v>0</v>
      </c>
      <c r="B2" s="2820"/>
      <c r="C2" s="2820"/>
      <c r="D2" s="2821"/>
      <c r="E2" s="1027">
        <f>Hauptmenü!C5</f>
        <v>0</v>
      </c>
      <c r="F2" s="2819">
        <f>Hauptmenü!C6</f>
        <v>0</v>
      </c>
      <c r="G2" s="2820"/>
      <c r="H2" s="2820"/>
      <c r="I2" s="2821"/>
    </row>
    <row r="3" spans="1:9" ht="12.75" customHeight="1" thickBot="1">
      <c r="A3" s="2816" t="s">
        <v>113</v>
      </c>
      <c r="B3" s="2817"/>
      <c r="C3" s="2817"/>
      <c r="D3" s="2818"/>
      <c r="E3" s="154" t="s">
        <v>112</v>
      </c>
      <c r="F3" s="2816" t="s">
        <v>111</v>
      </c>
      <c r="G3" s="2817"/>
      <c r="H3" s="2817"/>
      <c r="I3" s="2818"/>
    </row>
    <row r="4" spans="1:9" ht="6.75" customHeight="1">
      <c r="A4" s="1130"/>
      <c r="B4" s="1130"/>
      <c r="C4" s="1130"/>
      <c r="D4" s="1130"/>
      <c r="E4" s="1131"/>
      <c r="F4" s="1130"/>
      <c r="G4" s="1130"/>
      <c r="H4" s="1130"/>
      <c r="I4" s="1130"/>
    </row>
    <row r="5" spans="1:9" ht="17.25" customHeight="1" thickBot="1">
      <c r="A5" s="3016" t="s">
        <v>196</v>
      </c>
      <c r="B5" s="3016"/>
      <c r="C5" s="3016"/>
      <c r="D5" s="3016"/>
      <c r="E5" s="3016"/>
      <c r="F5" s="3016"/>
      <c r="G5" s="3016"/>
      <c r="H5" s="3016"/>
      <c r="I5" s="1129" t="s">
        <v>195</v>
      </c>
    </row>
    <row r="6" spans="1:9" ht="15" customHeight="1" thickBot="1">
      <c r="A6" s="965"/>
      <c r="B6" s="1110"/>
      <c r="C6" s="1110"/>
      <c r="D6" s="1110"/>
      <c r="E6" s="1110"/>
      <c r="F6" s="1110"/>
      <c r="G6" s="1110"/>
      <c r="H6" s="1128" t="s">
        <v>82</v>
      </c>
      <c r="I6" s="1127" t="s">
        <v>194</v>
      </c>
    </row>
    <row r="7" spans="1:9" ht="16.350000000000001" customHeight="1" thickBot="1">
      <c r="A7" s="912">
        <v>1</v>
      </c>
      <c r="B7" s="1120" t="s">
        <v>38</v>
      </c>
      <c r="C7" s="80"/>
      <c r="D7" s="80"/>
      <c r="E7" s="80"/>
      <c r="F7" s="80"/>
      <c r="G7" s="80"/>
      <c r="H7" s="1110"/>
      <c r="I7" s="1125"/>
    </row>
    <row r="8" spans="1:9" ht="16.350000000000001" customHeight="1" thickBot="1">
      <c r="A8" s="912">
        <f t="shared" ref="A8:A50" si="0">A7+1</f>
        <v>2</v>
      </c>
      <c r="B8" s="1118" t="s">
        <v>187</v>
      </c>
      <c r="C8" s="69"/>
      <c r="D8" s="69"/>
      <c r="E8" s="69"/>
      <c r="F8" s="69"/>
      <c r="G8" s="1033" t="s">
        <v>193</v>
      </c>
      <c r="H8" s="1781">
        <f>'F006'!I27</f>
        <v>0</v>
      </c>
      <c r="I8" s="1124" t="s">
        <v>192</v>
      </c>
    </row>
    <row r="9" spans="1:9" ht="16.350000000000001" customHeight="1" thickBot="1">
      <c r="A9" s="912">
        <f t="shared" si="0"/>
        <v>3</v>
      </c>
      <c r="B9" s="1123" t="s">
        <v>191</v>
      </c>
      <c r="C9" s="1028"/>
      <c r="D9" s="1028"/>
      <c r="E9" s="1028"/>
      <c r="F9" s="1028"/>
      <c r="G9" s="1126" t="s">
        <v>190</v>
      </c>
      <c r="H9" s="1782">
        <f>'F006'!J27</f>
        <v>0</v>
      </c>
      <c r="I9" s="1777">
        <f>SUM(H$8:H$9)</f>
        <v>0</v>
      </c>
    </row>
    <row r="10" spans="1:9" ht="16.350000000000001" customHeight="1" thickBot="1">
      <c r="A10" s="1115">
        <f t="shared" si="0"/>
        <v>4</v>
      </c>
      <c r="B10" s="215" t="s">
        <v>189</v>
      </c>
      <c r="C10" s="1055"/>
      <c r="D10" s="1055"/>
      <c r="E10" s="1055"/>
      <c r="F10" s="1055"/>
      <c r="G10" s="1055"/>
      <c r="H10" s="1783"/>
      <c r="I10" s="1778">
        <f>H10</f>
        <v>0</v>
      </c>
    </row>
    <row r="11" spans="1:9" ht="16.350000000000001" customHeight="1" thickBot="1">
      <c r="A11" s="1119">
        <f t="shared" si="0"/>
        <v>5</v>
      </c>
      <c r="B11" s="1120" t="s">
        <v>188</v>
      </c>
      <c r="C11" s="80"/>
      <c r="D11" s="80"/>
      <c r="E11" s="80"/>
      <c r="F11" s="80"/>
      <c r="G11" s="80"/>
      <c r="H11" s="1784"/>
      <c r="I11" s="1125"/>
    </row>
    <row r="12" spans="1:9" ht="16.350000000000001" customHeight="1">
      <c r="A12" s="1117">
        <f t="shared" si="0"/>
        <v>6</v>
      </c>
      <c r="B12" s="1118" t="s">
        <v>187</v>
      </c>
      <c r="C12" s="69"/>
      <c r="D12" s="69"/>
      <c r="E12" s="69"/>
      <c r="F12" s="69"/>
      <c r="G12" s="1033" t="s">
        <v>186</v>
      </c>
      <c r="H12" s="1781">
        <f>'F007'!J89</f>
        <v>0</v>
      </c>
      <c r="I12" s="1032"/>
    </row>
    <row r="13" spans="1:9" ht="16.350000000000001" customHeight="1" thickBot="1">
      <c r="A13" s="1117">
        <f t="shared" si="0"/>
        <v>7</v>
      </c>
      <c r="B13" s="1118" t="s">
        <v>185</v>
      </c>
      <c r="C13" s="69"/>
      <c r="D13" s="69"/>
      <c r="E13" s="69"/>
      <c r="F13" s="69"/>
      <c r="G13" s="1033" t="s">
        <v>914</v>
      </c>
      <c r="H13" s="1786">
        <f>'F008'!E36</f>
        <v>0</v>
      </c>
      <c r="I13" s="1124" t="s">
        <v>184</v>
      </c>
    </row>
    <row r="14" spans="1:9" ht="16.350000000000001" customHeight="1" thickBot="1">
      <c r="A14" s="1115">
        <f t="shared" si="0"/>
        <v>8</v>
      </c>
      <c r="B14" s="1123" t="s">
        <v>183</v>
      </c>
      <c r="C14" s="1028"/>
      <c r="D14" s="1373"/>
      <c r="E14" s="1122" t="s">
        <v>182</v>
      </c>
      <c r="F14" s="1763"/>
      <c r="G14" s="1028" t="s">
        <v>181</v>
      </c>
      <c r="H14" s="1787">
        <f>D14*F14</f>
        <v>0</v>
      </c>
      <c r="I14" s="1777">
        <f>SUM(H$12:H$14)</f>
        <v>0</v>
      </c>
    </row>
    <row r="15" spans="1:9" ht="16.350000000000001" customHeight="1" thickBot="1">
      <c r="A15" s="1119">
        <f t="shared" si="0"/>
        <v>9</v>
      </c>
      <c r="B15" s="1120" t="s">
        <v>180</v>
      </c>
      <c r="C15" s="80"/>
      <c r="D15" s="80"/>
      <c r="E15" s="80"/>
      <c r="F15" s="80"/>
      <c r="G15" s="80"/>
      <c r="H15" s="1784"/>
      <c r="I15" s="1036"/>
    </row>
    <row r="16" spans="1:9" ht="16.350000000000001" customHeight="1">
      <c r="A16" s="1117">
        <f t="shared" si="0"/>
        <v>10</v>
      </c>
      <c r="B16" s="1041" t="s">
        <v>179</v>
      </c>
      <c r="C16" s="69"/>
      <c r="D16" s="69"/>
      <c r="E16" s="69"/>
      <c r="F16" s="69"/>
      <c r="G16" s="69"/>
      <c r="H16" s="1788"/>
      <c r="I16" s="1032"/>
    </row>
    <row r="17" spans="1:9" ht="16.350000000000001" customHeight="1">
      <c r="A17" s="1117">
        <f t="shared" si="0"/>
        <v>11</v>
      </c>
      <c r="B17" s="1118" t="s">
        <v>178</v>
      </c>
      <c r="C17" s="69"/>
      <c r="D17" s="69"/>
      <c r="E17" s="69"/>
      <c r="F17" s="69"/>
      <c r="G17" s="69"/>
      <c r="H17" s="1601"/>
      <c r="I17" s="1032"/>
    </row>
    <row r="18" spans="1:9" ht="16.350000000000001" customHeight="1">
      <c r="A18" s="1117">
        <f t="shared" si="0"/>
        <v>12</v>
      </c>
      <c r="B18" s="1041" t="s">
        <v>177</v>
      </c>
      <c r="C18" s="69"/>
      <c r="D18" s="69"/>
      <c r="E18" s="69"/>
      <c r="F18" s="69"/>
      <c r="G18" s="69"/>
      <c r="H18" s="1601"/>
      <c r="I18" s="1032"/>
    </row>
    <row r="19" spans="1:9" ht="16.350000000000001" customHeight="1">
      <c r="A19" s="1117">
        <f t="shared" si="0"/>
        <v>13</v>
      </c>
      <c r="B19" s="1118" t="s">
        <v>176</v>
      </c>
      <c r="C19" s="69"/>
      <c r="D19" s="69"/>
      <c r="E19" s="241"/>
      <c r="F19" s="241"/>
      <c r="G19" s="266"/>
      <c r="H19" s="1789"/>
      <c r="I19" s="1032"/>
    </row>
    <row r="20" spans="1:9" ht="16.350000000000001" customHeight="1">
      <c r="A20" s="1117">
        <f t="shared" si="0"/>
        <v>14</v>
      </c>
      <c r="B20" s="1041" t="s">
        <v>175</v>
      </c>
      <c r="C20" s="69"/>
      <c r="D20" s="69"/>
      <c r="E20" s="241"/>
      <c r="F20" s="241"/>
      <c r="G20" s="266"/>
      <c r="H20" s="1789"/>
      <c r="I20" s="1032"/>
    </row>
    <row r="21" spans="1:9" ht="16.350000000000001" customHeight="1">
      <c r="A21" s="1117">
        <f t="shared" si="0"/>
        <v>15</v>
      </c>
      <c r="B21" s="1041" t="s">
        <v>174</v>
      </c>
      <c r="C21" s="69"/>
      <c r="D21" s="69"/>
      <c r="E21" s="241"/>
      <c r="F21" s="241"/>
      <c r="G21" s="266"/>
      <c r="H21" s="1789"/>
      <c r="I21" s="1032"/>
    </row>
    <row r="22" spans="1:9" ht="16.350000000000001" customHeight="1">
      <c r="A22" s="1117">
        <f t="shared" si="0"/>
        <v>16</v>
      </c>
      <c r="B22" s="1118" t="s">
        <v>173</v>
      </c>
      <c r="C22" s="69"/>
      <c r="D22" s="69"/>
      <c r="E22" s="241"/>
      <c r="F22" s="241"/>
      <c r="G22" s="266"/>
      <c r="H22" s="1789"/>
      <c r="I22" s="1032"/>
    </row>
    <row r="23" spans="1:9" ht="16.350000000000001" customHeight="1">
      <c r="A23" s="1117">
        <f t="shared" si="0"/>
        <v>17</v>
      </c>
      <c r="B23" s="1041" t="s">
        <v>172</v>
      </c>
      <c r="C23" s="69"/>
      <c r="D23" s="69"/>
      <c r="E23" s="69"/>
      <c r="F23" s="69"/>
      <c r="G23" s="69"/>
      <c r="H23" s="1601"/>
      <c r="I23" s="1032"/>
    </row>
    <row r="24" spans="1:9" ht="16.350000000000001" customHeight="1">
      <c r="A24" s="1117">
        <f t="shared" si="0"/>
        <v>18</v>
      </c>
      <c r="B24" s="1041" t="s">
        <v>171</v>
      </c>
      <c r="C24" s="69"/>
      <c r="D24" s="69"/>
      <c r="E24" s="69"/>
      <c r="F24" s="69"/>
      <c r="G24" s="69"/>
      <c r="H24" s="1601"/>
      <c r="I24" s="1116" t="s">
        <v>170</v>
      </c>
    </row>
    <row r="25" spans="1:9" ht="16.350000000000001" customHeight="1" thickBot="1">
      <c r="A25" s="1117">
        <f t="shared" si="0"/>
        <v>19</v>
      </c>
      <c r="B25" s="1121" t="s">
        <v>169</v>
      </c>
      <c r="C25" s="1034"/>
      <c r="D25" s="1034"/>
      <c r="E25" s="1034"/>
      <c r="F25" s="1034"/>
      <c r="G25" s="1034"/>
      <c r="H25" s="1790"/>
      <c r="I25" s="1116" t="s">
        <v>168</v>
      </c>
    </row>
    <row r="26" spans="1:9" ht="16.350000000000001" customHeight="1" thickBot="1">
      <c r="A26" s="1115">
        <f t="shared" si="0"/>
        <v>20</v>
      </c>
      <c r="B26" s="2945"/>
      <c r="C26" s="2946"/>
      <c r="D26" s="2946"/>
      <c r="E26" s="2946"/>
      <c r="F26" s="2946"/>
      <c r="G26" s="3013"/>
      <c r="H26" s="1791"/>
      <c r="I26" s="1777">
        <f>SUM(H$16:H$26)</f>
        <v>0</v>
      </c>
    </row>
    <row r="27" spans="1:9" ht="16.350000000000001" customHeight="1">
      <c r="A27" s="1119">
        <f t="shared" si="0"/>
        <v>21</v>
      </c>
      <c r="B27" s="1120" t="s">
        <v>167</v>
      </c>
      <c r="C27" s="80"/>
      <c r="D27" s="80"/>
      <c r="E27" s="80"/>
      <c r="F27" s="80"/>
      <c r="G27" s="80"/>
      <c r="H27" s="1784"/>
      <c r="I27" s="1036"/>
    </row>
    <row r="28" spans="1:9" ht="16.350000000000001" customHeight="1">
      <c r="A28" s="1119">
        <f t="shared" si="0"/>
        <v>22</v>
      </c>
      <c r="B28" s="2216" t="s">
        <v>165</v>
      </c>
      <c r="C28" s="2213">
        <f>'F010'!AC38</f>
        <v>0</v>
      </c>
      <c r="D28" s="69" t="s">
        <v>166</v>
      </c>
      <c r="E28" s="2214">
        <f>'F010'!AE38</f>
        <v>0</v>
      </c>
      <c r="F28" s="1045" t="s">
        <v>164</v>
      </c>
      <c r="G28" s="2215">
        <f>'F010'!AG38</f>
        <v>0</v>
      </c>
      <c r="H28" s="1785">
        <f>C28+E28+G28</f>
        <v>0</v>
      </c>
      <c r="I28" s="1032"/>
    </row>
    <row r="29" spans="1:9" ht="16.350000000000001" customHeight="1">
      <c r="A29" s="1117">
        <f t="shared" si="0"/>
        <v>23</v>
      </c>
      <c r="B29" s="1041" t="s">
        <v>163</v>
      </c>
      <c r="C29" s="241"/>
      <c r="D29" s="241"/>
      <c r="E29" s="241"/>
      <c r="F29" s="241"/>
      <c r="G29" s="266"/>
      <c r="H29" s="1789"/>
      <c r="I29" s="1032"/>
    </row>
    <row r="30" spans="1:9" ht="16.350000000000001" customHeight="1">
      <c r="A30" s="1117">
        <f t="shared" si="0"/>
        <v>24</v>
      </c>
      <c r="B30" s="1041" t="s">
        <v>162</v>
      </c>
      <c r="C30" s="241"/>
      <c r="D30" s="268"/>
      <c r="E30" s="268"/>
      <c r="F30" s="241"/>
      <c r="G30" s="266"/>
      <c r="H30" s="1789"/>
      <c r="I30" s="1032"/>
    </row>
    <row r="31" spans="1:9" ht="16.350000000000001" customHeight="1">
      <c r="A31" s="1117">
        <f t="shared" si="0"/>
        <v>25</v>
      </c>
      <c r="B31" s="1041" t="s">
        <v>161</v>
      </c>
      <c r="C31" s="241"/>
      <c r="D31" s="268"/>
      <c r="E31" s="268"/>
      <c r="F31" s="241"/>
      <c r="G31" s="266"/>
      <c r="H31" s="1789"/>
      <c r="I31" s="1032"/>
    </row>
    <row r="32" spans="1:9" ht="16.350000000000001" customHeight="1">
      <c r="A32" s="1117">
        <f t="shared" si="0"/>
        <v>26</v>
      </c>
      <c r="B32" s="1041" t="s">
        <v>160</v>
      </c>
      <c r="C32" s="241"/>
      <c r="D32" s="268"/>
      <c r="E32" s="268"/>
      <c r="F32" s="268"/>
      <c r="G32" s="266"/>
      <c r="H32" s="1789"/>
      <c r="I32" s="1032"/>
    </row>
    <row r="33" spans="1:9" ht="16.350000000000001" customHeight="1">
      <c r="A33" s="1117">
        <f t="shared" si="0"/>
        <v>27</v>
      </c>
      <c r="B33" s="1041" t="s">
        <v>159</v>
      </c>
      <c r="C33" s="241"/>
      <c r="D33" s="241"/>
      <c r="E33" s="241"/>
      <c r="F33" s="241"/>
      <c r="G33" s="266"/>
      <c r="H33" s="1789"/>
      <c r="I33" s="1032"/>
    </row>
    <row r="34" spans="1:9" ht="16.350000000000001" customHeight="1">
      <c r="A34" s="1117">
        <f t="shared" si="0"/>
        <v>28</v>
      </c>
      <c r="B34" s="1041" t="s">
        <v>158</v>
      </c>
      <c r="C34" s="241"/>
      <c r="D34" s="241"/>
      <c r="E34" s="241"/>
      <c r="F34" s="241"/>
      <c r="G34" s="266"/>
      <c r="H34" s="1789"/>
      <c r="I34" s="1032"/>
    </row>
    <row r="35" spans="1:9" ht="16.350000000000001" customHeight="1">
      <c r="A35" s="1117">
        <f t="shared" si="0"/>
        <v>29</v>
      </c>
      <c r="B35" s="1041" t="s">
        <v>157</v>
      </c>
      <c r="C35" s="241"/>
      <c r="D35" s="241"/>
      <c r="E35" s="241"/>
      <c r="F35" s="241"/>
      <c r="G35" s="266"/>
      <c r="H35" s="1789"/>
      <c r="I35" s="1032"/>
    </row>
    <row r="36" spans="1:9" ht="16.350000000000001" customHeight="1">
      <c r="A36" s="1117">
        <f t="shared" si="0"/>
        <v>30</v>
      </c>
      <c r="B36" s="1041" t="s">
        <v>156</v>
      </c>
      <c r="C36" s="69"/>
      <c r="D36" s="1383"/>
      <c r="E36" s="936" t="s">
        <v>154</v>
      </c>
      <c r="F36" s="1764"/>
      <c r="G36" s="940" t="s">
        <v>153</v>
      </c>
      <c r="H36" s="1785">
        <f>D36*F36</f>
        <v>0</v>
      </c>
      <c r="I36" s="1032"/>
    </row>
    <row r="37" spans="1:9" ht="16.350000000000001" customHeight="1">
      <c r="A37" s="1117">
        <f t="shared" si="0"/>
        <v>31</v>
      </c>
      <c r="B37" s="1118" t="s">
        <v>155</v>
      </c>
      <c r="C37" s="69"/>
      <c r="D37" s="1383"/>
      <c r="E37" s="936" t="s">
        <v>154</v>
      </c>
      <c r="F37" s="1764"/>
      <c r="G37" s="940" t="s">
        <v>153</v>
      </c>
      <c r="H37" s="1785">
        <f>D37*F37</f>
        <v>0</v>
      </c>
      <c r="I37" s="1032"/>
    </row>
    <row r="38" spans="1:9" ht="16.350000000000001" customHeight="1">
      <c r="A38" s="1117">
        <f t="shared" si="0"/>
        <v>32</v>
      </c>
      <c r="B38" s="1118" t="s">
        <v>152</v>
      </c>
      <c r="C38" s="69"/>
      <c r="D38" s="1383"/>
      <c r="E38" s="69" t="s">
        <v>151</v>
      </c>
      <c r="F38" s="1383"/>
      <c r="G38" s="69" t="s">
        <v>150</v>
      </c>
      <c r="H38" s="1785">
        <f>IF(F38=0,0,D38/F38)</f>
        <v>0</v>
      </c>
      <c r="I38" s="1116" t="s">
        <v>149</v>
      </c>
    </row>
    <row r="39" spans="1:9" ht="16.350000000000001" customHeight="1" thickBot="1">
      <c r="A39" s="1117">
        <f t="shared" si="0"/>
        <v>33</v>
      </c>
      <c r="B39" s="1765"/>
      <c r="C39" s="1766"/>
      <c r="D39" s="1766"/>
      <c r="E39" s="1766"/>
      <c r="F39" s="1766"/>
      <c r="G39" s="1766"/>
      <c r="H39" s="1790"/>
      <c r="I39" s="1116" t="s">
        <v>148</v>
      </c>
    </row>
    <row r="40" spans="1:9" ht="16.350000000000001" customHeight="1" thickBot="1">
      <c r="A40" s="1115">
        <f t="shared" si="0"/>
        <v>34</v>
      </c>
      <c r="B40" s="1767"/>
      <c r="C40" s="1768"/>
      <c r="D40" s="1768"/>
      <c r="E40" s="1768"/>
      <c r="F40" s="1768"/>
      <c r="G40" s="1768"/>
      <c r="H40" s="1791"/>
      <c r="I40" s="1777">
        <f>SUM(H$28:H$40)</f>
        <v>0</v>
      </c>
    </row>
    <row r="41" spans="1:9" ht="16.350000000000001" customHeight="1">
      <c r="A41" s="2367">
        <f t="shared" si="0"/>
        <v>35</v>
      </c>
      <c r="B41" s="1112" t="s">
        <v>739</v>
      </c>
      <c r="C41" s="1110"/>
      <c r="D41" s="1111"/>
      <c r="E41" s="1110"/>
      <c r="F41" s="1110"/>
      <c r="G41" s="1110"/>
      <c r="H41" s="1775"/>
      <c r="I41" s="244"/>
    </row>
    <row r="42" spans="1:9" ht="23.25" customHeight="1">
      <c r="A42" s="1109">
        <f t="shared" si="0"/>
        <v>36</v>
      </c>
      <c r="B42" s="1108"/>
      <c r="C42" s="933"/>
      <c r="D42" s="1107" t="s">
        <v>869</v>
      </c>
      <c r="E42" s="1394" t="s">
        <v>870</v>
      </c>
      <c r="F42" s="182" t="s">
        <v>146</v>
      </c>
      <c r="G42" s="182" t="s">
        <v>145</v>
      </c>
      <c r="H42" s="1776" t="s">
        <v>144</v>
      </c>
      <c r="I42" s="239"/>
    </row>
    <row r="43" spans="1:9" ht="16.350000000000001" customHeight="1">
      <c r="A43" s="912">
        <f t="shared" si="0"/>
        <v>37</v>
      </c>
      <c r="B43" s="3014" t="s">
        <v>868</v>
      </c>
      <c r="C43" s="3015"/>
      <c r="D43" s="2217"/>
      <c r="E43" s="2218"/>
      <c r="F43" s="1684"/>
      <c r="G43" s="396"/>
      <c r="H43" s="1677"/>
      <c r="I43" s="239"/>
    </row>
    <row r="44" spans="1:9" ht="16.350000000000001" customHeight="1">
      <c r="A44" s="912">
        <f t="shared" si="0"/>
        <v>38</v>
      </c>
      <c r="B44" s="3009"/>
      <c r="C44" s="3010"/>
      <c r="D44" s="1384"/>
      <c r="E44" s="1769"/>
      <c r="F44" s="1086">
        <f t="shared" ref="F44:F49" si="1">D44*E44</f>
        <v>0</v>
      </c>
      <c r="G44" s="1385"/>
      <c r="H44" s="1599">
        <f t="shared" ref="H44:H49" si="2">IF(G44=0,0,F44/G44)</f>
        <v>0</v>
      </c>
      <c r="I44" s="239"/>
    </row>
    <row r="45" spans="1:9" ht="16.350000000000001" customHeight="1">
      <c r="A45" s="912">
        <f t="shared" si="0"/>
        <v>39</v>
      </c>
      <c r="B45" s="3009"/>
      <c r="C45" s="3010"/>
      <c r="D45" s="1384"/>
      <c r="E45" s="1769"/>
      <c r="F45" s="1086">
        <f t="shared" si="1"/>
        <v>0</v>
      </c>
      <c r="G45" s="1385"/>
      <c r="H45" s="1599">
        <f t="shared" si="2"/>
        <v>0</v>
      </c>
      <c r="I45" s="239"/>
    </row>
    <row r="46" spans="1:9" ht="16.350000000000001" customHeight="1">
      <c r="A46" s="912">
        <f t="shared" si="0"/>
        <v>40</v>
      </c>
      <c r="B46" s="3009"/>
      <c r="C46" s="3010"/>
      <c r="D46" s="1384"/>
      <c r="E46" s="1769"/>
      <c r="F46" s="1086">
        <f t="shared" si="1"/>
        <v>0</v>
      </c>
      <c r="G46" s="1385"/>
      <c r="H46" s="1599">
        <f t="shared" si="2"/>
        <v>0</v>
      </c>
      <c r="I46" s="3011" t="s">
        <v>871</v>
      </c>
    </row>
    <row r="47" spans="1:9" ht="16.350000000000001" customHeight="1">
      <c r="A47" s="912">
        <f t="shared" si="0"/>
        <v>41</v>
      </c>
      <c r="B47" s="3009"/>
      <c r="C47" s="3010"/>
      <c r="D47" s="1384"/>
      <c r="E47" s="1769"/>
      <c r="F47" s="1086">
        <f t="shared" si="1"/>
        <v>0</v>
      </c>
      <c r="G47" s="1385"/>
      <c r="H47" s="1599">
        <f t="shared" si="2"/>
        <v>0</v>
      </c>
      <c r="I47" s="3011"/>
    </row>
    <row r="48" spans="1:9" ht="16.350000000000001" customHeight="1" thickBot="1">
      <c r="A48" s="912">
        <f t="shared" si="0"/>
        <v>42</v>
      </c>
      <c r="B48" s="3009"/>
      <c r="C48" s="3010"/>
      <c r="D48" s="1383"/>
      <c r="E48" s="1769"/>
      <c r="F48" s="1086">
        <f t="shared" si="1"/>
        <v>0</v>
      </c>
      <c r="G48" s="1385"/>
      <c r="H48" s="1599">
        <f t="shared" si="2"/>
        <v>0</v>
      </c>
      <c r="I48" s="3012"/>
    </row>
    <row r="49" spans="1:9" ht="16.350000000000001" customHeight="1" thickBot="1">
      <c r="A49" s="912">
        <f t="shared" si="0"/>
        <v>43</v>
      </c>
      <c r="B49" s="3009"/>
      <c r="C49" s="3010"/>
      <c r="D49" s="1771"/>
      <c r="E49" s="1772"/>
      <c r="F49" s="1086">
        <f t="shared" si="1"/>
        <v>0</v>
      </c>
      <c r="G49" s="1770"/>
      <c r="H49" s="1599">
        <f t="shared" si="2"/>
        <v>0</v>
      </c>
      <c r="I49" s="1779">
        <f>SUM(H43:H49)</f>
        <v>0</v>
      </c>
    </row>
    <row r="50" spans="1:9" ht="18" customHeight="1" thickBot="1">
      <c r="A50" s="912">
        <f t="shared" si="0"/>
        <v>44</v>
      </c>
      <c r="B50" s="215" t="s">
        <v>142</v>
      </c>
      <c r="C50" s="214"/>
      <c r="D50" s="214"/>
      <c r="E50" s="214"/>
      <c r="F50" s="214"/>
      <c r="G50" s="214"/>
      <c r="H50" s="1106"/>
      <c r="I50" s="1780">
        <f>I9+I10+I14+I26+I40+I49</f>
        <v>0</v>
      </c>
    </row>
    <row r="51" spans="1:9" ht="10.5" customHeight="1">
      <c r="D51" s="1105"/>
      <c r="E51" s="156"/>
    </row>
  </sheetData>
  <sheetProtection password="F25B" sheet="1" objects="1" scenarios="1"/>
  <mergeCells count="14">
    <mergeCell ref="A5:H5"/>
    <mergeCell ref="F2:I2"/>
    <mergeCell ref="F3:I3"/>
    <mergeCell ref="A2:D2"/>
    <mergeCell ref="A3:D3"/>
    <mergeCell ref="B47:C47"/>
    <mergeCell ref="B48:C48"/>
    <mergeCell ref="B49:C49"/>
    <mergeCell ref="I46:I48"/>
    <mergeCell ref="B26:G26"/>
    <mergeCell ref="B43:C43"/>
    <mergeCell ref="B44:C44"/>
    <mergeCell ref="B45:C45"/>
    <mergeCell ref="B46:C46"/>
  </mergeCells>
  <printOptions horizontalCentered="1"/>
  <pageMargins left="0.39370078740157483" right="0.39370078740157483" top="0.39370078740157483" bottom="0" header="0" footer="0"/>
  <pageSetup paperSize="9" scale="92" orientation="portrait" horizontalDpi="4294967292" r:id="rId1"/>
  <headerFooter alignWithMargins="0"/>
  <legacyDrawing r:id="rId2"/>
</worksheet>
</file>

<file path=xl/worksheets/sheet18.xml><?xml version="1.0" encoding="utf-8"?>
<worksheet xmlns="http://schemas.openxmlformats.org/spreadsheetml/2006/main" xmlns:r="http://schemas.openxmlformats.org/officeDocument/2006/relationships">
  <sheetPr codeName="Tabelle16">
    <pageSetUpPr fitToPage="1"/>
  </sheetPr>
  <dimension ref="A1:K54"/>
  <sheetViews>
    <sheetView showZeros="0" workbookViewId="0">
      <selection activeCell="B25" sqref="B25"/>
    </sheetView>
  </sheetViews>
  <sheetFormatPr baseColWidth="10" defaultRowHeight="18" customHeight="1"/>
  <cols>
    <col min="1" max="2" width="4.28515625" style="28" customWidth="1"/>
    <col min="3" max="3" width="11.42578125" style="28"/>
    <col min="4" max="4" width="16.42578125" style="28" customWidth="1"/>
    <col min="5" max="5" width="14.7109375" style="28" customWidth="1"/>
    <col min="6" max="6" width="4.7109375" style="28" customWidth="1"/>
    <col min="7" max="7" width="9.85546875" style="28" customWidth="1"/>
    <col min="8" max="8" width="4.28515625" style="28" customWidth="1"/>
    <col min="9" max="9" width="9" style="28" customWidth="1"/>
    <col min="10" max="10" width="12.85546875" style="28" customWidth="1"/>
    <col min="11" max="11" width="11.42578125" style="28"/>
    <col min="12" max="12" width="4" style="28" customWidth="1"/>
    <col min="13" max="16384" width="11.42578125" style="28"/>
  </cols>
  <sheetData>
    <row r="1" spans="1:11" ht="30" customHeight="1" thickBot="1"/>
    <row r="2" spans="1:11" ht="18" customHeight="1">
      <c r="A2" s="2819">
        <f>Hauptmenü!C4</f>
        <v>0</v>
      </c>
      <c r="B2" s="2820"/>
      <c r="C2" s="2820"/>
      <c r="D2" s="2820"/>
      <c r="E2" s="2820"/>
      <c r="F2" s="2821"/>
      <c r="G2" s="1027">
        <f>Hauptmenü!C5</f>
        <v>0</v>
      </c>
      <c r="H2" s="2819">
        <f>Hauptmenü!C6</f>
        <v>0</v>
      </c>
      <c r="I2" s="2820"/>
      <c r="J2" s="2820"/>
      <c r="K2" s="2821"/>
    </row>
    <row r="3" spans="1:11" ht="17.25" customHeight="1" thickBot="1">
      <c r="A3" s="2816" t="s">
        <v>113</v>
      </c>
      <c r="B3" s="2817"/>
      <c r="C3" s="2817"/>
      <c r="D3" s="2817"/>
      <c r="E3" s="2817"/>
      <c r="F3" s="2818"/>
      <c r="G3" s="154" t="s">
        <v>112</v>
      </c>
      <c r="H3" s="2816" t="s">
        <v>111</v>
      </c>
      <c r="I3" s="2817"/>
      <c r="J3" s="2817"/>
      <c r="K3" s="2818"/>
    </row>
    <row r="4" spans="1:11" ht="10.5" customHeight="1">
      <c r="A4" s="217"/>
      <c r="B4" s="217"/>
      <c r="C4" s="217"/>
      <c r="D4" s="217"/>
      <c r="E4" s="217"/>
      <c r="F4" s="217"/>
      <c r="G4" s="218"/>
      <c r="H4" s="217"/>
      <c r="I4" s="217"/>
      <c r="J4" s="217"/>
      <c r="K4" s="217"/>
    </row>
    <row r="5" spans="1:11" ht="18" customHeight="1">
      <c r="A5" s="3024" t="s">
        <v>915</v>
      </c>
      <c r="B5" s="3024"/>
      <c r="C5" s="3024"/>
      <c r="D5" s="3024"/>
      <c r="E5" s="3024"/>
      <c r="F5" s="3024"/>
      <c r="G5" s="3024"/>
      <c r="H5" s="3024"/>
      <c r="I5" s="3024"/>
      <c r="J5" s="3024"/>
      <c r="K5" s="1025" t="s">
        <v>738</v>
      </c>
    </row>
    <row r="6" spans="1:11" ht="7.5" customHeight="1">
      <c r="J6" s="933"/>
    </row>
    <row r="7" spans="1:11" ht="11.25" customHeight="1">
      <c r="A7" s="946"/>
      <c r="B7" s="1104"/>
      <c r="C7" s="1034"/>
      <c r="D7" s="1034"/>
      <c r="E7" s="1034"/>
      <c r="F7" s="1034"/>
      <c r="G7" s="1034"/>
      <c r="H7" s="1034"/>
      <c r="I7" s="1103"/>
      <c r="J7" s="2219" t="s">
        <v>737</v>
      </c>
      <c r="K7" s="1097"/>
    </row>
    <row r="8" spans="1:11" ht="12.75" customHeight="1">
      <c r="A8" s="1092"/>
      <c r="B8" s="1102"/>
      <c r="C8" s="182"/>
      <c r="D8" s="182"/>
      <c r="E8" s="182"/>
      <c r="F8" s="182"/>
      <c r="G8" s="182"/>
      <c r="H8" s="182"/>
      <c r="I8" s="1101"/>
      <c r="J8" s="1100" t="s">
        <v>736</v>
      </c>
      <c r="K8" s="1099" t="s">
        <v>735</v>
      </c>
    </row>
    <row r="9" spans="1:11" ht="11.25" customHeight="1">
      <c r="A9" s="950"/>
      <c r="B9" s="956"/>
      <c r="C9" s="933"/>
      <c r="D9" s="933"/>
      <c r="E9" s="933"/>
      <c r="F9" s="933"/>
      <c r="G9" s="933"/>
      <c r="H9" s="933"/>
      <c r="I9" s="958"/>
      <c r="J9" s="957" t="s">
        <v>82</v>
      </c>
      <c r="K9" s="1093" t="s">
        <v>82</v>
      </c>
    </row>
    <row r="10" spans="1:11" ht="13.5" customHeight="1">
      <c r="A10" s="1042">
        <v>1</v>
      </c>
      <c r="B10" s="3025" t="s">
        <v>439</v>
      </c>
      <c r="C10" s="3026"/>
      <c r="D10" s="3027"/>
      <c r="E10" s="1080" t="s">
        <v>734</v>
      </c>
      <c r="F10" s="1098" t="s">
        <v>187</v>
      </c>
      <c r="G10" s="1097"/>
      <c r="H10" s="1098" t="s">
        <v>191</v>
      </c>
      <c r="I10" s="1097"/>
      <c r="J10" s="946"/>
      <c r="K10" s="946"/>
    </row>
    <row r="11" spans="1:11" ht="13.5" customHeight="1">
      <c r="A11" s="1042">
        <f t="shared" ref="A11:A31" si="0">A10+1</f>
        <v>2</v>
      </c>
      <c r="B11" s="3028"/>
      <c r="C11" s="3029"/>
      <c r="D11" s="3030"/>
      <c r="E11" s="957" t="s">
        <v>82</v>
      </c>
      <c r="F11" s="1096" t="s">
        <v>395</v>
      </c>
      <c r="G11" s="1093" t="s">
        <v>82</v>
      </c>
      <c r="H11" s="1096" t="s">
        <v>395</v>
      </c>
      <c r="I11" s="1093" t="s">
        <v>82</v>
      </c>
      <c r="J11" s="950"/>
      <c r="K11" s="1092"/>
    </row>
    <row r="12" spans="1:11" ht="18" customHeight="1">
      <c r="A12" s="1042">
        <f t="shared" si="0"/>
        <v>3</v>
      </c>
      <c r="B12" s="1091" t="s">
        <v>732</v>
      </c>
      <c r="C12" s="3017">
        <f>'F012'!B14</f>
        <v>0</v>
      </c>
      <c r="D12" s="3018"/>
      <c r="E12" s="2224">
        <f>'F012'!H14</f>
        <v>0</v>
      </c>
      <c r="F12" s="1383"/>
      <c r="G12" s="1542">
        <f t="shared" ref="G12:G21" si="1">E12*F12/100</f>
        <v>0</v>
      </c>
      <c r="H12" s="1383"/>
      <c r="I12" s="1542">
        <f t="shared" ref="I12:I21" si="2">E12*H12/100</f>
        <v>0</v>
      </c>
      <c r="J12" s="2202">
        <f t="shared" ref="J12:J17" si="3">G12+I12</f>
        <v>0</v>
      </c>
      <c r="K12" s="2227"/>
    </row>
    <row r="13" spans="1:11" ht="18" customHeight="1">
      <c r="A13" s="1042">
        <f t="shared" si="0"/>
        <v>4</v>
      </c>
      <c r="B13" s="1091" t="s">
        <v>732</v>
      </c>
      <c r="C13" s="3017">
        <f>'F012'!B15</f>
        <v>0</v>
      </c>
      <c r="D13" s="3018"/>
      <c r="E13" s="2224">
        <f>'F012'!H15</f>
        <v>0</v>
      </c>
      <c r="F13" s="1383"/>
      <c r="G13" s="1542">
        <f t="shared" si="1"/>
        <v>0</v>
      </c>
      <c r="H13" s="1383"/>
      <c r="I13" s="1542">
        <f t="shared" si="2"/>
        <v>0</v>
      </c>
      <c r="J13" s="2202">
        <f t="shared" si="3"/>
        <v>0</v>
      </c>
      <c r="K13" s="2227"/>
    </row>
    <row r="14" spans="1:11" ht="18" customHeight="1">
      <c r="A14" s="1042">
        <f t="shared" si="0"/>
        <v>5</v>
      </c>
      <c r="B14" s="1091" t="s">
        <v>732</v>
      </c>
      <c r="C14" s="3017">
        <f>'F012'!B16</f>
        <v>0</v>
      </c>
      <c r="D14" s="3018"/>
      <c r="E14" s="2224">
        <f>'F012'!H16</f>
        <v>0</v>
      </c>
      <c r="F14" s="1383"/>
      <c r="G14" s="1542">
        <f t="shared" si="1"/>
        <v>0</v>
      </c>
      <c r="H14" s="1383"/>
      <c r="I14" s="1542">
        <f t="shared" si="2"/>
        <v>0</v>
      </c>
      <c r="J14" s="2202">
        <f t="shared" si="3"/>
        <v>0</v>
      </c>
      <c r="K14" s="2227"/>
    </row>
    <row r="15" spans="1:11" ht="18" customHeight="1">
      <c r="A15" s="1042">
        <f t="shared" si="0"/>
        <v>6</v>
      </c>
      <c r="B15" s="1091" t="s">
        <v>732</v>
      </c>
      <c r="C15" s="3017">
        <f>'F012'!B17</f>
        <v>0</v>
      </c>
      <c r="D15" s="3018"/>
      <c r="E15" s="2224">
        <f>'F012'!H17</f>
        <v>0</v>
      </c>
      <c r="F15" s="1383"/>
      <c r="G15" s="1542">
        <f t="shared" si="1"/>
        <v>0</v>
      </c>
      <c r="H15" s="1383"/>
      <c r="I15" s="1542">
        <f t="shared" si="2"/>
        <v>0</v>
      </c>
      <c r="J15" s="2202">
        <f t="shared" si="3"/>
        <v>0</v>
      </c>
      <c r="K15" s="2227"/>
    </row>
    <row r="16" spans="1:11" ht="18" customHeight="1">
      <c r="A16" s="1042">
        <f t="shared" si="0"/>
        <v>7</v>
      </c>
      <c r="B16" s="1091" t="s">
        <v>732</v>
      </c>
      <c r="C16" s="3017">
        <f>'F012'!B18</f>
        <v>0</v>
      </c>
      <c r="D16" s="3018"/>
      <c r="E16" s="2224">
        <f>'F012'!H18</f>
        <v>0</v>
      </c>
      <c r="F16" s="1383"/>
      <c r="G16" s="1542">
        <f t="shared" si="1"/>
        <v>0</v>
      </c>
      <c r="H16" s="1383"/>
      <c r="I16" s="1542">
        <f t="shared" si="2"/>
        <v>0</v>
      </c>
      <c r="J16" s="2202">
        <f t="shared" si="3"/>
        <v>0</v>
      </c>
      <c r="K16" s="2227"/>
    </row>
    <row r="17" spans="1:11" ht="18" customHeight="1" thickBot="1">
      <c r="A17" s="1076">
        <f t="shared" si="0"/>
        <v>8</v>
      </c>
      <c r="B17" s="1090" t="s">
        <v>732</v>
      </c>
      <c r="C17" s="3019">
        <f>'F012'!B19</f>
        <v>0</v>
      </c>
      <c r="D17" s="3020"/>
      <c r="E17" s="2225">
        <f>'F012'!H19</f>
        <v>0</v>
      </c>
      <c r="F17" s="1372"/>
      <c r="G17" s="1544">
        <f t="shared" si="1"/>
        <v>0</v>
      </c>
      <c r="H17" s="1372"/>
      <c r="I17" s="1544">
        <f t="shared" si="2"/>
        <v>0</v>
      </c>
      <c r="J17" s="2228">
        <f t="shared" si="3"/>
        <v>0</v>
      </c>
      <c r="K17" s="2229"/>
    </row>
    <row r="18" spans="1:11" ht="18" customHeight="1">
      <c r="A18" s="957">
        <f t="shared" si="0"/>
        <v>9</v>
      </c>
      <c r="B18" s="1088" t="s">
        <v>731</v>
      </c>
      <c r="C18" s="3021"/>
      <c r="D18" s="3010"/>
      <c r="E18" s="1376"/>
      <c r="F18" s="1375"/>
      <c r="G18" s="1551">
        <f t="shared" si="1"/>
        <v>0</v>
      </c>
      <c r="H18" s="1375"/>
      <c r="I18" s="1551">
        <f t="shared" si="2"/>
        <v>0</v>
      </c>
      <c r="J18" s="1283"/>
      <c r="K18" s="2202">
        <f>(G18+I18)</f>
        <v>0</v>
      </c>
    </row>
    <row r="19" spans="1:11" ht="18" customHeight="1">
      <c r="A19" s="1042">
        <f t="shared" si="0"/>
        <v>10</v>
      </c>
      <c r="B19" s="1087" t="s">
        <v>731</v>
      </c>
      <c r="C19" s="3021"/>
      <c r="D19" s="3010"/>
      <c r="E19" s="1384"/>
      <c r="F19" s="1383"/>
      <c r="G19" s="1542">
        <f t="shared" si="1"/>
        <v>0</v>
      </c>
      <c r="H19" s="1383"/>
      <c r="I19" s="1542">
        <f t="shared" si="2"/>
        <v>0</v>
      </c>
      <c r="J19" s="1283"/>
      <c r="K19" s="2202">
        <f>(G19+I19)</f>
        <v>0</v>
      </c>
    </row>
    <row r="20" spans="1:11" ht="18" customHeight="1">
      <c r="A20" s="1042">
        <f t="shared" si="0"/>
        <v>11</v>
      </c>
      <c r="B20" s="1087" t="s">
        <v>731</v>
      </c>
      <c r="C20" s="3021"/>
      <c r="D20" s="3010"/>
      <c r="E20" s="1384"/>
      <c r="F20" s="1383"/>
      <c r="G20" s="1542">
        <f t="shared" si="1"/>
        <v>0</v>
      </c>
      <c r="H20" s="1383"/>
      <c r="I20" s="1542">
        <f t="shared" si="2"/>
        <v>0</v>
      </c>
      <c r="J20" s="1283"/>
      <c r="K20" s="2202">
        <f>(G20+I20)</f>
        <v>0</v>
      </c>
    </row>
    <row r="21" spans="1:11" ht="18" customHeight="1" thickBot="1">
      <c r="A21" s="1076">
        <f t="shared" si="0"/>
        <v>12</v>
      </c>
      <c r="B21" s="1085" t="s">
        <v>731</v>
      </c>
      <c r="C21" s="3035"/>
      <c r="D21" s="3036"/>
      <c r="E21" s="1373"/>
      <c r="F21" s="1372"/>
      <c r="G21" s="1544">
        <f t="shared" si="1"/>
        <v>0</v>
      </c>
      <c r="H21" s="1372"/>
      <c r="I21" s="1544">
        <f t="shared" si="2"/>
        <v>0</v>
      </c>
      <c r="J21" s="2230"/>
      <c r="K21" s="2228">
        <f>(G21+I21)</f>
        <v>0</v>
      </c>
    </row>
    <row r="22" spans="1:11" ht="15" customHeight="1">
      <c r="A22" s="957">
        <f t="shared" si="0"/>
        <v>13</v>
      </c>
      <c r="B22" s="3031" t="s">
        <v>35</v>
      </c>
      <c r="C22" s="3032"/>
      <c r="D22" s="3032"/>
      <c r="E22" s="182"/>
      <c r="F22" s="961"/>
      <c r="G22" s="1095" t="s">
        <v>733</v>
      </c>
      <c r="H22" s="3033" t="s">
        <v>187</v>
      </c>
      <c r="I22" s="3034"/>
      <c r="J22" s="40"/>
      <c r="K22" s="2231"/>
    </row>
    <row r="23" spans="1:11" ht="13.5" customHeight="1">
      <c r="A23" s="1042">
        <f t="shared" si="0"/>
        <v>14</v>
      </c>
      <c r="B23" s="3028"/>
      <c r="C23" s="3029"/>
      <c r="D23" s="3029"/>
      <c r="E23" s="933"/>
      <c r="F23" s="1094" t="s">
        <v>227</v>
      </c>
      <c r="G23" s="1093" t="s">
        <v>82</v>
      </c>
      <c r="H23" s="957" t="s">
        <v>395</v>
      </c>
      <c r="I23" s="957" t="s">
        <v>82</v>
      </c>
      <c r="J23" s="2232"/>
      <c r="K23" s="2231"/>
    </row>
    <row r="24" spans="1:11" ht="18" customHeight="1">
      <c r="A24" s="1042">
        <f t="shared" si="0"/>
        <v>15</v>
      </c>
      <c r="B24" s="1091" t="s">
        <v>732</v>
      </c>
      <c r="C24" s="3017">
        <f>'F012'!B26</f>
        <v>0</v>
      </c>
      <c r="D24" s="3017"/>
      <c r="E24" s="3017"/>
      <c r="F24" s="3018"/>
      <c r="G24" s="2224">
        <f>'F012'!H26</f>
        <v>0</v>
      </c>
      <c r="H24" s="1383"/>
      <c r="I24" s="1542">
        <f>G24*H24/100</f>
        <v>0</v>
      </c>
      <c r="J24" s="2202">
        <f t="shared" ref="J24:J27" si="4">I24</f>
        <v>0</v>
      </c>
      <c r="K24" s="2227"/>
    </row>
    <row r="25" spans="1:11" ht="18" customHeight="1">
      <c r="A25" s="1042">
        <f t="shared" si="0"/>
        <v>16</v>
      </c>
      <c r="B25" s="1091" t="s">
        <v>732</v>
      </c>
      <c r="C25" s="3017">
        <f>'F012'!B27</f>
        <v>0</v>
      </c>
      <c r="D25" s="3017"/>
      <c r="E25" s="3017"/>
      <c r="F25" s="3018"/>
      <c r="G25" s="2224">
        <f>'F012'!H27</f>
        <v>0</v>
      </c>
      <c r="H25" s="1383"/>
      <c r="I25" s="1542">
        <f>G25*H25/100</f>
        <v>0</v>
      </c>
      <c r="J25" s="2202">
        <f t="shared" si="4"/>
        <v>0</v>
      </c>
      <c r="K25" s="2227"/>
    </row>
    <row r="26" spans="1:11" ht="18" customHeight="1">
      <c r="A26" s="1042">
        <f t="shared" si="0"/>
        <v>17</v>
      </c>
      <c r="B26" s="1091" t="s">
        <v>732</v>
      </c>
      <c r="C26" s="3017">
        <f>'F012'!B28</f>
        <v>0</v>
      </c>
      <c r="D26" s="3017"/>
      <c r="E26" s="3017"/>
      <c r="F26" s="3018"/>
      <c r="G26" s="2226">
        <f>'F012'!H28</f>
        <v>0</v>
      </c>
      <c r="H26" s="1771"/>
      <c r="I26" s="1793">
        <v>0</v>
      </c>
      <c r="J26" s="2202">
        <f t="shared" si="4"/>
        <v>0</v>
      </c>
      <c r="K26" s="2227"/>
    </row>
    <row r="27" spans="1:11" ht="18" customHeight="1" thickBot="1">
      <c r="A27" s="1076">
        <f t="shared" si="0"/>
        <v>18</v>
      </c>
      <c r="B27" s="1090" t="s">
        <v>732</v>
      </c>
      <c r="C27" s="3019">
        <f>'F012'!B29</f>
        <v>0</v>
      </c>
      <c r="D27" s="3019"/>
      <c r="E27" s="3019"/>
      <c r="F27" s="3020"/>
      <c r="G27" s="2225">
        <f>'F012'!H29</f>
        <v>0</v>
      </c>
      <c r="H27" s="1372"/>
      <c r="I27" s="1544">
        <f>G27*H27/100</f>
        <v>0</v>
      </c>
      <c r="J27" s="2228">
        <f t="shared" si="4"/>
        <v>0</v>
      </c>
      <c r="K27" s="2229"/>
    </row>
    <row r="28" spans="1:11" ht="18" customHeight="1">
      <c r="A28" s="957">
        <f t="shared" si="0"/>
        <v>19</v>
      </c>
      <c r="B28" s="1088" t="s">
        <v>731</v>
      </c>
      <c r="C28" s="3022"/>
      <c r="D28" s="3022"/>
      <c r="E28" s="3022"/>
      <c r="F28" s="3023"/>
      <c r="G28" s="1386"/>
      <c r="H28" s="1383"/>
      <c r="I28" s="1551">
        <f>G28*H28/100</f>
        <v>0</v>
      </c>
      <c r="J28" s="1283"/>
      <c r="K28" s="2202">
        <f>I28</f>
        <v>0</v>
      </c>
    </row>
    <row r="29" spans="1:11" ht="18" customHeight="1">
      <c r="A29" s="1042">
        <f t="shared" si="0"/>
        <v>20</v>
      </c>
      <c r="B29" s="1087" t="s">
        <v>731</v>
      </c>
      <c r="C29" s="3021"/>
      <c r="D29" s="3021"/>
      <c r="E29" s="3021"/>
      <c r="F29" s="3010"/>
      <c r="G29" s="1384"/>
      <c r="H29" s="1383"/>
      <c r="I29" s="1542">
        <f>G29*H29/100</f>
        <v>0</v>
      </c>
      <c r="J29" s="1283"/>
      <c r="K29" s="2202">
        <f>I29</f>
        <v>0</v>
      </c>
    </row>
    <row r="30" spans="1:11" ht="18" customHeight="1">
      <c r="A30" s="1042">
        <f t="shared" si="0"/>
        <v>21</v>
      </c>
      <c r="B30" s="1087" t="s">
        <v>731</v>
      </c>
      <c r="C30" s="3021"/>
      <c r="D30" s="3021"/>
      <c r="E30" s="3021"/>
      <c r="F30" s="3010"/>
      <c r="G30" s="1384"/>
      <c r="H30" s="1383"/>
      <c r="I30" s="1542">
        <f>G30*H30/100</f>
        <v>0</v>
      </c>
      <c r="J30" s="1283"/>
      <c r="K30" s="2202">
        <f>I30</f>
        <v>0</v>
      </c>
    </row>
    <row r="31" spans="1:11" ht="18" customHeight="1" thickBot="1">
      <c r="A31" s="1076">
        <f t="shared" si="0"/>
        <v>22</v>
      </c>
      <c r="B31" s="1085" t="s">
        <v>731</v>
      </c>
      <c r="C31" s="3021"/>
      <c r="D31" s="3021"/>
      <c r="E31" s="3021"/>
      <c r="F31" s="3010"/>
      <c r="G31" s="1373"/>
      <c r="H31" s="1372"/>
      <c r="I31" s="1544">
        <f>G31*H31/100</f>
        <v>0</v>
      </c>
      <c r="J31" s="2233"/>
      <c r="K31" s="2228">
        <f>I31</f>
        <v>0</v>
      </c>
    </row>
    <row r="32" spans="1:11" ht="9" customHeight="1">
      <c r="A32" s="957"/>
      <c r="B32" s="1084"/>
      <c r="C32" s="80"/>
      <c r="D32" s="80"/>
      <c r="E32" s="80"/>
      <c r="F32" s="80"/>
      <c r="G32" s="80"/>
      <c r="H32" s="80"/>
      <c r="I32" s="80"/>
      <c r="J32" s="1481"/>
      <c r="K32" s="1706"/>
    </row>
    <row r="33" spans="1:11" ht="18" customHeight="1">
      <c r="A33" s="1042">
        <f>A31+1</f>
        <v>23</v>
      </c>
      <c r="B33" s="1074" t="s">
        <v>730</v>
      </c>
      <c r="D33" s="69"/>
      <c r="E33" s="69"/>
      <c r="F33" s="69"/>
      <c r="G33" s="69"/>
      <c r="H33" s="69"/>
      <c r="I33" s="69"/>
      <c r="J33" s="130"/>
      <c r="K33" s="1412"/>
    </row>
    <row r="34" spans="1:11" ht="18" customHeight="1">
      <c r="A34" s="1042">
        <f t="shared" ref="A34:A45" si="5">A33+1</f>
        <v>24</v>
      </c>
      <c r="B34" s="1081"/>
      <c r="C34" s="3021"/>
      <c r="D34" s="3021"/>
      <c r="E34" s="3021"/>
      <c r="F34" s="3021"/>
      <c r="G34" s="3021"/>
      <c r="H34" s="3021"/>
      <c r="I34" s="3010"/>
      <c r="J34" s="1907"/>
      <c r="K34" s="1907"/>
    </row>
    <row r="35" spans="1:11" ht="18" customHeight="1">
      <c r="A35" s="1042">
        <f t="shared" si="5"/>
        <v>25</v>
      </c>
      <c r="B35" s="1081"/>
      <c r="C35" s="3021"/>
      <c r="D35" s="3021"/>
      <c r="E35" s="3021"/>
      <c r="F35" s="3021"/>
      <c r="G35" s="3021"/>
      <c r="H35" s="3021"/>
      <c r="I35" s="3010"/>
      <c r="J35" s="1907"/>
      <c r="K35" s="1907"/>
    </row>
    <row r="36" spans="1:11" ht="18" customHeight="1">
      <c r="A36" s="1042">
        <f t="shared" si="5"/>
        <v>26</v>
      </c>
      <c r="B36" s="1074" t="s">
        <v>179</v>
      </c>
      <c r="C36" s="69"/>
      <c r="D36" s="69"/>
      <c r="E36" s="69"/>
      <c r="F36" s="69"/>
      <c r="G36" s="69"/>
      <c r="H36" s="69"/>
      <c r="I36" s="1082"/>
      <c r="J36" s="1907"/>
      <c r="K36" s="1907"/>
    </row>
    <row r="37" spans="1:11" ht="18" customHeight="1">
      <c r="A37" s="1042">
        <f t="shared" si="5"/>
        <v>27</v>
      </c>
      <c r="B37" s="1074" t="s">
        <v>167</v>
      </c>
      <c r="D37" s="69"/>
      <c r="E37" s="69"/>
      <c r="F37" s="69"/>
      <c r="G37" s="69"/>
      <c r="H37" s="69"/>
      <c r="I37" s="1082"/>
      <c r="J37" s="1907"/>
      <c r="K37" s="1907"/>
    </row>
    <row r="38" spans="1:11" ht="18" customHeight="1">
      <c r="A38" s="1042">
        <f t="shared" si="5"/>
        <v>28</v>
      </c>
      <c r="B38" s="1081"/>
      <c r="C38" s="3021"/>
      <c r="D38" s="3021"/>
      <c r="E38" s="3021"/>
      <c r="F38" s="3021"/>
      <c r="G38" s="3021"/>
      <c r="H38" s="3021"/>
      <c r="I38" s="3010"/>
      <c r="J38" s="1907"/>
      <c r="K38" s="1907"/>
    </row>
    <row r="39" spans="1:11" ht="18" customHeight="1">
      <c r="A39" s="1080">
        <f t="shared" si="5"/>
        <v>29</v>
      </c>
      <c r="B39" s="1079" t="s">
        <v>729</v>
      </c>
      <c r="C39" s="256"/>
      <c r="D39" s="256"/>
      <c r="E39" s="1078"/>
      <c r="F39" s="1078"/>
      <c r="G39" s="1078"/>
      <c r="H39" s="1078"/>
      <c r="I39" s="1077"/>
      <c r="J39" s="1908"/>
      <c r="K39" s="1908"/>
    </row>
    <row r="40" spans="1:11" ht="18" customHeight="1" thickBot="1">
      <c r="A40" s="1076">
        <f t="shared" si="5"/>
        <v>30</v>
      </c>
      <c r="B40" s="761"/>
      <c r="C40" s="3035"/>
      <c r="D40" s="3035"/>
      <c r="E40" s="3035"/>
      <c r="F40" s="3035"/>
      <c r="G40" s="3035"/>
      <c r="H40" s="3035"/>
      <c r="I40" s="3036"/>
      <c r="J40" s="1075"/>
      <c r="K40" s="909"/>
    </row>
    <row r="41" spans="1:11" ht="18" customHeight="1" thickBot="1">
      <c r="A41" s="957">
        <f t="shared" si="5"/>
        <v>31</v>
      </c>
      <c r="B41" s="956" t="s">
        <v>728</v>
      </c>
      <c r="C41" s="933"/>
      <c r="D41" s="933"/>
      <c r="E41" s="933"/>
      <c r="F41" s="933"/>
      <c r="G41" s="933"/>
      <c r="H41" s="933"/>
      <c r="I41" s="958"/>
      <c r="J41" s="1778">
        <f>SUM(J12:J40)</f>
        <v>0</v>
      </c>
      <c r="K41" s="1778">
        <f>SUM(K12:K40)</f>
        <v>0</v>
      </c>
    </row>
    <row r="42" spans="1:11" ht="18" customHeight="1" thickBot="1">
      <c r="A42" s="1042">
        <f t="shared" si="5"/>
        <v>32</v>
      </c>
      <c r="B42" s="1074" t="s">
        <v>727</v>
      </c>
      <c r="D42" s="69"/>
      <c r="E42" s="69"/>
      <c r="F42" s="69"/>
      <c r="G42" s="69"/>
      <c r="H42" s="69"/>
      <c r="I42" s="69"/>
      <c r="J42" s="80"/>
      <c r="K42" s="1600">
        <f>J41-K41</f>
        <v>0</v>
      </c>
    </row>
    <row r="43" spans="1:11" ht="18" customHeight="1" thickBot="1">
      <c r="A43" s="1042">
        <f t="shared" si="5"/>
        <v>33</v>
      </c>
      <c r="B43" s="934" t="s">
        <v>726</v>
      </c>
      <c r="C43" s="69"/>
      <c r="D43" s="69"/>
      <c r="E43" s="69"/>
      <c r="F43" s="69"/>
      <c r="G43" s="69"/>
      <c r="H43" s="69"/>
      <c r="I43" s="69"/>
      <c r="J43" s="954"/>
      <c r="K43" s="1602">
        <f>'F015'!I50</f>
        <v>0</v>
      </c>
    </row>
    <row r="44" spans="1:11" ht="18" customHeight="1" thickBot="1">
      <c r="A44" s="1042">
        <f t="shared" si="5"/>
        <v>34</v>
      </c>
      <c r="B44" s="934" t="s">
        <v>725</v>
      </c>
      <c r="C44" s="69"/>
      <c r="D44" s="69"/>
      <c r="E44" s="69"/>
      <c r="F44" s="69"/>
      <c r="G44" s="69"/>
      <c r="H44" s="69"/>
      <c r="I44" s="69"/>
      <c r="J44" s="954"/>
      <c r="K44" s="1602">
        <f>SUM(K42:K43)</f>
        <v>0</v>
      </c>
    </row>
    <row r="45" spans="1:11" ht="18" customHeight="1" thickBot="1">
      <c r="A45" s="1042">
        <f t="shared" si="5"/>
        <v>35</v>
      </c>
      <c r="B45" s="2220" t="s">
        <v>724</v>
      </c>
      <c r="C45" s="2221"/>
      <c r="D45" s="2221"/>
      <c r="E45" s="2221"/>
      <c r="F45" s="2221"/>
      <c r="G45" s="2221"/>
      <c r="H45" s="2221"/>
      <c r="I45" s="2221"/>
      <c r="J45" s="2222"/>
      <c r="K45" s="2223">
        <f>SUM(G12:G17)-SUM(G18:G21)+SUM(I24:I27)-SUM(I28:I31)+J39-K39</f>
        <v>0</v>
      </c>
    </row>
    <row r="46" spans="1:11" ht="9" customHeight="1">
      <c r="A46" s="957"/>
      <c r="B46" s="1084"/>
      <c r="C46" s="2144"/>
      <c r="D46" s="2144"/>
      <c r="E46" s="2144"/>
      <c r="F46" s="2144"/>
      <c r="G46" s="2144"/>
      <c r="H46" s="2144"/>
      <c r="I46" s="2144"/>
      <c r="J46" s="2144"/>
      <c r="K46" s="1083"/>
    </row>
    <row r="47" spans="1:11" ht="11.25" customHeight="1">
      <c r="A47" s="946"/>
      <c r="B47" s="1104"/>
      <c r="C47" s="1034"/>
      <c r="D47" s="1034"/>
      <c r="E47" s="1034"/>
      <c r="F47" s="1034"/>
      <c r="G47" s="1034"/>
      <c r="H47" s="1034"/>
      <c r="I47" s="1103"/>
      <c r="J47" s="2219" t="s">
        <v>916</v>
      </c>
      <c r="K47" s="1097"/>
    </row>
    <row r="48" spans="1:11" ht="12.75" customHeight="1">
      <c r="A48" s="1092"/>
      <c r="B48" s="3037" t="s">
        <v>916</v>
      </c>
      <c r="C48" s="3038"/>
      <c r="D48" s="182"/>
      <c r="E48" s="182"/>
      <c r="F48" s="182"/>
      <c r="G48" s="182"/>
      <c r="H48" s="182"/>
      <c r="I48" s="1101"/>
      <c r="J48" s="1100" t="s">
        <v>736</v>
      </c>
      <c r="K48" s="2143" t="s">
        <v>735</v>
      </c>
    </row>
    <row r="49" spans="1:11" ht="11.25" customHeight="1">
      <c r="A49" s="950"/>
      <c r="B49" s="3039"/>
      <c r="C49" s="3040"/>
      <c r="D49" s="933"/>
      <c r="E49" s="933"/>
      <c r="F49" s="933"/>
      <c r="G49" s="933"/>
      <c r="H49" s="933"/>
      <c r="I49" s="958"/>
      <c r="J49" s="957" t="s">
        <v>82</v>
      </c>
      <c r="K49" s="1093" t="s">
        <v>82</v>
      </c>
    </row>
    <row r="50" spans="1:11" ht="18" customHeight="1">
      <c r="A50" s="1042">
        <f>A45+1</f>
        <v>36</v>
      </c>
      <c r="B50" s="1081"/>
      <c r="C50" s="3021"/>
      <c r="D50" s="3021"/>
      <c r="E50" s="3021"/>
      <c r="F50" s="3021"/>
      <c r="G50" s="3021"/>
      <c r="H50" s="3021"/>
      <c r="I50" s="3010"/>
      <c r="J50" s="1907"/>
      <c r="K50" s="1907"/>
    </row>
    <row r="51" spans="1:11" ht="18" customHeight="1">
      <c r="A51" s="1042">
        <f t="shared" ref="A51:A54" si="6">A50+1</f>
        <v>37</v>
      </c>
      <c r="B51" s="1081"/>
      <c r="C51" s="3021"/>
      <c r="D51" s="3021"/>
      <c r="E51" s="3021"/>
      <c r="F51" s="3021"/>
      <c r="G51" s="3021"/>
      <c r="H51" s="3021"/>
      <c r="I51" s="3010"/>
      <c r="J51" s="1907"/>
      <c r="K51" s="1907"/>
    </row>
    <row r="52" spans="1:11" ht="18" customHeight="1">
      <c r="A52" s="1042">
        <f t="shared" si="6"/>
        <v>38</v>
      </c>
      <c r="B52" s="1081"/>
      <c r="C52" s="3021"/>
      <c r="D52" s="3021"/>
      <c r="E52" s="3021"/>
      <c r="F52" s="3021"/>
      <c r="G52" s="3021"/>
      <c r="H52" s="3021"/>
      <c r="I52" s="3010"/>
      <c r="J52" s="1907"/>
      <c r="K52" s="1907"/>
    </row>
    <row r="53" spans="1:11" ht="18" customHeight="1" thickBot="1">
      <c r="A53" s="957">
        <f t="shared" si="6"/>
        <v>39</v>
      </c>
      <c r="B53" s="956" t="s">
        <v>728</v>
      </c>
      <c r="C53" s="933"/>
      <c r="D53" s="933"/>
      <c r="E53" s="933"/>
      <c r="F53" s="933"/>
      <c r="G53" s="933"/>
      <c r="H53" s="933"/>
      <c r="I53" s="958"/>
      <c r="J53" s="1778">
        <f>SUM(J50:J52)</f>
        <v>0</v>
      </c>
      <c r="K53" s="1778">
        <f>SUM(K50:K52)</f>
        <v>0</v>
      </c>
    </row>
    <row r="54" spans="1:11" ht="18" customHeight="1" thickBot="1">
      <c r="A54" s="1042">
        <f t="shared" si="6"/>
        <v>40</v>
      </c>
      <c r="B54" s="1074" t="s">
        <v>917</v>
      </c>
      <c r="C54" s="69"/>
      <c r="D54" s="69"/>
      <c r="E54" s="69"/>
      <c r="F54" s="69"/>
      <c r="G54" s="69"/>
      <c r="H54" s="69"/>
      <c r="I54" s="69"/>
      <c r="J54" s="2144"/>
      <c r="K54" s="1600">
        <f>J53-K53</f>
        <v>0</v>
      </c>
    </row>
  </sheetData>
  <sheetProtection password="F25B" sheet="1" objects="1" scenarios="1"/>
  <mergeCells count="34">
    <mergeCell ref="C50:I50"/>
    <mergeCell ref="C52:I52"/>
    <mergeCell ref="C51:I51"/>
    <mergeCell ref="B48:C49"/>
    <mergeCell ref="C29:F29"/>
    <mergeCell ref="C30:F30"/>
    <mergeCell ref="C31:F31"/>
    <mergeCell ref="C40:I40"/>
    <mergeCell ref="C38:I38"/>
    <mergeCell ref="B10:D11"/>
    <mergeCell ref="B22:D23"/>
    <mergeCell ref="H22:I22"/>
    <mergeCell ref="C24:F24"/>
    <mergeCell ref="C12:D12"/>
    <mergeCell ref="C13:D13"/>
    <mergeCell ref="C14:D14"/>
    <mergeCell ref="C15:D15"/>
    <mergeCell ref="C16:D16"/>
    <mergeCell ref="C17:D17"/>
    <mergeCell ref="C21:D21"/>
    <mergeCell ref="C18:D18"/>
    <mergeCell ref="C19:D19"/>
    <mergeCell ref="C20:D20"/>
    <mergeCell ref="A2:F2"/>
    <mergeCell ref="H2:K2"/>
    <mergeCell ref="A3:F3"/>
    <mergeCell ref="H3:K3"/>
    <mergeCell ref="A5:J5"/>
    <mergeCell ref="C25:F25"/>
    <mergeCell ref="C26:F26"/>
    <mergeCell ref="C27:F27"/>
    <mergeCell ref="C34:I34"/>
    <mergeCell ref="C35:I35"/>
    <mergeCell ref="C28:F28"/>
  </mergeCells>
  <printOptions horizontalCentered="1"/>
  <pageMargins left="0.39370078740157483" right="0.39370078740157483" top="0.39370078740157483" bottom="0" header="0" footer="0"/>
  <pageSetup paperSize="9" scale="93" orientation="portrait" horizontalDpi="4294967292" r:id="rId1"/>
  <headerFooter alignWithMargins="0"/>
  <legacyDrawing r:id="rId2"/>
</worksheet>
</file>

<file path=xl/worksheets/sheet19.xml><?xml version="1.0" encoding="utf-8"?>
<worksheet xmlns="http://schemas.openxmlformats.org/spreadsheetml/2006/main" xmlns:r="http://schemas.openxmlformats.org/officeDocument/2006/relationships">
  <sheetPr codeName="Tabelle17">
    <pageSetUpPr fitToPage="1"/>
  </sheetPr>
  <dimension ref="A1:H30"/>
  <sheetViews>
    <sheetView showZeros="0" workbookViewId="0">
      <selection activeCell="A2" sqref="A2:D2"/>
    </sheetView>
  </sheetViews>
  <sheetFormatPr baseColWidth="10" defaultRowHeight="18" customHeight="1"/>
  <cols>
    <col min="1" max="1" width="3.140625" style="28" customWidth="1"/>
    <col min="2" max="2" width="13" style="28" customWidth="1"/>
    <col min="3" max="3" width="11.7109375" style="28" customWidth="1"/>
    <col min="4" max="4" width="17.42578125" style="28" customWidth="1"/>
    <col min="5" max="5" width="13.85546875" style="28" customWidth="1"/>
    <col min="6" max="6" width="14" style="28" customWidth="1"/>
    <col min="7" max="7" width="12.5703125" style="28" customWidth="1"/>
    <col min="8" max="8" width="13" style="28" customWidth="1"/>
    <col min="9" max="9" width="1.28515625" style="28" customWidth="1"/>
    <col min="10" max="16384" width="11.42578125" style="28"/>
  </cols>
  <sheetData>
    <row r="1" spans="1:8" ht="30" customHeight="1" thickBot="1"/>
    <row r="2" spans="1:8" ht="17.100000000000001" customHeight="1">
      <c r="A2" s="2819">
        <f>Hauptmenü!C4</f>
        <v>0</v>
      </c>
      <c r="B2" s="2820"/>
      <c r="C2" s="2820"/>
      <c r="D2" s="2821"/>
      <c r="E2" s="1027">
        <f>Hauptmenü!C5</f>
        <v>0</v>
      </c>
      <c r="F2" s="2819">
        <f>Hauptmenü!C6</f>
        <v>0</v>
      </c>
      <c r="G2" s="2820"/>
      <c r="H2" s="2821"/>
    </row>
    <row r="3" spans="1:8" ht="18.75" customHeight="1" thickBot="1">
      <c r="A3" s="2816" t="s">
        <v>113</v>
      </c>
      <c r="B3" s="2817"/>
      <c r="C3" s="2817"/>
      <c r="D3" s="2818"/>
      <c r="E3" s="154" t="s">
        <v>112</v>
      </c>
      <c r="F3" s="2816" t="s">
        <v>111</v>
      </c>
      <c r="G3" s="2817"/>
      <c r="H3" s="2818"/>
    </row>
    <row r="4" spans="1:8" ht="3" customHeight="1">
      <c r="A4" s="217"/>
      <c r="B4" s="217"/>
      <c r="C4" s="217"/>
      <c r="D4" s="217"/>
      <c r="E4" s="218"/>
      <c r="F4" s="217"/>
      <c r="G4" s="217"/>
      <c r="H4" s="217"/>
    </row>
    <row r="5" spans="1:8" ht="20.25">
      <c r="A5" s="2948" t="s">
        <v>141</v>
      </c>
      <c r="B5" s="2948"/>
      <c r="C5" s="2948"/>
      <c r="D5" s="2948"/>
      <c r="E5" s="2948"/>
      <c r="F5" s="2948"/>
      <c r="G5" s="2948"/>
      <c r="H5" s="216" t="s">
        <v>140</v>
      </c>
    </row>
    <row r="6" spans="1:8" ht="3.75" customHeight="1" thickBot="1"/>
    <row r="7" spans="1:8" ht="17.100000000000001" customHeight="1" thickBot="1">
      <c r="A7" s="182"/>
      <c r="B7" s="215" t="s">
        <v>139</v>
      </c>
      <c r="C7" s="214"/>
      <c r="D7" s="214"/>
      <c r="E7" s="214"/>
      <c r="F7" s="213"/>
      <c r="G7" s="212" t="s">
        <v>82</v>
      </c>
      <c r="H7" s="211" t="s">
        <v>82</v>
      </c>
    </row>
    <row r="8" spans="1:8" s="157" customFormat="1" ht="27" customHeight="1" thickBot="1">
      <c r="A8" s="210">
        <v>1</v>
      </c>
      <c r="B8" s="192" t="s">
        <v>138</v>
      </c>
      <c r="C8" s="176"/>
      <c r="D8" s="176"/>
      <c r="E8" s="209"/>
      <c r="F8" s="208" t="s">
        <v>137</v>
      </c>
      <c r="G8" s="2234">
        <f>'F010'!H37</f>
        <v>0</v>
      </c>
      <c r="H8" s="173"/>
    </row>
    <row r="9" spans="1:8" s="157" customFormat="1" ht="27" customHeight="1" thickBot="1">
      <c r="A9" s="200">
        <f t="shared" ref="A9:A14" si="0">A8+1</f>
        <v>2</v>
      </c>
      <c r="B9" s="3041" t="s">
        <v>136</v>
      </c>
      <c r="C9" s="3042"/>
      <c r="D9" s="3042"/>
      <c r="E9" s="207"/>
      <c r="F9" s="189" t="s">
        <v>895</v>
      </c>
      <c r="G9" s="2235">
        <f>'F008'!I21</f>
        <v>0</v>
      </c>
      <c r="H9" s="173"/>
    </row>
    <row r="10" spans="1:8" s="157" customFormat="1" ht="27" customHeight="1" thickBot="1">
      <c r="A10" s="200">
        <f t="shared" si="0"/>
        <v>3</v>
      </c>
      <c r="B10" s="3044" t="s">
        <v>134</v>
      </c>
      <c r="C10" s="3045"/>
      <c r="D10" s="3045"/>
      <c r="E10" s="3045"/>
      <c r="F10" s="3045"/>
      <c r="G10" s="1796"/>
      <c r="H10" s="173"/>
    </row>
    <row r="11" spans="1:8" s="157" customFormat="1" ht="27" customHeight="1" thickBot="1">
      <c r="A11" s="200">
        <f t="shared" si="0"/>
        <v>4</v>
      </c>
      <c r="B11" s="3046" t="s">
        <v>723</v>
      </c>
      <c r="C11" s="3047"/>
      <c r="D11" s="3047"/>
      <c r="E11" s="3047"/>
      <c r="F11" s="3048"/>
      <c r="G11" s="1796">
        <v>0</v>
      </c>
      <c r="H11" s="173"/>
    </row>
    <row r="12" spans="1:8" s="157" customFormat="1" ht="27" customHeight="1" thickBot="1">
      <c r="A12" s="200">
        <f t="shared" si="0"/>
        <v>5</v>
      </c>
      <c r="B12" s="203" t="s">
        <v>132</v>
      </c>
      <c r="C12" s="202"/>
      <c r="D12" s="202"/>
      <c r="E12" s="202"/>
      <c r="F12" s="201" t="s">
        <v>919</v>
      </c>
      <c r="G12" s="2236">
        <f>'F011'!G39</f>
        <v>0</v>
      </c>
      <c r="H12" s="173"/>
    </row>
    <row r="13" spans="1:8" s="157" customFormat="1" ht="27" customHeight="1" thickBot="1">
      <c r="A13" s="200">
        <f t="shared" si="0"/>
        <v>6</v>
      </c>
      <c r="B13" s="199" t="s">
        <v>130</v>
      </c>
      <c r="C13" s="198"/>
      <c r="D13" s="198"/>
      <c r="E13" s="198"/>
      <c r="F13" s="197" t="s">
        <v>918</v>
      </c>
      <c r="G13" s="2236">
        <f>'F015'!I50+'F016'!K42</f>
        <v>0</v>
      </c>
      <c r="H13" s="1073"/>
    </row>
    <row r="14" spans="1:8" s="157" customFormat="1" ht="27" customHeight="1" thickBot="1">
      <c r="A14" s="162">
        <f t="shared" si="0"/>
        <v>7</v>
      </c>
      <c r="B14" s="195" t="s">
        <v>128</v>
      </c>
      <c r="C14" s="160"/>
      <c r="D14" s="160"/>
      <c r="E14" s="160"/>
      <c r="F14" s="160"/>
      <c r="G14" s="181"/>
      <c r="H14" s="1794">
        <f>SUM(G8:G12)-G13</f>
        <v>0</v>
      </c>
    </row>
    <row r="15" spans="1:8" ht="5.25" customHeight="1" thickBot="1">
      <c r="A15" s="182"/>
      <c r="B15" s="182"/>
      <c r="C15" s="182"/>
      <c r="D15" s="182"/>
      <c r="E15" s="182"/>
      <c r="F15" s="182"/>
      <c r="G15" s="182"/>
      <c r="H15" s="193"/>
    </row>
    <row r="16" spans="1:8" s="157" customFormat="1" ht="27" customHeight="1" thickBot="1">
      <c r="A16" s="171"/>
      <c r="B16" s="161" t="s">
        <v>121</v>
      </c>
      <c r="C16" s="160"/>
      <c r="D16" s="160"/>
      <c r="E16" s="160"/>
      <c r="F16" s="181"/>
      <c r="G16" s="180" t="s">
        <v>82</v>
      </c>
      <c r="H16" s="179" t="s">
        <v>82</v>
      </c>
    </row>
    <row r="17" spans="1:8" s="157" customFormat="1" ht="27" customHeight="1" thickBot="1">
      <c r="A17" s="178">
        <f>A14+1</f>
        <v>8</v>
      </c>
      <c r="B17" s="192" t="s">
        <v>127</v>
      </c>
      <c r="C17" s="176"/>
      <c r="D17" s="176"/>
      <c r="E17" s="176"/>
      <c r="F17" s="191"/>
      <c r="G17" s="2237">
        <f>H14</f>
        <v>0</v>
      </c>
      <c r="H17" s="173"/>
    </row>
    <row r="18" spans="1:8" s="157" customFormat="1" ht="27" customHeight="1" thickBot="1">
      <c r="A18" s="168">
        <f>A17+1</f>
        <v>9</v>
      </c>
      <c r="B18" s="167" t="s">
        <v>126</v>
      </c>
      <c r="C18" s="166"/>
      <c r="D18" s="166"/>
      <c r="E18" s="166"/>
      <c r="F18" s="189" t="s">
        <v>921</v>
      </c>
      <c r="G18" s="2238">
        <f>'F003'!H24</f>
        <v>0</v>
      </c>
      <c r="H18" s="173"/>
    </row>
    <row r="19" spans="1:8" s="157" customFormat="1" ht="27" customHeight="1" thickBot="1">
      <c r="A19" s="168">
        <f>A18+1</f>
        <v>10</v>
      </c>
      <c r="B19" s="3041" t="s">
        <v>722</v>
      </c>
      <c r="C19" s="3042"/>
      <c r="D19" s="3042"/>
      <c r="E19" s="3042"/>
      <c r="F19" s="3043"/>
      <c r="G19" s="2239">
        <v>0</v>
      </c>
      <c r="H19" s="173"/>
    </row>
    <row r="20" spans="1:8" s="157" customFormat="1" ht="27" customHeight="1" thickBot="1">
      <c r="A20" s="162">
        <f>A19+1</f>
        <v>11</v>
      </c>
      <c r="B20" s="185" t="s">
        <v>123</v>
      </c>
      <c r="C20" s="184"/>
      <c r="D20" s="184"/>
      <c r="E20" s="184"/>
      <c r="F20" s="184"/>
      <c r="G20" s="183"/>
      <c r="H20" s="1795">
        <f>G17-G18-G19</f>
        <v>0</v>
      </c>
    </row>
    <row r="21" spans="1:8" ht="6.75" customHeight="1" thickBot="1">
      <c r="A21" s="182"/>
      <c r="B21" s="182"/>
      <c r="C21" s="182"/>
      <c r="D21" s="182"/>
      <c r="E21" s="182"/>
      <c r="F21" s="182"/>
      <c r="G21" s="182"/>
      <c r="H21" s="182"/>
    </row>
    <row r="22" spans="1:8" s="157" customFormat="1" ht="27" customHeight="1" thickBot="1">
      <c r="A22" s="171"/>
      <c r="B22" s="161" t="s">
        <v>122</v>
      </c>
      <c r="C22" s="160"/>
      <c r="D22" s="160"/>
      <c r="E22" s="160"/>
      <c r="F22" s="181"/>
      <c r="G22" s="180" t="s">
        <v>82</v>
      </c>
      <c r="H22" s="179" t="s">
        <v>82</v>
      </c>
    </row>
    <row r="23" spans="1:8" s="157" customFormat="1" ht="27" customHeight="1">
      <c r="A23" s="178">
        <f>A20+1</f>
        <v>12</v>
      </c>
      <c r="B23" s="177" t="s">
        <v>121</v>
      </c>
      <c r="C23" s="176"/>
      <c r="D23" s="176"/>
      <c r="E23" s="176"/>
      <c r="F23" s="176"/>
      <c r="G23" s="2240">
        <f>H20</f>
        <v>0</v>
      </c>
      <c r="H23" s="173"/>
    </row>
    <row r="24" spans="1:8" s="157" customFormat="1" ht="27" customHeight="1">
      <c r="A24" s="168">
        <f>A23+1</f>
        <v>13</v>
      </c>
      <c r="B24" s="167" t="s">
        <v>120</v>
      </c>
      <c r="C24" s="166"/>
      <c r="D24" s="166"/>
      <c r="E24" s="166"/>
      <c r="F24" s="166"/>
      <c r="G24" s="2241">
        <v>0</v>
      </c>
      <c r="H24" s="173"/>
    </row>
    <row r="25" spans="1:8" s="157" customFormat="1" ht="27" customHeight="1">
      <c r="A25" s="168">
        <f>A24+1</f>
        <v>14</v>
      </c>
      <c r="B25" s="167" t="s">
        <v>119</v>
      </c>
      <c r="C25" s="166"/>
      <c r="D25" s="166"/>
      <c r="E25" s="166"/>
      <c r="F25" s="166"/>
      <c r="G25" s="2241">
        <v>0</v>
      </c>
      <c r="H25" s="173"/>
    </row>
    <row r="26" spans="1:8" s="157" customFormat="1" ht="27" customHeight="1">
      <c r="A26" s="168">
        <f>A25+1</f>
        <v>15</v>
      </c>
      <c r="B26" s="167" t="s">
        <v>118</v>
      </c>
      <c r="C26" s="166"/>
      <c r="D26" s="166"/>
      <c r="E26" s="166"/>
      <c r="F26" s="165" t="s">
        <v>920</v>
      </c>
      <c r="G26" s="2242">
        <f>'F002'!F23+'F002'!F25+'F016'!K54</f>
        <v>0</v>
      </c>
      <c r="H26" s="173"/>
    </row>
    <row r="27" spans="1:8" s="157" customFormat="1" ht="27" customHeight="1" thickBot="1">
      <c r="A27" s="168">
        <f>A26+1</f>
        <v>16</v>
      </c>
      <c r="B27" s="167" t="s">
        <v>116</v>
      </c>
      <c r="C27" s="166"/>
      <c r="D27" s="166"/>
      <c r="E27" s="166"/>
      <c r="F27" s="165" t="s">
        <v>922</v>
      </c>
      <c r="G27" s="2243">
        <f>IF('F014'!M33=0,'F014'!L33,'F014'!M33)</f>
        <v>0</v>
      </c>
      <c r="H27" s="1073"/>
    </row>
    <row r="28" spans="1:8" s="157" customFormat="1" ht="27" customHeight="1" thickBot="1">
      <c r="A28" s="168">
        <f>A27+1</f>
        <v>17</v>
      </c>
      <c r="B28" s="161" t="s">
        <v>114</v>
      </c>
      <c r="C28" s="160"/>
      <c r="D28" s="160"/>
      <c r="E28" s="160"/>
      <c r="F28" s="160"/>
      <c r="G28" s="181"/>
      <c r="H28" s="1795">
        <f>G23+G24+G25-G26-G27</f>
        <v>0</v>
      </c>
    </row>
    <row r="29" spans="1:8" ht="9.75" customHeight="1">
      <c r="C29" s="156"/>
    </row>
    <row r="30" spans="1:8" ht="9.75" customHeight="1">
      <c r="D30" s="156"/>
    </row>
  </sheetData>
  <sheetProtection password="F25B" sheet="1" objects="1" scenarios="1"/>
  <mergeCells count="9">
    <mergeCell ref="B19:F19"/>
    <mergeCell ref="B10:F10"/>
    <mergeCell ref="B11:F11"/>
    <mergeCell ref="B9:D9"/>
    <mergeCell ref="A2:D2"/>
    <mergeCell ref="F2:H2"/>
    <mergeCell ref="A3:D3"/>
    <mergeCell ref="F3:H3"/>
    <mergeCell ref="A5:G5"/>
  </mergeCells>
  <printOptions horizontalCentered="1"/>
  <pageMargins left="0.78740157480314965" right="0.59055118110236227" top="0.39370078740157483" bottom="0" header="0" footer="0"/>
  <pageSetup paperSize="9" scale="89" orientation="portrait" horizontalDpi="4294967292" r:id="rId1"/>
  <headerFooter alignWithMargins="0"/>
  <legacyDrawing r:id="rId2"/>
</worksheet>
</file>

<file path=xl/worksheets/sheet20.xml><?xml version="1.0" encoding="utf-8"?>
<worksheet xmlns="http://schemas.openxmlformats.org/spreadsheetml/2006/main" xmlns:r="http://schemas.openxmlformats.org/officeDocument/2006/relationships">
  <sheetPr codeName="Tabelle18">
    <pageSetUpPr fitToPage="1"/>
  </sheetPr>
  <dimension ref="A1:Q50"/>
  <sheetViews>
    <sheetView showZeros="0" workbookViewId="0">
      <selection activeCell="B25" sqref="B25"/>
    </sheetView>
  </sheetViews>
  <sheetFormatPr baseColWidth="10" defaultRowHeight="18.95" customHeight="1"/>
  <cols>
    <col min="1" max="1" width="4.28515625" style="28" customWidth="1"/>
    <col min="2" max="4" width="11.42578125" style="28"/>
    <col min="5" max="5" width="12.28515625" style="28" customWidth="1"/>
    <col min="6" max="6" width="11.42578125" style="28"/>
    <col min="7" max="7" width="6.28515625" style="28" customWidth="1"/>
    <col min="8" max="9" width="10.7109375" style="28" customWidth="1"/>
    <col min="10" max="10" width="1.85546875" style="28" customWidth="1"/>
    <col min="11" max="11" width="10.7109375" style="28" customWidth="1"/>
    <col min="12" max="12" width="0.5703125" style="28" customWidth="1"/>
    <col min="13" max="16384" width="11.42578125" style="28"/>
  </cols>
  <sheetData>
    <row r="1" spans="1:17" ht="30" customHeight="1" thickBot="1"/>
    <row r="2" spans="1:17" ht="18.95" customHeight="1">
      <c r="A2" s="2819">
        <f>Hauptmenü!C4</f>
        <v>0</v>
      </c>
      <c r="B2" s="2820"/>
      <c r="C2" s="2820"/>
      <c r="D2" s="2820"/>
      <c r="E2" s="2821"/>
      <c r="F2" s="1027">
        <f>Hauptmenü!C5</f>
        <v>0</v>
      </c>
      <c r="G2" s="2819">
        <f>Hauptmenü!C6</f>
        <v>0</v>
      </c>
      <c r="H2" s="2820"/>
      <c r="I2" s="2820"/>
      <c r="J2" s="2820"/>
      <c r="K2" s="2821"/>
    </row>
    <row r="3" spans="1:17" ht="18" customHeight="1" thickBot="1">
      <c r="A3" s="2816" t="s">
        <v>113</v>
      </c>
      <c r="B3" s="2817"/>
      <c r="C3" s="2817"/>
      <c r="D3" s="2817"/>
      <c r="E3" s="2818"/>
      <c r="F3" s="154" t="s">
        <v>112</v>
      </c>
      <c r="G3" s="2816" t="s">
        <v>111</v>
      </c>
      <c r="H3" s="2817"/>
      <c r="I3" s="2817"/>
      <c r="J3" s="2817"/>
      <c r="K3" s="2818"/>
    </row>
    <row r="4" spans="1:17" ht="5.25" customHeight="1">
      <c r="A4" s="217"/>
      <c r="B4" s="217"/>
      <c r="C4" s="217"/>
      <c r="D4" s="217"/>
      <c r="E4" s="217"/>
      <c r="F4" s="218"/>
      <c r="G4" s="217"/>
      <c r="H4" s="217"/>
      <c r="I4" s="217"/>
      <c r="J4" s="217"/>
      <c r="K4" s="217"/>
    </row>
    <row r="5" spans="1:17" ht="18.95" customHeight="1">
      <c r="A5" s="3024" t="s">
        <v>721</v>
      </c>
      <c r="B5" s="3024"/>
      <c r="C5" s="3024"/>
      <c r="D5" s="3024"/>
      <c r="E5" s="3024"/>
      <c r="F5" s="3024"/>
      <c r="G5" s="3024"/>
      <c r="H5" s="3024"/>
      <c r="I5" s="3024"/>
      <c r="J5" s="1072"/>
      <c r="K5" s="1025" t="s">
        <v>720</v>
      </c>
    </row>
    <row r="6" spans="1:17" s="40" customFormat="1" ht="12" customHeight="1" thickBot="1">
      <c r="H6" s="1071"/>
    </row>
    <row r="7" spans="1:17" ht="18.95" customHeight="1" thickBot="1">
      <c r="A7" s="193"/>
      <c r="B7" s="215" t="s">
        <v>719</v>
      </c>
      <c r="C7" s="214"/>
      <c r="D7" s="214"/>
      <c r="E7" s="214"/>
      <c r="F7" s="214"/>
      <c r="G7" s="213"/>
      <c r="H7" s="963" t="s">
        <v>82</v>
      </c>
      <c r="I7" s="1070" t="s">
        <v>82</v>
      </c>
      <c r="J7" s="193"/>
    </row>
    <row r="8" spans="1:17" ht="18.95" customHeight="1">
      <c r="A8" s="1031">
        <v>1</v>
      </c>
      <c r="B8" s="1064" t="s">
        <v>718</v>
      </c>
      <c r="C8" s="80"/>
      <c r="D8" s="80"/>
      <c r="E8" s="80"/>
      <c r="F8" s="80"/>
      <c r="G8" s="102" t="s">
        <v>107</v>
      </c>
      <c r="H8" s="1798">
        <f>'F017'!H28</f>
        <v>0</v>
      </c>
      <c r="I8" s="1036"/>
      <c r="J8" s="182"/>
    </row>
    <row r="9" spans="1:17" ht="18.95" customHeight="1">
      <c r="A9" s="1031">
        <f>A8+1</f>
        <v>2</v>
      </c>
      <c r="B9" s="1041" t="s">
        <v>717</v>
      </c>
      <c r="C9" s="69"/>
      <c r="D9" s="69"/>
      <c r="E9" s="620"/>
      <c r="F9" s="620"/>
      <c r="G9" s="1066" t="s">
        <v>716</v>
      </c>
      <c r="H9" s="1797">
        <f>'F009'!I35</f>
        <v>0</v>
      </c>
      <c r="I9" s="1032"/>
      <c r="J9" s="182"/>
    </row>
    <row r="10" spans="1:17" ht="18.95" customHeight="1" thickBot="1">
      <c r="A10" s="1031">
        <f>A9+1</f>
        <v>3</v>
      </c>
      <c r="B10" s="1054" t="s">
        <v>715</v>
      </c>
      <c r="C10" s="182"/>
      <c r="D10" s="182"/>
      <c r="E10" s="182"/>
      <c r="F10" s="1069"/>
      <c r="G10" s="1066" t="s">
        <v>714</v>
      </c>
      <c r="H10" s="1799">
        <f>'F009'!I25</f>
        <v>0</v>
      </c>
      <c r="I10" s="1032"/>
      <c r="J10" s="182"/>
    </row>
    <row r="11" spans="1:17" ht="18.95" customHeight="1" thickBot="1">
      <c r="A11" s="1031">
        <f>A10+1</f>
        <v>4</v>
      </c>
      <c r="B11" s="1044" t="s">
        <v>713</v>
      </c>
      <c r="C11" s="214"/>
      <c r="D11" s="214"/>
      <c r="E11" s="214"/>
      <c r="F11" s="214"/>
      <c r="G11" s="214"/>
      <c r="H11" s="1800">
        <f>H8+H9-H10</f>
        <v>0</v>
      </c>
      <c r="I11" s="1032"/>
      <c r="J11" s="182"/>
    </row>
    <row r="12" spans="1:17" ht="18.95" customHeight="1" thickBot="1">
      <c r="A12" s="1031">
        <f>A11+1</f>
        <v>5</v>
      </c>
      <c r="B12" s="1068" t="s">
        <v>712</v>
      </c>
      <c r="C12" s="1055"/>
      <c r="D12" s="1055"/>
      <c r="E12" s="1067"/>
      <c r="F12" s="1055"/>
      <c r="G12" s="1066" t="s">
        <v>711</v>
      </c>
      <c r="H12" s="1800">
        <f>'F009'!I42</f>
        <v>0</v>
      </c>
      <c r="I12" s="1032"/>
      <c r="J12" s="182"/>
      <c r="M12" s="129"/>
      <c r="N12" s="129"/>
      <c r="O12" s="129"/>
      <c r="P12" s="129"/>
      <c r="Q12" s="129"/>
    </row>
    <row r="13" spans="1:17" ht="18.95" customHeight="1" thickBot="1">
      <c r="A13" s="1031">
        <f>A12+1</f>
        <v>6</v>
      </c>
      <c r="B13" s="1065" t="s">
        <v>710</v>
      </c>
      <c r="C13" s="214"/>
      <c r="D13" s="214"/>
      <c r="E13" s="214"/>
      <c r="F13" s="214"/>
      <c r="G13" s="214"/>
      <c r="H13" s="213"/>
      <c r="I13" s="1602">
        <f>H11-H12</f>
        <v>0</v>
      </c>
      <c r="J13" s="980"/>
    </row>
    <row r="14" spans="1:17" ht="15.95" customHeight="1" thickBot="1">
      <c r="A14" s="193"/>
      <c r="J14" s="232"/>
    </row>
    <row r="15" spans="1:17" ht="18.95" customHeight="1" thickBot="1">
      <c r="A15" s="193"/>
      <c r="B15" s="215" t="s">
        <v>644</v>
      </c>
      <c r="C15" s="214"/>
      <c r="D15" s="214"/>
      <c r="E15" s="214"/>
      <c r="F15" s="214"/>
      <c r="G15" s="213"/>
      <c r="H15" s="212" t="s">
        <v>82</v>
      </c>
      <c r="I15" s="211" t="s">
        <v>82</v>
      </c>
      <c r="J15" s="786"/>
    </row>
    <row r="16" spans="1:17" ht="18.95" customHeight="1">
      <c r="A16" s="1042">
        <f>A13+1</f>
        <v>7</v>
      </c>
      <c r="B16" s="1041" t="s">
        <v>709</v>
      </c>
      <c r="C16" s="69"/>
      <c r="D16" s="69"/>
      <c r="E16" s="69"/>
      <c r="F16" s="69"/>
      <c r="G16" s="102" t="s">
        <v>115</v>
      </c>
      <c r="H16" s="1797">
        <f>IF('F014'!M33=0,'F014'!L33,'F014'!M33)</f>
        <v>0</v>
      </c>
      <c r="I16" s="66"/>
      <c r="J16" s="232"/>
    </row>
    <row r="17" spans="1:11" ht="18.95" customHeight="1" thickBot="1">
      <c r="A17" s="1042">
        <f>A16+1</f>
        <v>8</v>
      </c>
      <c r="B17" s="1041" t="s">
        <v>708</v>
      </c>
      <c r="C17" s="69"/>
      <c r="D17" s="69"/>
      <c r="E17" s="69"/>
      <c r="F17" s="69"/>
      <c r="G17" s="1026" t="s">
        <v>676</v>
      </c>
      <c r="H17" s="1801">
        <f>IF('F014'!O33=0,'F014'!N33,'F014'!O33)</f>
        <v>0</v>
      </c>
      <c r="I17" s="66"/>
      <c r="J17" s="232"/>
    </row>
    <row r="18" spans="1:11" ht="18.95" customHeight="1" thickBot="1">
      <c r="A18" s="1042">
        <f>A17+1</f>
        <v>9</v>
      </c>
      <c r="B18" s="944" t="s">
        <v>707</v>
      </c>
      <c r="C18" s="214"/>
      <c r="D18" s="214"/>
      <c r="E18" s="214"/>
      <c r="F18" s="214"/>
      <c r="G18" s="214"/>
      <c r="H18" s="213"/>
      <c r="I18" s="1602">
        <f>SUM(H16:H17)</f>
        <v>0</v>
      </c>
      <c r="J18" s="980"/>
    </row>
    <row r="19" spans="1:11" ht="15.95" customHeight="1" thickBot="1">
      <c r="A19" s="193"/>
      <c r="J19" s="232"/>
    </row>
    <row r="20" spans="1:11" ht="18.75" customHeight="1" thickBot="1">
      <c r="A20" s="193"/>
      <c r="B20" s="215" t="s">
        <v>706</v>
      </c>
      <c r="C20" s="214"/>
      <c r="D20" s="214"/>
      <c r="E20" s="214"/>
      <c r="F20" s="214"/>
      <c r="G20" s="213"/>
      <c r="H20" s="212" t="s">
        <v>82</v>
      </c>
      <c r="I20" s="3049" t="s">
        <v>705</v>
      </c>
      <c r="J20" s="968"/>
      <c r="K20" s="3049" t="s">
        <v>704</v>
      </c>
    </row>
    <row r="21" spans="1:11" ht="15.95" customHeight="1">
      <c r="A21" s="1031">
        <f>A18+1</f>
        <v>10</v>
      </c>
      <c r="B21" s="1064" t="s">
        <v>703</v>
      </c>
      <c r="C21" s="80"/>
      <c r="D21" s="80"/>
      <c r="E21" s="80"/>
      <c r="F21" s="80"/>
      <c r="G21" s="79"/>
      <c r="H21" s="1798">
        <f>I13</f>
        <v>0</v>
      </c>
      <c r="I21" s="3050"/>
      <c r="J21" s="1062"/>
      <c r="K21" s="3051"/>
    </row>
    <row r="22" spans="1:11" ht="15.95" customHeight="1">
      <c r="A22" s="1031">
        <f t="shared" ref="A22:A30" si="0">A21+1</f>
        <v>11</v>
      </c>
      <c r="B22" s="1041" t="s">
        <v>702</v>
      </c>
      <c r="C22" s="69"/>
      <c r="D22" s="1063"/>
      <c r="E22" s="1002"/>
      <c r="F22" s="1063"/>
      <c r="G22" s="76"/>
      <c r="H22" s="1802">
        <f>H16</f>
        <v>0</v>
      </c>
      <c r="I22" s="3050"/>
      <c r="J22" s="1062"/>
      <c r="K22" s="3051"/>
    </row>
    <row r="23" spans="1:11" ht="15.95" customHeight="1" thickBot="1">
      <c r="A23" s="1031">
        <f t="shared" si="0"/>
        <v>12</v>
      </c>
      <c r="B23" s="1061" t="s">
        <v>701</v>
      </c>
      <c r="C23" s="182"/>
      <c r="D23" s="1059"/>
      <c r="E23" s="1060"/>
      <c r="F23" s="1059"/>
      <c r="G23" s="182"/>
      <c r="H23" s="1801">
        <f>'F015'!I49+'F016'!J39</f>
        <v>0</v>
      </c>
      <c r="I23" s="1058"/>
      <c r="J23" s="1057"/>
      <c r="K23" s="1056"/>
    </row>
    <row r="24" spans="1:11" ht="15.95" customHeight="1" thickBot="1">
      <c r="A24" s="1031">
        <f t="shared" si="0"/>
        <v>13</v>
      </c>
      <c r="B24" s="1050" t="s">
        <v>700</v>
      </c>
      <c r="C24" s="214"/>
      <c r="D24" s="1055"/>
      <c r="E24" s="214"/>
      <c r="F24" s="1055"/>
      <c r="G24" s="214"/>
      <c r="H24" s="1803"/>
      <c r="I24" s="1777">
        <f>H21+H22+H23</f>
        <v>0</v>
      </c>
      <c r="J24" s="1052"/>
      <c r="K24" s="1808">
        <f>I24-I18</f>
        <v>0</v>
      </c>
    </row>
    <row r="25" spans="1:11" ht="15.95" customHeight="1" thickBot="1">
      <c r="A25" s="1031">
        <f t="shared" si="0"/>
        <v>14</v>
      </c>
      <c r="B25" s="1054" t="s">
        <v>699</v>
      </c>
      <c r="C25" s="182"/>
      <c r="D25" s="182"/>
      <c r="E25" s="182"/>
      <c r="F25" s="182"/>
      <c r="G25" s="1026" t="s">
        <v>698</v>
      </c>
      <c r="H25" s="1804">
        <f>SUM('F016'!G12:G17)</f>
        <v>0</v>
      </c>
      <c r="I25" s="182"/>
      <c r="J25" s="232"/>
      <c r="K25" s="1053"/>
    </row>
    <row r="26" spans="1:11" ht="15.95" customHeight="1" thickBot="1">
      <c r="A26" s="1031">
        <f t="shared" si="0"/>
        <v>15</v>
      </c>
      <c r="B26" s="1050" t="s">
        <v>697</v>
      </c>
      <c r="C26" s="214"/>
      <c r="D26" s="214"/>
      <c r="E26" s="214"/>
      <c r="F26" s="214"/>
      <c r="G26" s="214"/>
      <c r="H26" s="213"/>
      <c r="I26" s="1777">
        <f>I24+H25</f>
        <v>0</v>
      </c>
      <c r="J26" s="1052"/>
      <c r="K26" s="1602">
        <f>I26-I18</f>
        <v>0</v>
      </c>
    </row>
    <row r="27" spans="1:11" ht="15.95" customHeight="1" thickBot="1">
      <c r="A27" s="1031">
        <f t="shared" si="0"/>
        <v>16</v>
      </c>
      <c r="B27" s="884" t="s">
        <v>696</v>
      </c>
      <c r="C27" s="214"/>
      <c r="D27" s="214"/>
      <c r="F27" s="214"/>
      <c r="G27" s="1026" t="s">
        <v>695</v>
      </c>
      <c r="H27" s="1805">
        <f>'F015'!H8+SUM('F016'!G12:G17)-'F018'!H25+'F009'!H22</f>
        <v>0</v>
      </c>
      <c r="I27" s="980"/>
      <c r="J27" s="980"/>
      <c r="K27" s="1051"/>
    </row>
    <row r="28" spans="1:11" ht="15.95" customHeight="1" thickBot="1">
      <c r="A28" s="1031">
        <f t="shared" si="0"/>
        <v>17</v>
      </c>
      <c r="B28" s="286" t="s">
        <v>694</v>
      </c>
      <c r="C28" s="214"/>
      <c r="D28" s="214"/>
      <c r="E28" s="214"/>
      <c r="F28" s="214"/>
      <c r="G28" s="214"/>
      <c r="H28" s="213"/>
      <c r="I28" s="1777">
        <f>I26+H27</f>
        <v>0</v>
      </c>
      <c r="J28" s="1052"/>
      <c r="K28" s="1602">
        <f>I28-I18</f>
        <v>0</v>
      </c>
    </row>
    <row r="29" spans="1:11" ht="15.95" customHeight="1" thickBot="1">
      <c r="A29" s="1031">
        <f t="shared" si="0"/>
        <v>18</v>
      </c>
      <c r="B29" s="751" t="s">
        <v>693</v>
      </c>
      <c r="C29" s="214"/>
      <c r="D29" s="214"/>
      <c r="E29" s="214"/>
      <c r="F29" s="214"/>
      <c r="G29" s="1026" t="s">
        <v>692</v>
      </c>
      <c r="H29" s="1806">
        <f>'F015'!H12</f>
        <v>0</v>
      </c>
      <c r="I29" s="980"/>
      <c r="J29" s="980"/>
      <c r="K29" s="1051"/>
    </row>
    <row r="30" spans="1:11" ht="15.95" customHeight="1" thickBot="1">
      <c r="A30" s="1031">
        <f t="shared" si="0"/>
        <v>19</v>
      </c>
      <c r="B30" s="286" t="s">
        <v>691</v>
      </c>
      <c r="C30" s="214"/>
      <c r="D30" s="214"/>
      <c r="E30" s="214"/>
      <c r="F30" s="214"/>
      <c r="G30" s="214"/>
      <c r="H30" s="213"/>
      <c r="I30" s="1777">
        <f>I28+H29</f>
        <v>0</v>
      </c>
      <c r="J30" s="1052"/>
      <c r="K30" s="1602">
        <f>I30-I18</f>
        <v>0</v>
      </c>
    </row>
    <row r="31" spans="1:11" ht="15.95" customHeight="1" thickBot="1">
      <c r="A31" s="193"/>
      <c r="B31" s="182"/>
      <c r="C31" s="182"/>
      <c r="D31" s="182"/>
      <c r="E31" s="182"/>
      <c r="F31" s="182"/>
      <c r="G31" s="182"/>
      <c r="H31" s="182"/>
      <c r="I31" s="182"/>
      <c r="J31" s="232"/>
      <c r="K31" s="1051"/>
    </row>
    <row r="32" spans="1:11" ht="15.95" customHeight="1" thickBot="1">
      <c r="A32" s="1042">
        <f>A30+1</f>
        <v>20</v>
      </c>
      <c r="B32" s="1050" t="s">
        <v>690</v>
      </c>
      <c r="C32" s="214"/>
      <c r="D32" s="214"/>
      <c r="E32" s="1049" t="s">
        <v>689</v>
      </c>
      <c r="F32" s="1800">
        <f>I18</f>
        <v>0</v>
      </c>
      <c r="G32" s="1048" t="s">
        <v>688</v>
      </c>
      <c r="H32" s="1798">
        <f>I26</f>
        <v>0</v>
      </c>
      <c r="I32" s="1047">
        <f>IF(H32=0,0,F32/H32)</f>
        <v>0</v>
      </c>
      <c r="J32" s="980"/>
    </row>
    <row r="33" spans="1:11" ht="15.75" customHeight="1" thickBot="1">
      <c r="A33" s="193"/>
      <c r="B33" s="182"/>
      <c r="C33" s="182"/>
      <c r="D33" s="182"/>
      <c r="E33" s="182"/>
      <c r="F33" s="182"/>
      <c r="G33" s="182"/>
      <c r="H33" s="182"/>
      <c r="I33" s="182"/>
      <c r="J33" s="232"/>
      <c r="K33" s="182"/>
    </row>
    <row r="34" spans="1:11" ht="18" customHeight="1" thickBot="1">
      <c r="A34" s="193"/>
      <c r="B34" s="215" t="s">
        <v>687</v>
      </c>
      <c r="C34" s="214"/>
      <c r="D34" s="214"/>
      <c r="E34" s="214"/>
      <c r="F34" s="214"/>
      <c r="G34" s="214"/>
      <c r="H34" s="212" t="s">
        <v>82</v>
      </c>
      <c r="I34" s="1043" t="s">
        <v>82</v>
      </c>
      <c r="J34" s="786"/>
    </row>
    <row r="35" spans="1:11" ht="15" customHeight="1">
      <c r="A35" s="1042">
        <f>A32+1</f>
        <v>21</v>
      </c>
      <c r="B35" s="1041" t="s">
        <v>686</v>
      </c>
      <c r="C35" s="69"/>
      <c r="D35" s="69"/>
      <c r="E35" s="69"/>
      <c r="F35" s="69"/>
      <c r="G35" s="69"/>
      <c r="H35" s="1798">
        <f>I13</f>
        <v>0</v>
      </c>
      <c r="I35" s="1032"/>
      <c r="J35" s="232"/>
    </row>
    <row r="36" spans="1:11" ht="15" customHeight="1">
      <c r="A36" s="1031">
        <f t="shared" ref="A36:A42" si="1">A35+1</f>
        <v>22</v>
      </c>
      <c r="B36" s="1041" t="s">
        <v>683</v>
      </c>
      <c r="C36" s="69"/>
      <c r="D36" s="69"/>
      <c r="E36" s="69"/>
      <c r="F36" s="1034"/>
      <c r="G36" s="1033" t="s">
        <v>682</v>
      </c>
      <c r="H36" s="1807">
        <f>'F015'!H8+'F016'!K45</f>
        <v>0</v>
      </c>
      <c r="I36" s="1032"/>
      <c r="J36" s="232"/>
    </row>
    <row r="37" spans="1:11" ht="15" customHeight="1">
      <c r="A37" s="1031">
        <f t="shared" si="1"/>
        <v>23</v>
      </c>
      <c r="B37" s="1035" t="s">
        <v>685</v>
      </c>
      <c r="C37" s="69"/>
      <c r="D37" s="69"/>
      <c r="E37" s="69"/>
      <c r="F37" s="1039"/>
      <c r="G37" s="69"/>
      <c r="I37" s="1809">
        <f>H35+H36</f>
        <v>0</v>
      </c>
      <c r="J37" s="232"/>
    </row>
    <row r="38" spans="1:11" ht="15" customHeight="1">
      <c r="A38" s="1031">
        <f t="shared" si="1"/>
        <v>24</v>
      </c>
      <c r="B38" s="1041" t="s">
        <v>684</v>
      </c>
      <c r="C38" s="69"/>
      <c r="D38" s="69"/>
      <c r="E38" s="69"/>
      <c r="F38" s="1046"/>
      <c r="G38" s="69"/>
      <c r="H38" s="1797">
        <f>I13</f>
        <v>0</v>
      </c>
      <c r="I38" s="1032"/>
      <c r="J38" s="232"/>
    </row>
    <row r="39" spans="1:11" ht="15" customHeight="1">
      <c r="A39" s="1031">
        <f t="shared" si="1"/>
        <v>25</v>
      </c>
      <c r="B39" s="1041" t="s">
        <v>683</v>
      </c>
      <c r="C39" s="69"/>
      <c r="D39" s="69"/>
      <c r="E39" s="69"/>
      <c r="F39" s="1034"/>
      <c r="G39" s="1033" t="s">
        <v>682</v>
      </c>
      <c r="H39" s="1807">
        <f>H36</f>
        <v>0</v>
      </c>
      <c r="I39" s="1032"/>
      <c r="J39" s="232"/>
    </row>
    <row r="40" spans="1:11" ht="15" customHeight="1">
      <c r="A40" s="1031">
        <f t="shared" si="1"/>
        <v>26</v>
      </c>
      <c r="B40" s="1035" t="s">
        <v>681</v>
      </c>
      <c r="C40" s="69"/>
      <c r="D40" s="69"/>
      <c r="E40" s="69"/>
      <c r="F40" s="1045"/>
      <c r="G40" s="69"/>
      <c r="I40" s="1809">
        <f>H38+H39</f>
        <v>0</v>
      </c>
      <c r="J40" s="232"/>
    </row>
    <row r="41" spans="1:11" ht="15" customHeight="1" thickBot="1">
      <c r="A41" s="1031">
        <f t="shared" si="1"/>
        <v>27</v>
      </c>
      <c r="B41" s="1041" t="s">
        <v>680</v>
      </c>
      <c r="C41" s="69"/>
      <c r="D41" s="69"/>
      <c r="E41" s="69"/>
      <c r="F41" s="69"/>
      <c r="G41" s="69"/>
      <c r="H41" s="1797">
        <f>H17</f>
        <v>0</v>
      </c>
      <c r="I41" s="1032"/>
      <c r="J41" s="232"/>
    </row>
    <row r="42" spans="1:11" ht="18" customHeight="1" thickBot="1">
      <c r="A42" s="1031">
        <f t="shared" si="1"/>
        <v>28</v>
      </c>
      <c r="B42" s="1044" t="s">
        <v>679</v>
      </c>
      <c r="C42" s="944"/>
      <c r="D42" s="214"/>
      <c r="E42" s="214"/>
      <c r="F42" s="88"/>
      <c r="G42" s="214"/>
      <c r="H42" s="213"/>
      <c r="I42" s="1777">
        <f>I40-H41</f>
        <v>0</v>
      </c>
      <c r="J42" s="980"/>
    </row>
    <row r="43" spans="1:11" ht="15" customHeight="1" thickBot="1">
      <c r="A43" s="193"/>
      <c r="J43" s="232"/>
    </row>
    <row r="44" spans="1:11" ht="15" customHeight="1" thickBot="1">
      <c r="A44" s="193"/>
      <c r="B44" s="215" t="s">
        <v>678</v>
      </c>
      <c r="C44" s="214"/>
      <c r="D44" s="214"/>
      <c r="E44" s="214"/>
      <c r="F44" s="214"/>
      <c r="G44" s="214"/>
      <c r="H44" s="212" t="s">
        <v>82</v>
      </c>
      <c r="I44" s="1043" t="s">
        <v>82</v>
      </c>
      <c r="J44" s="232"/>
    </row>
    <row r="45" spans="1:11" ht="18.95" customHeight="1">
      <c r="A45" s="1042">
        <f>A42+1</f>
        <v>29</v>
      </c>
      <c r="B45" s="1041" t="s">
        <v>674</v>
      </c>
      <c r="C45" s="69"/>
      <c r="D45" s="69"/>
      <c r="E45" s="69"/>
      <c r="F45" s="69"/>
      <c r="G45" s="1026" t="s">
        <v>67</v>
      </c>
      <c r="H45" s="1798">
        <f>IF('F014'!I33=0,'F014'!H33,'F014'!I33)</f>
        <v>0</v>
      </c>
      <c r="I45" s="1032"/>
      <c r="J45" s="232"/>
    </row>
    <row r="46" spans="1:11" ht="18.95" customHeight="1">
      <c r="A46" s="1031">
        <f>A45+1</f>
        <v>30</v>
      </c>
      <c r="B46" s="1035" t="s">
        <v>677</v>
      </c>
      <c r="C46" s="69"/>
      <c r="D46" s="69"/>
      <c r="E46" s="69"/>
      <c r="F46" s="1034"/>
      <c r="G46" s="1026" t="s">
        <v>676</v>
      </c>
      <c r="H46" s="1807">
        <f>H17</f>
        <v>0</v>
      </c>
      <c r="I46" s="1032"/>
      <c r="J46" s="232"/>
    </row>
    <row r="47" spans="1:11" ht="18.95" customHeight="1" thickBot="1">
      <c r="A47" s="1031">
        <f>A46+1</f>
        <v>31</v>
      </c>
      <c r="B47" s="1040" t="s">
        <v>675</v>
      </c>
      <c r="C47" s="1034"/>
      <c r="D47" s="1034"/>
      <c r="E47" s="1034"/>
      <c r="F47" s="1039"/>
      <c r="G47" s="1034"/>
      <c r="I47" s="1038">
        <f>IF(H46=0,0,H45/H46)</f>
        <v>0</v>
      </c>
      <c r="J47" s="232"/>
    </row>
    <row r="48" spans="1:11" ht="18.95" customHeight="1">
      <c r="A48" s="1031">
        <f>A47+1</f>
        <v>32</v>
      </c>
      <c r="B48" s="1037" t="s">
        <v>674</v>
      </c>
      <c r="C48" s="80"/>
      <c r="D48" s="80"/>
      <c r="E48" s="80"/>
      <c r="F48" s="80"/>
      <c r="G48" s="102" t="s">
        <v>67</v>
      </c>
      <c r="H48" s="1798">
        <f>H45</f>
        <v>0</v>
      </c>
      <c r="I48" s="1036"/>
      <c r="J48" s="232"/>
    </row>
    <row r="49" spans="1:10" ht="18.95" customHeight="1">
      <c r="A49" s="1031">
        <f>A48+1</f>
        <v>33</v>
      </c>
      <c r="B49" s="1035" t="s">
        <v>673</v>
      </c>
      <c r="C49" s="69"/>
      <c r="D49" s="69"/>
      <c r="E49" s="69"/>
      <c r="F49" s="1034"/>
      <c r="G49" s="1033"/>
      <c r="H49" s="1807">
        <f>I40</f>
        <v>0</v>
      </c>
      <c r="I49" s="1032"/>
      <c r="J49" s="232"/>
    </row>
    <row r="50" spans="1:10" ht="18.95" customHeight="1" thickBot="1">
      <c r="A50" s="1031">
        <f>A49+1</f>
        <v>34</v>
      </c>
      <c r="B50" s="1030" t="s">
        <v>672</v>
      </c>
      <c r="C50" s="1028"/>
      <c r="D50" s="1028"/>
      <c r="E50" s="1028"/>
      <c r="F50" s="1029"/>
      <c r="G50" s="1028"/>
      <c r="H50" s="1028"/>
      <c r="I50" s="1810">
        <f>IF(H49=0,0,IF(H49&lt;0,"nicht berechenbar",H48/H49))</f>
        <v>0</v>
      </c>
      <c r="J50" s="232"/>
    </row>
  </sheetData>
  <sheetProtection password="F25B" sheet="1" objects="1" scenarios="1"/>
  <mergeCells count="7">
    <mergeCell ref="I20:I22"/>
    <mergeCell ref="K20:K22"/>
    <mergeCell ref="A2:E2"/>
    <mergeCell ref="G2:K2"/>
    <mergeCell ref="A3:E3"/>
    <mergeCell ref="G3:K3"/>
    <mergeCell ref="A5:I5"/>
  </mergeCells>
  <printOptions horizontalCentered="1"/>
  <pageMargins left="0.59055118110236227" right="0.39370078740157483" top="0.39370078740157483" bottom="0" header="0" footer="0"/>
  <pageSetup paperSize="9" scale="91" orientation="portrait" horizontalDpi="4294967292" r:id="rId1"/>
  <headerFooter alignWithMargins="0"/>
  <legacyDrawing r:id="rId2"/>
</worksheet>
</file>

<file path=xl/worksheets/sheet21.xml><?xml version="1.0" encoding="utf-8"?>
<worksheet xmlns="http://schemas.openxmlformats.org/spreadsheetml/2006/main" xmlns:r="http://schemas.openxmlformats.org/officeDocument/2006/relationships">
  <sheetPr codeName="Tabelle43">
    <pageSetUpPr fitToPage="1"/>
  </sheetPr>
  <dimension ref="A1:J50"/>
  <sheetViews>
    <sheetView showZeros="0" workbookViewId="0">
      <selection activeCell="B25" sqref="B25"/>
    </sheetView>
  </sheetViews>
  <sheetFormatPr baseColWidth="10" defaultRowHeight="18" customHeight="1"/>
  <cols>
    <col min="1" max="1" width="4.28515625" style="296" customWidth="1"/>
    <col min="2" max="2" width="11.42578125" style="296"/>
    <col min="3" max="3" width="11.85546875" style="296" customWidth="1"/>
    <col min="4" max="4" width="15.42578125" style="296" customWidth="1"/>
    <col min="5" max="5" width="10.7109375" style="296" customWidth="1"/>
    <col min="6" max="6" width="15.5703125" style="296" customWidth="1"/>
    <col min="7" max="7" width="13.140625" style="296" customWidth="1"/>
    <col min="8" max="8" width="13.5703125" style="296" customWidth="1"/>
    <col min="9" max="9" width="1" style="296" customWidth="1"/>
    <col min="10" max="10" width="36.5703125" style="1812" customWidth="1"/>
    <col min="11" max="258" width="11.42578125" style="296"/>
    <col min="259" max="259" width="11.85546875" style="296" customWidth="1"/>
    <col min="260" max="260" width="15.42578125" style="296" customWidth="1"/>
    <col min="261" max="261" width="10.7109375" style="296" customWidth="1"/>
    <col min="262" max="262" width="15.5703125" style="296" customWidth="1"/>
    <col min="263" max="263" width="13.140625" style="296" customWidth="1"/>
    <col min="264" max="264" width="13.5703125" style="296" customWidth="1"/>
    <col min="265" max="265" width="1" style="296" customWidth="1"/>
    <col min="266" max="266" width="36.5703125" style="296" customWidth="1"/>
    <col min="267" max="514" width="11.42578125" style="296"/>
    <col min="515" max="515" width="11.85546875" style="296" customWidth="1"/>
    <col min="516" max="516" width="15.42578125" style="296" customWidth="1"/>
    <col min="517" max="517" width="10.7109375" style="296" customWidth="1"/>
    <col min="518" max="518" width="15.5703125" style="296" customWidth="1"/>
    <col min="519" max="519" width="13.140625" style="296" customWidth="1"/>
    <col min="520" max="520" width="13.5703125" style="296" customWidth="1"/>
    <col min="521" max="521" width="1" style="296" customWidth="1"/>
    <col min="522" max="522" width="36.5703125" style="296" customWidth="1"/>
    <col min="523" max="770" width="11.42578125" style="296"/>
    <col min="771" max="771" width="11.85546875" style="296" customWidth="1"/>
    <col min="772" max="772" width="15.42578125" style="296" customWidth="1"/>
    <col min="773" max="773" width="10.7109375" style="296" customWidth="1"/>
    <col min="774" max="774" width="15.5703125" style="296" customWidth="1"/>
    <col min="775" max="775" width="13.140625" style="296" customWidth="1"/>
    <col min="776" max="776" width="13.5703125" style="296" customWidth="1"/>
    <col min="777" max="777" width="1" style="296" customWidth="1"/>
    <col min="778" max="778" width="36.5703125" style="296" customWidth="1"/>
    <col min="779" max="1026" width="11.42578125" style="296"/>
    <col min="1027" max="1027" width="11.85546875" style="296" customWidth="1"/>
    <col min="1028" max="1028" width="15.42578125" style="296" customWidth="1"/>
    <col min="1029" max="1029" width="10.7109375" style="296" customWidth="1"/>
    <col min="1030" max="1030" width="15.5703125" style="296" customWidth="1"/>
    <col min="1031" max="1031" width="13.140625" style="296" customWidth="1"/>
    <col min="1032" max="1032" width="13.5703125" style="296" customWidth="1"/>
    <col min="1033" max="1033" width="1" style="296" customWidth="1"/>
    <col min="1034" max="1034" width="36.5703125" style="296" customWidth="1"/>
    <col min="1035" max="1282" width="11.42578125" style="296"/>
    <col min="1283" max="1283" width="11.85546875" style="296" customWidth="1"/>
    <col min="1284" max="1284" width="15.42578125" style="296" customWidth="1"/>
    <col min="1285" max="1285" width="10.7109375" style="296" customWidth="1"/>
    <col min="1286" max="1286" width="15.5703125" style="296" customWidth="1"/>
    <col min="1287" max="1287" width="13.140625" style="296" customWidth="1"/>
    <col min="1288" max="1288" width="13.5703125" style="296" customWidth="1"/>
    <col min="1289" max="1289" width="1" style="296" customWidth="1"/>
    <col min="1290" max="1290" width="36.5703125" style="296" customWidth="1"/>
    <col min="1291" max="1538" width="11.42578125" style="296"/>
    <col min="1539" max="1539" width="11.85546875" style="296" customWidth="1"/>
    <col min="1540" max="1540" width="15.42578125" style="296" customWidth="1"/>
    <col min="1541" max="1541" width="10.7109375" style="296" customWidth="1"/>
    <col min="1542" max="1542" width="15.5703125" style="296" customWidth="1"/>
    <col min="1543" max="1543" width="13.140625" style="296" customWidth="1"/>
    <col min="1544" max="1544" width="13.5703125" style="296" customWidth="1"/>
    <col min="1545" max="1545" width="1" style="296" customWidth="1"/>
    <col min="1546" max="1546" width="36.5703125" style="296" customWidth="1"/>
    <col min="1547" max="1794" width="11.42578125" style="296"/>
    <col min="1795" max="1795" width="11.85546875" style="296" customWidth="1"/>
    <col min="1796" max="1796" width="15.42578125" style="296" customWidth="1"/>
    <col min="1797" max="1797" width="10.7109375" style="296" customWidth="1"/>
    <col min="1798" max="1798" width="15.5703125" style="296" customWidth="1"/>
    <col min="1799" max="1799" width="13.140625" style="296" customWidth="1"/>
    <col min="1800" max="1800" width="13.5703125" style="296" customWidth="1"/>
    <col min="1801" max="1801" width="1" style="296" customWidth="1"/>
    <col min="1802" max="1802" width="36.5703125" style="296" customWidth="1"/>
    <col min="1803" max="2050" width="11.42578125" style="296"/>
    <col min="2051" max="2051" width="11.85546875" style="296" customWidth="1"/>
    <col min="2052" max="2052" width="15.42578125" style="296" customWidth="1"/>
    <col min="2053" max="2053" width="10.7109375" style="296" customWidth="1"/>
    <col min="2054" max="2054" width="15.5703125" style="296" customWidth="1"/>
    <col min="2055" max="2055" width="13.140625" style="296" customWidth="1"/>
    <col min="2056" max="2056" width="13.5703125" style="296" customWidth="1"/>
    <col min="2057" max="2057" width="1" style="296" customWidth="1"/>
    <col min="2058" max="2058" width="36.5703125" style="296" customWidth="1"/>
    <col min="2059" max="2306" width="11.42578125" style="296"/>
    <col min="2307" max="2307" width="11.85546875" style="296" customWidth="1"/>
    <col min="2308" max="2308" width="15.42578125" style="296" customWidth="1"/>
    <col min="2309" max="2309" width="10.7109375" style="296" customWidth="1"/>
    <col min="2310" max="2310" width="15.5703125" style="296" customWidth="1"/>
    <col min="2311" max="2311" width="13.140625" style="296" customWidth="1"/>
    <col min="2312" max="2312" width="13.5703125" style="296" customWidth="1"/>
    <col min="2313" max="2313" width="1" style="296" customWidth="1"/>
    <col min="2314" max="2314" width="36.5703125" style="296" customWidth="1"/>
    <col min="2315" max="2562" width="11.42578125" style="296"/>
    <col min="2563" max="2563" width="11.85546875" style="296" customWidth="1"/>
    <col min="2564" max="2564" width="15.42578125" style="296" customWidth="1"/>
    <col min="2565" max="2565" width="10.7109375" style="296" customWidth="1"/>
    <col min="2566" max="2566" width="15.5703125" style="296" customWidth="1"/>
    <col min="2567" max="2567" width="13.140625" style="296" customWidth="1"/>
    <col min="2568" max="2568" width="13.5703125" style="296" customWidth="1"/>
    <col min="2569" max="2569" width="1" style="296" customWidth="1"/>
    <col min="2570" max="2570" width="36.5703125" style="296" customWidth="1"/>
    <col min="2571" max="2818" width="11.42578125" style="296"/>
    <col min="2819" max="2819" width="11.85546875" style="296" customWidth="1"/>
    <col min="2820" max="2820" width="15.42578125" style="296" customWidth="1"/>
    <col min="2821" max="2821" width="10.7109375" style="296" customWidth="1"/>
    <col min="2822" max="2822" width="15.5703125" style="296" customWidth="1"/>
    <col min="2823" max="2823" width="13.140625" style="296" customWidth="1"/>
    <col min="2824" max="2824" width="13.5703125" style="296" customWidth="1"/>
    <col min="2825" max="2825" width="1" style="296" customWidth="1"/>
    <col min="2826" max="2826" width="36.5703125" style="296" customWidth="1"/>
    <col min="2827" max="3074" width="11.42578125" style="296"/>
    <col min="3075" max="3075" width="11.85546875" style="296" customWidth="1"/>
    <col min="3076" max="3076" width="15.42578125" style="296" customWidth="1"/>
    <col min="3077" max="3077" width="10.7109375" style="296" customWidth="1"/>
    <col min="3078" max="3078" width="15.5703125" style="296" customWidth="1"/>
    <col min="3079" max="3079" width="13.140625" style="296" customWidth="1"/>
    <col min="3080" max="3080" width="13.5703125" style="296" customWidth="1"/>
    <col min="3081" max="3081" width="1" style="296" customWidth="1"/>
    <col min="3082" max="3082" width="36.5703125" style="296" customWidth="1"/>
    <col min="3083" max="3330" width="11.42578125" style="296"/>
    <col min="3331" max="3331" width="11.85546875" style="296" customWidth="1"/>
    <col min="3332" max="3332" width="15.42578125" style="296" customWidth="1"/>
    <col min="3333" max="3333" width="10.7109375" style="296" customWidth="1"/>
    <col min="3334" max="3334" width="15.5703125" style="296" customWidth="1"/>
    <col min="3335" max="3335" width="13.140625" style="296" customWidth="1"/>
    <col min="3336" max="3336" width="13.5703125" style="296" customWidth="1"/>
    <col min="3337" max="3337" width="1" style="296" customWidth="1"/>
    <col min="3338" max="3338" width="36.5703125" style="296" customWidth="1"/>
    <col min="3339" max="3586" width="11.42578125" style="296"/>
    <col min="3587" max="3587" width="11.85546875" style="296" customWidth="1"/>
    <col min="3588" max="3588" width="15.42578125" style="296" customWidth="1"/>
    <col min="3589" max="3589" width="10.7109375" style="296" customWidth="1"/>
    <col min="3590" max="3590" width="15.5703125" style="296" customWidth="1"/>
    <col min="3591" max="3591" width="13.140625" style="296" customWidth="1"/>
    <col min="3592" max="3592" width="13.5703125" style="296" customWidth="1"/>
    <col min="3593" max="3593" width="1" style="296" customWidth="1"/>
    <col min="3594" max="3594" width="36.5703125" style="296" customWidth="1"/>
    <col min="3595" max="3842" width="11.42578125" style="296"/>
    <col min="3843" max="3843" width="11.85546875" style="296" customWidth="1"/>
    <col min="3844" max="3844" width="15.42578125" style="296" customWidth="1"/>
    <col min="3845" max="3845" width="10.7109375" style="296" customWidth="1"/>
    <col min="3846" max="3846" width="15.5703125" style="296" customWidth="1"/>
    <col min="3847" max="3847" width="13.140625" style="296" customWidth="1"/>
    <col min="3848" max="3848" width="13.5703125" style="296" customWidth="1"/>
    <col min="3849" max="3849" width="1" style="296" customWidth="1"/>
    <col min="3850" max="3850" width="36.5703125" style="296" customWidth="1"/>
    <col min="3851" max="4098" width="11.42578125" style="296"/>
    <col min="4099" max="4099" width="11.85546875" style="296" customWidth="1"/>
    <col min="4100" max="4100" width="15.42578125" style="296" customWidth="1"/>
    <col min="4101" max="4101" width="10.7109375" style="296" customWidth="1"/>
    <col min="4102" max="4102" width="15.5703125" style="296" customWidth="1"/>
    <col min="4103" max="4103" width="13.140625" style="296" customWidth="1"/>
    <col min="4104" max="4104" width="13.5703125" style="296" customWidth="1"/>
    <col min="4105" max="4105" width="1" style="296" customWidth="1"/>
    <col min="4106" max="4106" width="36.5703125" style="296" customWidth="1"/>
    <col min="4107" max="4354" width="11.42578125" style="296"/>
    <col min="4355" max="4355" width="11.85546875" style="296" customWidth="1"/>
    <col min="4356" max="4356" width="15.42578125" style="296" customWidth="1"/>
    <col min="4357" max="4357" width="10.7109375" style="296" customWidth="1"/>
    <col min="4358" max="4358" width="15.5703125" style="296" customWidth="1"/>
    <col min="4359" max="4359" width="13.140625" style="296" customWidth="1"/>
    <col min="4360" max="4360" width="13.5703125" style="296" customWidth="1"/>
    <col min="4361" max="4361" width="1" style="296" customWidth="1"/>
    <col min="4362" max="4362" width="36.5703125" style="296" customWidth="1"/>
    <col min="4363" max="4610" width="11.42578125" style="296"/>
    <col min="4611" max="4611" width="11.85546875" style="296" customWidth="1"/>
    <col min="4612" max="4612" width="15.42578125" style="296" customWidth="1"/>
    <col min="4613" max="4613" width="10.7109375" style="296" customWidth="1"/>
    <col min="4614" max="4614" width="15.5703125" style="296" customWidth="1"/>
    <col min="4615" max="4615" width="13.140625" style="296" customWidth="1"/>
    <col min="4616" max="4616" width="13.5703125" style="296" customWidth="1"/>
    <col min="4617" max="4617" width="1" style="296" customWidth="1"/>
    <col min="4618" max="4618" width="36.5703125" style="296" customWidth="1"/>
    <col min="4619" max="4866" width="11.42578125" style="296"/>
    <col min="4867" max="4867" width="11.85546875" style="296" customWidth="1"/>
    <col min="4868" max="4868" width="15.42578125" style="296" customWidth="1"/>
    <col min="4869" max="4869" width="10.7109375" style="296" customWidth="1"/>
    <col min="4870" max="4870" width="15.5703125" style="296" customWidth="1"/>
    <col min="4871" max="4871" width="13.140625" style="296" customWidth="1"/>
    <col min="4872" max="4872" width="13.5703125" style="296" customWidth="1"/>
    <col min="4873" max="4873" width="1" style="296" customWidth="1"/>
    <col min="4874" max="4874" width="36.5703125" style="296" customWidth="1"/>
    <col min="4875" max="5122" width="11.42578125" style="296"/>
    <col min="5123" max="5123" width="11.85546875" style="296" customWidth="1"/>
    <col min="5124" max="5124" width="15.42578125" style="296" customWidth="1"/>
    <col min="5125" max="5125" width="10.7109375" style="296" customWidth="1"/>
    <col min="5126" max="5126" width="15.5703125" style="296" customWidth="1"/>
    <col min="5127" max="5127" width="13.140625" style="296" customWidth="1"/>
    <col min="5128" max="5128" width="13.5703125" style="296" customWidth="1"/>
    <col min="5129" max="5129" width="1" style="296" customWidth="1"/>
    <col min="5130" max="5130" width="36.5703125" style="296" customWidth="1"/>
    <col min="5131" max="5378" width="11.42578125" style="296"/>
    <col min="5379" max="5379" width="11.85546875" style="296" customWidth="1"/>
    <col min="5380" max="5380" width="15.42578125" style="296" customWidth="1"/>
    <col min="5381" max="5381" width="10.7109375" style="296" customWidth="1"/>
    <col min="5382" max="5382" width="15.5703125" style="296" customWidth="1"/>
    <col min="5383" max="5383" width="13.140625" style="296" customWidth="1"/>
    <col min="5384" max="5384" width="13.5703125" style="296" customWidth="1"/>
    <col min="5385" max="5385" width="1" style="296" customWidth="1"/>
    <col min="5386" max="5386" width="36.5703125" style="296" customWidth="1"/>
    <col min="5387" max="5634" width="11.42578125" style="296"/>
    <col min="5635" max="5635" width="11.85546875" style="296" customWidth="1"/>
    <col min="5636" max="5636" width="15.42578125" style="296" customWidth="1"/>
    <col min="5637" max="5637" width="10.7109375" style="296" customWidth="1"/>
    <col min="5638" max="5638" width="15.5703125" style="296" customWidth="1"/>
    <col min="5639" max="5639" width="13.140625" style="296" customWidth="1"/>
    <col min="5640" max="5640" width="13.5703125" style="296" customWidth="1"/>
    <col min="5641" max="5641" width="1" style="296" customWidth="1"/>
    <col min="5642" max="5642" width="36.5703125" style="296" customWidth="1"/>
    <col min="5643" max="5890" width="11.42578125" style="296"/>
    <col min="5891" max="5891" width="11.85546875" style="296" customWidth="1"/>
    <col min="5892" max="5892" width="15.42578125" style="296" customWidth="1"/>
    <col min="5893" max="5893" width="10.7109375" style="296" customWidth="1"/>
    <col min="5894" max="5894" width="15.5703125" style="296" customWidth="1"/>
    <col min="5895" max="5895" width="13.140625" style="296" customWidth="1"/>
    <col min="5896" max="5896" width="13.5703125" style="296" customWidth="1"/>
    <col min="5897" max="5897" width="1" style="296" customWidth="1"/>
    <col min="5898" max="5898" width="36.5703125" style="296" customWidth="1"/>
    <col min="5899" max="6146" width="11.42578125" style="296"/>
    <col min="6147" max="6147" width="11.85546875" style="296" customWidth="1"/>
    <col min="6148" max="6148" width="15.42578125" style="296" customWidth="1"/>
    <col min="6149" max="6149" width="10.7109375" style="296" customWidth="1"/>
    <col min="6150" max="6150" width="15.5703125" style="296" customWidth="1"/>
    <col min="6151" max="6151" width="13.140625" style="296" customWidth="1"/>
    <col min="6152" max="6152" width="13.5703125" style="296" customWidth="1"/>
    <col min="6153" max="6153" width="1" style="296" customWidth="1"/>
    <col min="6154" max="6154" width="36.5703125" style="296" customWidth="1"/>
    <col min="6155" max="6402" width="11.42578125" style="296"/>
    <col min="6403" max="6403" width="11.85546875" style="296" customWidth="1"/>
    <col min="6404" max="6404" width="15.42578125" style="296" customWidth="1"/>
    <col min="6405" max="6405" width="10.7109375" style="296" customWidth="1"/>
    <col min="6406" max="6406" width="15.5703125" style="296" customWidth="1"/>
    <col min="6407" max="6407" width="13.140625" style="296" customWidth="1"/>
    <col min="6408" max="6408" width="13.5703125" style="296" customWidth="1"/>
    <col min="6409" max="6409" width="1" style="296" customWidth="1"/>
    <col min="6410" max="6410" width="36.5703125" style="296" customWidth="1"/>
    <col min="6411" max="6658" width="11.42578125" style="296"/>
    <col min="6659" max="6659" width="11.85546875" style="296" customWidth="1"/>
    <col min="6660" max="6660" width="15.42578125" style="296" customWidth="1"/>
    <col min="6661" max="6661" width="10.7109375" style="296" customWidth="1"/>
    <col min="6662" max="6662" width="15.5703125" style="296" customWidth="1"/>
    <col min="6663" max="6663" width="13.140625" style="296" customWidth="1"/>
    <col min="6664" max="6664" width="13.5703125" style="296" customWidth="1"/>
    <col min="6665" max="6665" width="1" style="296" customWidth="1"/>
    <col min="6666" max="6666" width="36.5703125" style="296" customWidth="1"/>
    <col min="6667" max="6914" width="11.42578125" style="296"/>
    <col min="6915" max="6915" width="11.85546875" style="296" customWidth="1"/>
    <col min="6916" max="6916" width="15.42578125" style="296" customWidth="1"/>
    <col min="6917" max="6917" width="10.7109375" style="296" customWidth="1"/>
    <col min="6918" max="6918" width="15.5703125" style="296" customWidth="1"/>
    <col min="6919" max="6919" width="13.140625" style="296" customWidth="1"/>
    <col min="6920" max="6920" width="13.5703125" style="296" customWidth="1"/>
    <col min="6921" max="6921" width="1" style="296" customWidth="1"/>
    <col min="6922" max="6922" width="36.5703125" style="296" customWidth="1"/>
    <col min="6923" max="7170" width="11.42578125" style="296"/>
    <col min="7171" max="7171" width="11.85546875" style="296" customWidth="1"/>
    <col min="7172" max="7172" width="15.42578125" style="296" customWidth="1"/>
    <col min="7173" max="7173" width="10.7109375" style="296" customWidth="1"/>
    <col min="7174" max="7174" width="15.5703125" style="296" customWidth="1"/>
    <col min="7175" max="7175" width="13.140625" style="296" customWidth="1"/>
    <col min="7176" max="7176" width="13.5703125" style="296" customWidth="1"/>
    <col min="7177" max="7177" width="1" style="296" customWidth="1"/>
    <col min="7178" max="7178" width="36.5703125" style="296" customWidth="1"/>
    <col min="7179" max="7426" width="11.42578125" style="296"/>
    <col min="7427" max="7427" width="11.85546875" style="296" customWidth="1"/>
    <col min="7428" max="7428" width="15.42578125" style="296" customWidth="1"/>
    <col min="7429" max="7429" width="10.7109375" style="296" customWidth="1"/>
    <col min="7430" max="7430" width="15.5703125" style="296" customWidth="1"/>
    <col min="7431" max="7431" width="13.140625" style="296" customWidth="1"/>
    <col min="7432" max="7432" width="13.5703125" style="296" customWidth="1"/>
    <col min="7433" max="7433" width="1" style="296" customWidth="1"/>
    <col min="7434" max="7434" width="36.5703125" style="296" customWidth="1"/>
    <col min="7435" max="7682" width="11.42578125" style="296"/>
    <col min="7683" max="7683" width="11.85546875" style="296" customWidth="1"/>
    <col min="7684" max="7684" width="15.42578125" style="296" customWidth="1"/>
    <col min="7685" max="7685" width="10.7109375" style="296" customWidth="1"/>
    <col min="7686" max="7686" width="15.5703125" style="296" customWidth="1"/>
    <col min="7687" max="7687" width="13.140625" style="296" customWidth="1"/>
    <col min="7688" max="7688" width="13.5703125" style="296" customWidth="1"/>
    <col min="7689" max="7689" width="1" style="296" customWidth="1"/>
    <col min="7690" max="7690" width="36.5703125" style="296" customWidth="1"/>
    <col min="7691" max="7938" width="11.42578125" style="296"/>
    <col min="7939" max="7939" width="11.85546875" style="296" customWidth="1"/>
    <col min="7940" max="7940" width="15.42578125" style="296" customWidth="1"/>
    <col min="7941" max="7941" width="10.7109375" style="296" customWidth="1"/>
    <col min="7942" max="7942" width="15.5703125" style="296" customWidth="1"/>
    <col min="7943" max="7943" width="13.140625" style="296" customWidth="1"/>
    <col min="7944" max="7944" width="13.5703125" style="296" customWidth="1"/>
    <col min="7945" max="7945" width="1" style="296" customWidth="1"/>
    <col min="7946" max="7946" width="36.5703125" style="296" customWidth="1"/>
    <col min="7947" max="8194" width="11.42578125" style="296"/>
    <col min="8195" max="8195" width="11.85546875" style="296" customWidth="1"/>
    <col min="8196" max="8196" width="15.42578125" style="296" customWidth="1"/>
    <col min="8197" max="8197" width="10.7109375" style="296" customWidth="1"/>
    <col min="8198" max="8198" width="15.5703125" style="296" customWidth="1"/>
    <col min="8199" max="8199" width="13.140625" style="296" customWidth="1"/>
    <col min="8200" max="8200" width="13.5703125" style="296" customWidth="1"/>
    <col min="8201" max="8201" width="1" style="296" customWidth="1"/>
    <col min="8202" max="8202" width="36.5703125" style="296" customWidth="1"/>
    <col min="8203" max="8450" width="11.42578125" style="296"/>
    <col min="8451" max="8451" width="11.85546875" style="296" customWidth="1"/>
    <col min="8452" max="8452" width="15.42578125" style="296" customWidth="1"/>
    <col min="8453" max="8453" width="10.7109375" style="296" customWidth="1"/>
    <col min="8454" max="8454" width="15.5703125" style="296" customWidth="1"/>
    <col min="8455" max="8455" width="13.140625" style="296" customWidth="1"/>
    <col min="8456" max="8456" width="13.5703125" style="296" customWidth="1"/>
    <col min="8457" max="8457" width="1" style="296" customWidth="1"/>
    <col min="8458" max="8458" width="36.5703125" style="296" customWidth="1"/>
    <col min="8459" max="8706" width="11.42578125" style="296"/>
    <col min="8707" max="8707" width="11.85546875" style="296" customWidth="1"/>
    <col min="8708" max="8708" width="15.42578125" style="296" customWidth="1"/>
    <col min="8709" max="8709" width="10.7109375" style="296" customWidth="1"/>
    <col min="8710" max="8710" width="15.5703125" style="296" customWidth="1"/>
    <col min="8711" max="8711" width="13.140625" style="296" customWidth="1"/>
    <col min="8712" max="8712" width="13.5703125" style="296" customWidth="1"/>
    <col min="8713" max="8713" width="1" style="296" customWidth="1"/>
    <col min="8714" max="8714" width="36.5703125" style="296" customWidth="1"/>
    <col min="8715" max="8962" width="11.42578125" style="296"/>
    <col min="8963" max="8963" width="11.85546875" style="296" customWidth="1"/>
    <col min="8964" max="8964" width="15.42578125" style="296" customWidth="1"/>
    <col min="8965" max="8965" width="10.7109375" style="296" customWidth="1"/>
    <col min="8966" max="8966" width="15.5703125" style="296" customWidth="1"/>
    <col min="8967" max="8967" width="13.140625" style="296" customWidth="1"/>
    <col min="8968" max="8968" width="13.5703125" style="296" customWidth="1"/>
    <col min="8969" max="8969" width="1" style="296" customWidth="1"/>
    <col min="8970" max="8970" width="36.5703125" style="296" customWidth="1"/>
    <col min="8971" max="9218" width="11.42578125" style="296"/>
    <col min="9219" max="9219" width="11.85546875" style="296" customWidth="1"/>
    <col min="9220" max="9220" width="15.42578125" style="296" customWidth="1"/>
    <col min="9221" max="9221" width="10.7109375" style="296" customWidth="1"/>
    <col min="9222" max="9222" width="15.5703125" style="296" customWidth="1"/>
    <col min="9223" max="9223" width="13.140625" style="296" customWidth="1"/>
    <col min="9224" max="9224" width="13.5703125" style="296" customWidth="1"/>
    <col min="9225" max="9225" width="1" style="296" customWidth="1"/>
    <col min="9226" max="9226" width="36.5703125" style="296" customWidth="1"/>
    <col min="9227" max="9474" width="11.42578125" style="296"/>
    <col min="9475" max="9475" width="11.85546875" style="296" customWidth="1"/>
    <col min="9476" max="9476" width="15.42578125" style="296" customWidth="1"/>
    <col min="9477" max="9477" width="10.7109375" style="296" customWidth="1"/>
    <col min="9478" max="9478" width="15.5703125" style="296" customWidth="1"/>
    <col min="9479" max="9479" width="13.140625" style="296" customWidth="1"/>
    <col min="9480" max="9480" width="13.5703125" style="296" customWidth="1"/>
    <col min="9481" max="9481" width="1" style="296" customWidth="1"/>
    <col min="9482" max="9482" width="36.5703125" style="296" customWidth="1"/>
    <col min="9483" max="9730" width="11.42578125" style="296"/>
    <col min="9731" max="9731" width="11.85546875" style="296" customWidth="1"/>
    <col min="9732" max="9732" width="15.42578125" style="296" customWidth="1"/>
    <col min="9733" max="9733" width="10.7109375" style="296" customWidth="1"/>
    <col min="9734" max="9734" width="15.5703125" style="296" customWidth="1"/>
    <col min="9735" max="9735" width="13.140625" style="296" customWidth="1"/>
    <col min="9736" max="9736" width="13.5703125" style="296" customWidth="1"/>
    <col min="9737" max="9737" width="1" style="296" customWidth="1"/>
    <col min="9738" max="9738" width="36.5703125" style="296" customWidth="1"/>
    <col min="9739" max="9986" width="11.42578125" style="296"/>
    <col min="9987" max="9987" width="11.85546875" style="296" customWidth="1"/>
    <col min="9988" max="9988" width="15.42578125" style="296" customWidth="1"/>
    <col min="9989" max="9989" width="10.7109375" style="296" customWidth="1"/>
    <col min="9990" max="9990" width="15.5703125" style="296" customWidth="1"/>
    <col min="9991" max="9991" width="13.140625" style="296" customWidth="1"/>
    <col min="9992" max="9992" width="13.5703125" style="296" customWidth="1"/>
    <col min="9993" max="9993" width="1" style="296" customWidth="1"/>
    <col min="9994" max="9994" width="36.5703125" style="296" customWidth="1"/>
    <col min="9995" max="10242" width="11.42578125" style="296"/>
    <col min="10243" max="10243" width="11.85546875" style="296" customWidth="1"/>
    <col min="10244" max="10244" width="15.42578125" style="296" customWidth="1"/>
    <col min="10245" max="10245" width="10.7109375" style="296" customWidth="1"/>
    <col min="10246" max="10246" width="15.5703125" style="296" customWidth="1"/>
    <col min="10247" max="10247" width="13.140625" style="296" customWidth="1"/>
    <col min="10248" max="10248" width="13.5703125" style="296" customWidth="1"/>
    <col min="10249" max="10249" width="1" style="296" customWidth="1"/>
    <col min="10250" max="10250" width="36.5703125" style="296" customWidth="1"/>
    <col min="10251" max="10498" width="11.42578125" style="296"/>
    <col min="10499" max="10499" width="11.85546875" style="296" customWidth="1"/>
    <col min="10500" max="10500" width="15.42578125" style="296" customWidth="1"/>
    <col min="10501" max="10501" width="10.7109375" style="296" customWidth="1"/>
    <col min="10502" max="10502" width="15.5703125" style="296" customWidth="1"/>
    <col min="10503" max="10503" width="13.140625" style="296" customWidth="1"/>
    <col min="10504" max="10504" width="13.5703125" style="296" customWidth="1"/>
    <col min="10505" max="10505" width="1" style="296" customWidth="1"/>
    <col min="10506" max="10506" width="36.5703125" style="296" customWidth="1"/>
    <col min="10507" max="10754" width="11.42578125" style="296"/>
    <col min="10755" max="10755" width="11.85546875" style="296" customWidth="1"/>
    <col min="10756" max="10756" width="15.42578125" style="296" customWidth="1"/>
    <col min="10757" max="10757" width="10.7109375" style="296" customWidth="1"/>
    <col min="10758" max="10758" width="15.5703125" style="296" customWidth="1"/>
    <col min="10759" max="10759" width="13.140625" style="296" customWidth="1"/>
    <col min="10760" max="10760" width="13.5703125" style="296" customWidth="1"/>
    <col min="10761" max="10761" width="1" style="296" customWidth="1"/>
    <col min="10762" max="10762" width="36.5703125" style="296" customWidth="1"/>
    <col min="10763" max="11010" width="11.42578125" style="296"/>
    <col min="11011" max="11011" width="11.85546875" style="296" customWidth="1"/>
    <col min="11012" max="11012" width="15.42578125" style="296" customWidth="1"/>
    <col min="11013" max="11013" width="10.7109375" style="296" customWidth="1"/>
    <col min="11014" max="11014" width="15.5703125" style="296" customWidth="1"/>
    <col min="11015" max="11015" width="13.140625" style="296" customWidth="1"/>
    <col min="11016" max="11016" width="13.5703125" style="296" customWidth="1"/>
    <col min="11017" max="11017" width="1" style="296" customWidth="1"/>
    <col min="11018" max="11018" width="36.5703125" style="296" customWidth="1"/>
    <col min="11019" max="11266" width="11.42578125" style="296"/>
    <col min="11267" max="11267" width="11.85546875" style="296" customWidth="1"/>
    <col min="11268" max="11268" width="15.42578125" style="296" customWidth="1"/>
    <col min="11269" max="11269" width="10.7109375" style="296" customWidth="1"/>
    <col min="11270" max="11270" width="15.5703125" style="296" customWidth="1"/>
    <col min="11271" max="11271" width="13.140625" style="296" customWidth="1"/>
    <col min="11272" max="11272" width="13.5703125" style="296" customWidth="1"/>
    <col min="11273" max="11273" width="1" style="296" customWidth="1"/>
    <col min="11274" max="11274" width="36.5703125" style="296" customWidth="1"/>
    <col min="11275" max="11522" width="11.42578125" style="296"/>
    <col min="11523" max="11523" width="11.85546875" style="296" customWidth="1"/>
    <col min="11524" max="11524" width="15.42578125" style="296" customWidth="1"/>
    <col min="11525" max="11525" width="10.7109375" style="296" customWidth="1"/>
    <col min="11526" max="11526" width="15.5703125" style="296" customWidth="1"/>
    <col min="11527" max="11527" width="13.140625" style="296" customWidth="1"/>
    <col min="11528" max="11528" width="13.5703125" style="296" customWidth="1"/>
    <col min="11529" max="11529" width="1" style="296" customWidth="1"/>
    <col min="11530" max="11530" width="36.5703125" style="296" customWidth="1"/>
    <col min="11531" max="11778" width="11.42578125" style="296"/>
    <col min="11779" max="11779" width="11.85546875" style="296" customWidth="1"/>
    <col min="11780" max="11780" width="15.42578125" style="296" customWidth="1"/>
    <col min="11781" max="11781" width="10.7109375" style="296" customWidth="1"/>
    <col min="11782" max="11782" width="15.5703125" style="296" customWidth="1"/>
    <col min="11783" max="11783" width="13.140625" style="296" customWidth="1"/>
    <col min="11784" max="11784" width="13.5703125" style="296" customWidth="1"/>
    <col min="11785" max="11785" width="1" style="296" customWidth="1"/>
    <col min="11786" max="11786" width="36.5703125" style="296" customWidth="1"/>
    <col min="11787" max="12034" width="11.42578125" style="296"/>
    <col min="12035" max="12035" width="11.85546875" style="296" customWidth="1"/>
    <col min="12036" max="12036" width="15.42578125" style="296" customWidth="1"/>
    <col min="12037" max="12037" width="10.7109375" style="296" customWidth="1"/>
    <col min="12038" max="12038" width="15.5703125" style="296" customWidth="1"/>
    <col min="12039" max="12039" width="13.140625" style="296" customWidth="1"/>
    <col min="12040" max="12040" width="13.5703125" style="296" customWidth="1"/>
    <col min="12041" max="12041" width="1" style="296" customWidth="1"/>
    <col min="12042" max="12042" width="36.5703125" style="296" customWidth="1"/>
    <col min="12043" max="12290" width="11.42578125" style="296"/>
    <col min="12291" max="12291" width="11.85546875" style="296" customWidth="1"/>
    <col min="12292" max="12292" width="15.42578125" style="296" customWidth="1"/>
    <col min="12293" max="12293" width="10.7109375" style="296" customWidth="1"/>
    <col min="12294" max="12294" width="15.5703125" style="296" customWidth="1"/>
    <col min="12295" max="12295" width="13.140625" style="296" customWidth="1"/>
    <col min="12296" max="12296" width="13.5703125" style="296" customWidth="1"/>
    <col min="12297" max="12297" width="1" style="296" customWidth="1"/>
    <col min="12298" max="12298" width="36.5703125" style="296" customWidth="1"/>
    <col min="12299" max="12546" width="11.42578125" style="296"/>
    <col min="12547" max="12547" width="11.85546875" style="296" customWidth="1"/>
    <col min="12548" max="12548" width="15.42578125" style="296" customWidth="1"/>
    <col min="12549" max="12549" width="10.7109375" style="296" customWidth="1"/>
    <col min="12550" max="12550" width="15.5703125" style="296" customWidth="1"/>
    <col min="12551" max="12551" width="13.140625" style="296" customWidth="1"/>
    <col min="12552" max="12552" width="13.5703125" style="296" customWidth="1"/>
    <col min="12553" max="12553" width="1" style="296" customWidth="1"/>
    <col min="12554" max="12554" width="36.5703125" style="296" customWidth="1"/>
    <col min="12555" max="12802" width="11.42578125" style="296"/>
    <col min="12803" max="12803" width="11.85546875" style="296" customWidth="1"/>
    <col min="12804" max="12804" width="15.42578125" style="296" customWidth="1"/>
    <col min="12805" max="12805" width="10.7109375" style="296" customWidth="1"/>
    <col min="12806" max="12806" width="15.5703125" style="296" customWidth="1"/>
    <col min="12807" max="12807" width="13.140625" style="296" customWidth="1"/>
    <col min="12808" max="12808" width="13.5703125" style="296" customWidth="1"/>
    <col min="12809" max="12809" width="1" style="296" customWidth="1"/>
    <col min="12810" max="12810" width="36.5703125" style="296" customWidth="1"/>
    <col min="12811" max="13058" width="11.42578125" style="296"/>
    <col min="13059" max="13059" width="11.85546875" style="296" customWidth="1"/>
    <col min="13060" max="13060" width="15.42578125" style="296" customWidth="1"/>
    <col min="13061" max="13061" width="10.7109375" style="296" customWidth="1"/>
    <col min="13062" max="13062" width="15.5703125" style="296" customWidth="1"/>
    <col min="13063" max="13063" width="13.140625" style="296" customWidth="1"/>
    <col min="13064" max="13064" width="13.5703125" style="296" customWidth="1"/>
    <col min="13065" max="13065" width="1" style="296" customWidth="1"/>
    <col min="13066" max="13066" width="36.5703125" style="296" customWidth="1"/>
    <col min="13067" max="13314" width="11.42578125" style="296"/>
    <col min="13315" max="13315" width="11.85546875" style="296" customWidth="1"/>
    <col min="13316" max="13316" width="15.42578125" style="296" customWidth="1"/>
    <col min="13317" max="13317" width="10.7109375" style="296" customWidth="1"/>
    <col min="13318" max="13318" width="15.5703125" style="296" customWidth="1"/>
    <col min="13319" max="13319" width="13.140625" style="296" customWidth="1"/>
    <col min="13320" max="13320" width="13.5703125" style="296" customWidth="1"/>
    <col min="13321" max="13321" width="1" style="296" customWidth="1"/>
    <col min="13322" max="13322" width="36.5703125" style="296" customWidth="1"/>
    <col min="13323" max="13570" width="11.42578125" style="296"/>
    <col min="13571" max="13571" width="11.85546875" style="296" customWidth="1"/>
    <col min="13572" max="13572" width="15.42578125" style="296" customWidth="1"/>
    <col min="13573" max="13573" width="10.7109375" style="296" customWidth="1"/>
    <col min="13574" max="13574" width="15.5703125" style="296" customWidth="1"/>
    <col min="13575" max="13575" width="13.140625" style="296" customWidth="1"/>
    <col min="13576" max="13576" width="13.5703125" style="296" customWidth="1"/>
    <col min="13577" max="13577" width="1" style="296" customWidth="1"/>
    <col min="13578" max="13578" width="36.5703125" style="296" customWidth="1"/>
    <col min="13579" max="13826" width="11.42578125" style="296"/>
    <col min="13827" max="13827" width="11.85546875" style="296" customWidth="1"/>
    <col min="13828" max="13828" width="15.42578125" style="296" customWidth="1"/>
    <col min="13829" max="13829" width="10.7109375" style="296" customWidth="1"/>
    <col min="13830" max="13830" width="15.5703125" style="296" customWidth="1"/>
    <col min="13831" max="13831" width="13.140625" style="296" customWidth="1"/>
    <col min="13832" max="13832" width="13.5703125" style="296" customWidth="1"/>
    <col min="13833" max="13833" width="1" style="296" customWidth="1"/>
    <col min="13834" max="13834" width="36.5703125" style="296" customWidth="1"/>
    <col min="13835" max="14082" width="11.42578125" style="296"/>
    <col min="14083" max="14083" width="11.85546875" style="296" customWidth="1"/>
    <col min="14084" max="14084" width="15.42578125" style="296" customWidth="1"/>
    <col min="14085" max="14085" width="10.7109375" style="296" customWidth="1"/>
    <col min="14086" max="14086" width="15.5703125" style="296" customWidth="1"/>
    <col min="14087" max="14087" width="13.140625" style="296" customWidth="1"/>
    <col min="14088" max="14088" width="13.5703125" style="296" customWidth="1"/>
    <col min="14089" max="14089" width="1" style="296" customWidth="1"/>
    <col min="14090" max="14090" width="36.5703125" style="296" customWidth="1"/>
    <col min="14091" max="14338" width="11.42578125" style="296"/>
    <col min="14339" max="14339" width="11.85546875" style="296" customWidth="1"/>
    <col min="14340" max="14340" width="15.42578125" style="296" customWidth="1"/>
    <col min="14341" max="14341" width="10.7109375" style="296" customWidth="1"/>
    <col min="14342" max="14342" width="15.5703125" style="296" customWidth="1"/>
    <col min="14343" max="14343" width="13.140625" style="296" customWidth="1"/>
    <col min="14344" max="14344" width="13.5703125" style="296" customWidth="1"/>
    <col min="14345" max="14345" width="1" style="296" customWidth="1"/>
    <col min="14346" max="14346" width="36.5703125" style="296" customWidth="1"/>
    <col min="14347" max="14594" width="11.42578125" style="296"/>
    <col min="14595" max="14595" width="11.85546875" style="296" customWidth="1"/>
    <col min="14596" max="14596" width="15.42578125" style="296" customWidth="1"/>
    <col min="14597" max="14597" width="10.7109375" style="296" customWidth="1"/>
    <col min="14598" max="14598" width="15.5703125" style="296" customWidth="1"/>
    <col min="14599" max="14599" width="13.140625" style="296" customWidth="1"/>
    <col min="14600" max="14600" width="13.5703125" style="296" customWidth="1"/>
    <col min="14601" max="14601" width="1" style="296" customWidth="1"/>
    <col min="14602" max="14602" width="36.5703125" style="296" customWidth="1"/>
    <col min="14603" max="14850" width="11.42578125" style="296"/>
    <col min="14851" max="14851" width="11.85546875" style="296" customWidth="1"/>
    <col min="14852" max="14852" width="15.42578125" style="296" customWidth="1"/>
    <col min="14853" max="14853" width="10.7109375" style="296" customWidth="1"/>
    <col min="14854" max="14854" width="15.5703125" style="296" customWidth="1"/>
    <col min="14855" max="14855" width="13.140625" style="296" customWidth="1"/>
    <col min="14856" max="14856" width="13.5703125" style="296" customWidth="1"/>
    <col min="14857" max="14857" width="1" style="296" customWidth="1"/>
    <col min="14858" max="14858" width="36.5703125" style="296" customWidth="1"/>
    <col min="14859" max="15106" width="11.42578125" style="296"/>
    <col min="15107" max="15107" width="11.85546875" style="296" customWidth="1"/>
    <col min="15108" max="15108" width="15.42578125" style="296" customWidth="1"/>
    <col min="15109" max="15109" width="10.7109375" style="296" customWidth="1"/>
    <col min="15110" max="15110" width="15.5703125" style="296" customWidth="1"/>
    <col min="15111" max="15111" width="13.140625" style="296" customWidth="1"/>
    <col min="15112" max="15112" width="13.5703125" style="296" customWidth="1"/>
    <col min="15113" max="15113" width="1" style="296" customWidth="1"/>
    <col min="15114" max="15114" width="36.5703125" style="296" customWidth="1"/>
    <col min="15115" max="15362" width="11.42578125" style="296"/>
    <col min="15363" max="15363" width="11.85546875" style="296" customWidth="1"/>
    <col min="15364" max="15364" width="15.42578125" style="296" customWidth="1"/>
    <col min="15365" max="15365" width="10.7109375" style="296" customWidth="1"/>
    <col min="15366" max="15366" width="15.5703125" style="296" customWidth="1"/>
    <col min="15367" max="15367" width="13.140625" style="296" customWidth="1"/>
    <col min="15368" max="15368" width="13.5703125" style="296" customWidth="1"/>
    <col min="15369" max="15369" width="1" style="296" customWidth="1"/>
    <col min="15370" max="15370" width="36.5703125" style="296" customWidth="1"/>
    <col min="15371" max="15618" width="11.42578125" style="296"/>
    <col min="15619" max="15619" width="11.85546875" style="296" customWidth="1"/>
    <col min="15620" max="15620" width="15.42578125" style="296" customWidth="1"/>
    <col min="15621" max="15621" width="10.7109375" style="296" customWidth="1"/>
    <col min="15622" max="15622" width="15.5703125" style="296" customWidth="1"/>
    <col min="15623" max="15623" width="13.140625" style="296" customWidth="1"/>
    <col min="15624" max="15624" width="13.5703125" style="296" customWidth="1"/>
    <col min="15625" max="15625" width="1" style="296" customWidth="1"/>
    <col min="15626" max="15626" width="36.5703125" style="296" customWidth="1"/>
    <col min="15627" max="15874" width="11.42578125" style="296"/>
    <col min="15875" max="15875" width="11.85546875" style="296" customWidth="1"/>
    <col min="15876" max="15876" width="15.42578125" style="296" customWidth="1"/>
    <col min="15877" max="15877" width="10.7109375" style="296" customWidth="1"/>
    <col min="15878" max="15878" width="15.5703125" style="296" customWidth="1"/>
    <col min="15879" max="15879" width="13.140625" style="296" customWidth="1"/>
    <col min="15880" max="15880" width="13.5703125" style="296" customWidth="1"/>
    <col min="15881" max="15881" width="1" style="296" customWidth="1"/>
    <col min="15882" max="15882" width="36.5703125" style="296" customWidth="1"/>
    <col min="15883" max="16130" width="11.42578125" style="296"/>
    <col min="16131" max="16131" width="11.85546875" style="296" customWidth="1"/>
    <col min="16132" max="16132" width="15.42578125" style="296" customWidth="1"/>
    <col min="16133" max="16133" width="10.7109375" style="296" customWidth="1"/>
    <col min="16134" max="16134" width="15.5703125" style="296" customWidth="1"/>
    <col min="16135" max="16135" width="13.140625" style="296" customWidth="1"/>
    <col min="16136" max="16136" width="13.5703125" style="296" customWidth="1"/>
    <col min="16137" max="16137" width="1" style="296" customWidth="1"/>
    <col min="16138" max="16138" width="36.5703125" style="296" customWidth="1"/>
    <col min="16139" max="16384" width="11.42578125" style="296"/>
  </cols>
  <sheetData>
    <row r="1" spans="1:10" ht="30" customHeight="1" thickBot="1"/>
    <row r="2" spans="1:10" s="1252" customFormat="1">
      <c r="A2" s="2781">
        <f>Hauptmenü!C4</f>
        <v>0</v>
      </c>
      <c r="B2" s="2782"/>
      <c r="C2" s="2782"/>
      <c r="D2" s="2783"/>
      <c r="E2" s="1813">
        <f>Hauptmenü!C5</f>
        <v>0</v>
      </c>
      <c r="F2" s="2781">
        <f>Hauptmenü!C6</f>
        <v>0</v>
      </c>
      <c r="G2" s="2782"/>
      <c r="H2" s="2783"/>
      <c r="I2" s="1814"/>
      <c r="J2" s="1812"/>
    </row>
    <row r="3" spans="1:10" s="1252" customFormat="1" ht="18.75" thickBot="1">
      <c r="A3" s="2784" t="s">
        <v>113</v>
      </c>
      <c r="B3" s="2785"/>
      <c r="C3" s="2785"/>
      <c r="D3" s="2786"/>
      <c r="E3" s="1815" t="s">
        <v>112</v>
      </c>
      <c r="F3" s="2784" t="s">
        <v>111</v>
      </c>
      <c r="G3" s="2785"/>
      <c r="H3" s="2786"/>
      <c r="I3" s="1814"/>
      <c r="J3" s="1812"/>
    </row>
    <row r="4" spans="1:10" s="1816" customFormat="1" ht="9.75" customHeight="1">
      <c r="B4" s="343"/>
      <c r="C4" s="1817"/>
      <c r="D4" s="1818"/>
      <c r="E4" s="343"/>
      <c r="F4" s="1819"/>
      <c r="G4" s="342"/>
      <c r="H4" s="1819"/>
      <c r="I4" s="1820"/>
      <c r="J4" s="1821"/>
    </row>
    <row r="5" spans="1:10" s="1822" customFormat="1" ht="20.25">
      <c r="B5" s="3058" t="s">
        <v>110</v>
      </c>
      <c r="C5" s="3058"/>
      <c r="D5" s="3058"/>
      <c r="E5" s="3058"/>
      <c r="F5" s="3058"/>
      <c r="G5" s="3058"/>
      <c r="H5" s="1823" t="s">
        <v>109</v>
      </c>
      <c r="J5" s="1824"/>
    </row>
    <row r="6" spans="1:10" s="1252" customFormat="1" ht="12.75" customHeight="1" thickBot="1">
      <c r="B6" s="1825"/>
      <c r="C6" s="1826"/>
      <c r="D6" s="1826"/>
      <c r="E6" s="1826"/>
      <c r="F6" s="1826"/>
      <c r="G6" s="1826"/>
      <c r="H6" s="1827"/>
      <c r="J6" s="1812"/>
    </row>
    <row r="7" spans="1:10" s="1252" customFormat="1" ht="18" customHeight="1" thickBot="1">
      <c r="A7" s="1828">
        <v>1</v>
      </c>
      <c r="B7" s="1829" t="s">
        <v>108</v>
      </c>
      <c r="C7" s="1830"/>
      <c r="D7" s="1830"/>
      <c r="E7" s="1830"/>
      <c r="F7" s="1830"/>
      <c r="G7" s="1831" t="s">
        <v>107</v>
      </c>
      <c r="H7" s="1855">
        <f>'F017'!H28</f>
        <v>0</v>
      </c>
      <c r="J7" s="1812"/>
    </row>
    <row r="8" spans="1:10" s="1252" customFormat="1" ht="6" customHeight="1" thickBot="1">
      <c r="A8" s="1832"/>
      <c r="B8" s="1825"/>
      <c r="C8" s="1826"/>
      <c r="D8" s="1826"/>
      <c r="E8" s="1826"/>
      <c r="F8" s="1826"/>
      <c r="G8" s="1826"/>
      <c r="H8" s="1827"/>
      <c r="J8" s="1812"/>
    </row>
    <row r="9" spans="1:10" s="1252" customFormat="1" ht="18" customHeight="1" thickBot="1">
      <c r="A9" s="1832"/>
      <c r="B9" s="3052" t="s">
        <v>106</v>
      </c>
      <c r="C9" s="3053"/>
      <c r="D9" s="3053"/>
      <c r="E9" s="3053"/>
      <c r="F9" s="3053"/>
      <c r="G9" s="3054"/>
      <c r="H9" s="1833" t="s">
        <v>82</v>
      </c>
      <c r="J9" s="1812"/>
    </row>
    <row r="10" spans="1:10" s="1252" customFormat="1" ht="18" customHeight="1" thickBot="1">
      <c r="A10" s="1834">
        <v>2</v>
      </c>
      <c r="B10" s="1835" t="s">
        <v>105</v>
      </c>
      <c r="C10" s="1836"/>
      <c r="D10" s="1836"/>
      <c r="E10" s="1836"/>
      <c r="F10" s="1837" t="s">
        <v>104</v>
      </c>
      <c r="G10" s="2244">
        <f>'F003'!E15</f>
        <v>0</v>
      </c>
      <c r="H10" s="1838"/>
      <c r="J10" s="1812"/>
    </row>
    <row r="11" spans="1:10" s="1252" customFormat="1" ht="18" customHeight="1" thickBot="1">
      <c r="A11" s="1834">
        <f>A10+1</f>
        <v>3</v>
      </c>
      <c r="B11" s="3055" t="s">
        <v>103</v>
      </c>
      <c r="C11" s="3056"/>
      <c r="D11" s="3056"/>
      <c r="E11" s="3056"/>
      <c r="F11" s="3057"/>
      <c r="G11" s="2245">
        <v>12.5</v>
      </c>
      <c r="H11" s="1838"/>
      <c r="J11" s="1812"/>
    </row>
    <row r="12" spans="1:10" s="1252" customFormat="1" ht="18" customHeight="1" thickBot="1">
      <c r="A12" s="1834">
        <f>A11+1</f>
        <v>4</v>
      </c>
      <c r="B12" s="1839" t="s">
        <v>102</v>
      </c>
      <c r="C12" s="1830"/>
      <c r="D12" s="1830"/>
      <c r="E12" s="1830"/>
      <c r="F12" s="1830"/>
      <c r="G12" s="2246"/>
      <c r="H12" s="1855">
        <f>G10*G11</f>
        <v>0</v>
      </c>
      <c r="J12" s="1812"/>
    </row>
    <row r="13" spans="1:10" s="1252" customFormat="1" ht="5.25" customHeight="1" thickBot="1">
      <c r="A13" s="1841"/>
      <c r="G13" s="1832"/>
      <c r="J13" s="1812"/>
    </row>
    <row r="14" spans="1:10" ht="18" customHeight="1" thickBot="1">
      <c r="A14" s="1834"/>
      <c r="B14" s="1829" t="s">
        <v>101</v>
      </c>
      <c r="C14" s="1830"/>
      <c r="D14" s="1830"/>
      <c r="E14" s="1830"/>
      <c r="F14" s="1830"/>
      <c r="G14" s="2246"/>
      <c r="H14" s="1833" t="s">
        <v>82</v>
      </c>
    </row>
    <row r="15" spans="1:10" s="1252" customFormat="1" ht="18" customHeight="1">
      <c r="A15" s="1834">
        <f>A12+1</f>
        <v>5</v>
      </c>
      <c r="B15" s="1835" t="s">
        <v>100</v>
      </c>
      <c r="C15" s="1836"/>
      <c r="D15" s="1836"/>
      <c r="E15" s="1836"/>
      <c r="F15" s="1837" t="s">
        <v>99</v>
      </c>
      <c r="G15" s="2247">
        <f>'F002'!C9</f>
        <v>0</v>
      </c>
      <c r="H15" s="1842"/>
      <c r="J15" s="1812"/>
    </row>
    <row r="16" spans="1:10" s="1252" customFormat="1" ht="18" customHeight="1">
      <c r="A16" s="1834">
        <f t="shared" ref="A16:A24" si="0">A15+1</f>
        <v>6</v>
      </c>
      <c r="B16" s="1843" t="s">
        <v>98</v>
      </c>
      <c r="C16" s="1844"/>
      <c r="D16" s="1844"/>
      <c r="E16" s="1844"/>
      <c r="F16" s="1845"/>
      <c r="G16" s="2248"/>
      <c r="H16" s="1842"/>
      <c r="J16" s="1812"/>
    </row>
    <row r="17" spans="1:10" s="1252" customFormat="1" ht="18" customHeight="1" thickBot="1">
      <c r="A17" s="1834">
        <f t="shared" si="0"/>
        <v>7</v>
      </c>
      <c r="B17" s="1846" t="s">
        <v>97</v>
      </c>
      <c r="C17" s="1847"/>
      <c r="D17" s="1847"/>
      <c r="E17" s="1847"/>
      <c r="F17" s="1848"/>
      <c r="G17" s="2249">
        <f>G16*G15</f>
        <v>0</v>
      </c>
      <c r="H17" s="1842"/>
      <c r="J17" s="1812"/>
    </row>
    <row r="18" spans="1:10" s="1252" customFormat="1" ht="18" customHeight="1">
      <c r="A18" s="1834">
        <f t="shared" si="0"/>
        <v>8</v>
      </c>
      <c r="B18" s="1850" t="s">
        <v>96</v>
      </c>
      <c r="C18" s="1851"/>
      <c r="D18" s="1851"/>
      <c r="E18" s="1851"/>
      <c r="F18" s="1852" t="s">
        <v>95</v>
      </c>
      <c r="G18" s="2250">
        <f>'F002'!C10</f>
        <v>0</v>
      </c>
      <c r="H18" s="1842"/>
      <c r="J18" s="1812"/>
    </row>
    <row r="19" spans="1:10" s="1252" customFormat="1" ht="18" customHeight="1">
      <c r="A19" s="1834">
        <f t="shared" si="0"/>
        <v>9</v>
      </c>
      <c r="B19" s="1843" t="s">
        <v>94</v>
      </c>
      <c r="C19" s="1844"/>
      <c r="D19" s="1844"/>
      <c r="E19" s="1844"/>
      <c r="F19" s="1845"/>
      <c r="G19" s="2248"/>
      <c r="H19" s="1842"/>
      <c r="J19" s="1812"/>
    </row>
    <row r="20" spans="1:10" s="1252" customFormat="1" ht="18" customHeight="1" thickBot="1">
      <c r="A20" s="1834">
        <f t="shared" si="0"/>
        <v>10</v>
      </c>
      <c r="B20" s="1846" t="s">
        <v>93</v>
      </c>
      <c r="C20" s="1847"/>
      <c r="D20" s="1847"/>
      <c r="E20" s="1847"/>
      <c r="F20" s="1847"/>
      <c r="G20" s="2249">
        <f>G19*G18</f>
        <v>0</v>
      </c>
      <c r="H20" s="1842"/>
      <c r="J20" s="1812"/>
    </row>
    <row r="21" spans="1:10" s="1252" customFormat="1" ht="18" customHeight="1">
      <c r="A21" s="1834">
        <f t="shared" si="0"/>
        <v>11</v>
      </c>
      <c r="B21" s="1850" t="s">
        <v>92</v>
      </c>
      <c r="C21" s="1851"/>
      <c r="D21" s="1851"/>
      <c r="E21" s="1851"/>
      <c r="F21" s="1853" t="s">
        <v>91</v>
      </c>
      <c r="G21" s="2250">
        <f>'F002'!C11+'F002'!C12</f>
        <v>0</v>
      </c>
      <c r="H21" s="1842"/>
      <c r="J21" s="1812"/>
    </row>
    <row r="22" spans="1:10" s="1252" customFormat="1" ht="18" customHeight="1">
      <c r="A22" s="1834">
        <f t="shared" si="0"/>
        <v>12</v>
      </c>
      <c r="B22" s="1843" t="s">
        <v>90</v>
      </c>
      <c r="C22" s="1844"/>
      <c r="D22" s="1844"/>
      <c r="E22" s="1844"/>
      <c r="F22" s="1844"/>
      <c r="G22" s="2248"/>
      <c r="H22" s="1842"/>
      <c r="J22" s="1812"/>
    </row>
    <row r="23" spans="1:10" s="1252" customFormat="1" ht="18" customHeight="1" thickBot="1">
      <c r="A23" s="1834">
        <f t="shared" si="0"/>
        <v>13</v>
      </c>
      <c r="B23" s="1846" t="s">
        <v>89</v>
      </c>
      <c r="C23" s="1847"/>
      <c r="D23" s="1847"/>
      <c r="E23" s="1847"/>
      <c r="F23" s="1847"/>
      <c r="G23" s="2249">
        <f>G21*G22</f>
        <v>0</v>
      </c>
      <c r="H23" s="1842"/>
      <c r="J23" s="1812"/>
    </row>
    <row r="24" spans="1:10" s="1252" customFormat="1" ht="18" customHeight="1" thickBot="1">
      <c r="A24" s="1834">
        <f t="shared" si="0"/>
        <v>14</v>
      </c>
      <c r="B24" s="1829" t="s">
        <v>88</v>
      </c>
      <c r="C24" s="1854"/>
      <c r="D24" s="1854"/>
      <c r="E24" s="1854"/>
      <c r="F24" s="1854"/>
      <c r="G24" s="2251"/>
      <c r="H24" s="1855">
        <f>G17+G20+G23</f>
        <v>0</v>
      </c>
      <c r="J24" s="1812"/>
    </row>
    <row r="25" spans="1:10" s="1252" customFormat="1" ht="5.25" customHeight="1" thickBot="1">
      <c r="A25" s="1832"/>
      <c r="G25" s="1832"/>
      <c r="J25" s="1812"/>
    </row>
    <row r="26" spans="1:10" s="1252" customFormat="1" ht="18" customHeight="1" thickBot="1">
      <c r="A26" s="1832"/>
      <c r="B26" s="1829" t="s">
        <v>87</v>
      </c>
      <c r="C26" s="1830"/>
      <c r="D26" s="1830"/>
      <c r="E26" s="1830"/>
      <c r="F26" s="1830"/>
      <c r="G26" s="2246"/>
      <c r="H26" s="1833" t="s">
        <v>82</v>
      </c>
      <c r="J26" s="1812"/>
    </row>
    <row r="27" spans="1:10" s="1252" customFormat="1" ht="18" customHeight="1" thickBot="1">
      <c r="A27" s="1828">
        <f>A24+1</f>
        <v>15</v>
      </c>
      <c r="B27" s="1835" t="s">
        <v>86</v>
      </c>
      <c r="C27" s="1836"/>
      <c r="D27" s="1836"/>
      <c r="E27" s="1836"/>
      <c r="F27" s="1837"/>
      <c r="G27" s="2252"/>
      <c r="H27" s="1842"/>
      <c r="J27" s="1812"/>
    </row>
    <row r="28" spans="1:10" s="1252" customFormat="1" ht="18" customHeight="1" thickBot="1">
      <c r="A28" s="1828">
        <f>A27+1</f>
        <v>16</v>
      </c>
      <c r="B28" s="1856" t="s">
        <v>85</v>
      </c>
      <c r="C28" s="1847"/>
      <c r="D28" s="1847"/>
      <c r="E28" s="1847"/>
      <c r="F28" s="1857"/>
      <c r="G28" s="2253"/>
      <c r="H28" s="1849">
        <f>G27*0.01</f>
        <v>0</v>
      </c>
      <c r="J28" s="1812"/>
    </row>
    <row r="29" spans="1:10" s="1252" customFormat="1" ht="6" customHeight="1" thickBot="1">
      <c r="A29" s="1832"/>
      <c r="B29" s="1858"/>
      <c r="C29" s="1859"/>
      <c r="D29" s="1859"/>
      <c r="E29" s="1859"/>
      <c r="F29" s="1822"/>
      <c r="G29" s="2254"/>
      <c r="H29" s="1860"/>
      <c r="J29" s="1812"/>
    </row>
    <row r="30" spans="1:10" s="1252" customFormat="1" ht="18" customHeight="1" thickBot="1">
      <c r="A30" s="1828">
        <f>A28+1</f>
        <v>17</v>
      </c>
      <c r="B30" s="1829" t="s">
        <v>84</v>
      </c>
      <c r="C30" s="1861"/>
      <c r="D30" s="1861"/>
      <c r="E30" s="1861"/>
      <c r="F30" s="1862"/>
      <c r="G30" s="2255"/>
      <c r="H30" s="1811">
        <f>H28</f>
        <v>0</v>
      </c>
      <c r="J30" s="1812"/>
    </row>
    <row r="31" spans="1:10" s="1252" customFormat="1" ht="7.5" customHeight="1" thickBot="1">
      <c r="A31" s="1832"/>
      <c r="G31" s="1832"/>
      <c r="J31" s="1812"/>
    </row>
    <row r="32" spans="1:10" ht="18" customHeight="1" thickBot="1">
      <c r="A32" s="1832"/>
      <c r="B32" s="1829" t="s">
        <v>83</v>
      </c>
      <c r="C32" s="1830"/>
      <c r="D32" s="1830"/>
      <c r="E32" s="1830"/>
      <c r="F32" s="1830"/>
      <c r="G32" s="2246"/>
      <c r="H32" s="1833" t="s">
        <v>82</v>
      </c>
    </row>
    <row r="33" spans="1:8" s="296" customFormat="1" ht="18" customHeight="1">
      <c r="A33" s="1828">
        <f>A30+1</f>
        <v>18</v>
      </c>
      <c r="B33" s="1835" t="s">
        <v>81</v>
      </c>
      <c r="C33" s="1836"/>
      <c r="D33" s="1836"/>
      <c r="E33" s="1863"/>
      <c r="F33" s="1864"/>
      <c r="G33" s="2256"/>
      <c r="H33" s="1865"/>
    </row>
    <row r="34" spans="1:8" s="296" customFormat="1" ht="18" customHeight="1">
      <c r="A34" s="1828">
        <f t="shared" ref="A34:A47" si="1">A33+1</f>
        <v>19</v>
      </c>
      <c r="B34" s="1843" t="s">
        <v>80</v>
      </c>
      <c r="C34" s="1844"/>
      <c r="D34" s="1844"/>
      <c r="E34" s="1866"/>
      <c r="F34" s="1867"/>
      <c r="G34" s="2257"/>
      <c r="H34" s="1865"/>
    </row>
    <row r="35" spans="1:8" s="296" customFormat="1" ht="18" customHeight="1">
      <c r="A35" s="1828">
        <f t="shared" si="1"/>
        <v>20</v>
      </c>
      <c r="B35" s="1843" t="s">
        <v>79</v>
      </c>
      <c r="C35" s="1844"/>
      <c r="D35" s="1844"/>
      <c r="E35" s="1866"/>
      <c r="F35" s="1868" t="s">
        <v>78</v>
      </c>
      <c r="G35" s="2258">
        <f>'F006'!M27+'F012'!H25</f>
        <v>0</v>
      </c>
      <c r="H35" s="1838"/>
    </row>
    <row r="36" spans="1:8" s="296" customFormat="1" ht="18" customHeight="1">
      <c r="A36" s="1828">
        <f t="shared" si="1"/>
        <v>21</v>
      </c>
      <c r="B36" s="1843" t="s">
        <v>77</v>
      </c>
      <c r="C36" s="1844"/>
      <c r="D36" s="1844"/>
      <c r="E36" s="1866"/>
      <c r="F36" s="1868" t="s">
        <v>76</v>
      </c>
      <c r="G36" s="2258">
        <f>'F007'!K89+'F012'!H30</f>
        <v>0</v>
      </c>
      <c r="H36" s="1838"/>
    </row>
    <row r="37" spans="1:8" s="296" customFormat="1" ht="18" customHeight="1">
      <c r="A37" s="1828">
        <f t="shared" si="1"/>
        <v>22</v>
      </c>
      <c r="B37" s="1869" t="s">
        <v>75</v>
      </c>
      <c r="C37" s="1866"/>
      <c r="D37" s="1866"/>
      <c r="E37" s="1866"/>
      <c r="F37" s="1867"/>
      <c r="G37" s="2257"/>
      <c r="H37" s="1865"/>
    </row>
    <row r="38" spans="1:8" s="296" customFormat="1" ht="18" customHeight="1">
      <c r="A38" s="1828">
        <f t="shared" si="1"/>
        <v>23</v>
      </c>
      <c r="B38" s="1843" t="s">
        <v>74</v>
      </c>
      <c r="C38" s="1844"/>
      <c r="D38" s="1844"/>
      <c r="E38" s="1866"/>
      <c r="F38" s="1870"/>
      <c r="G38" s="2257"/>
      <c r="H38" s="1865"/>
    </row>
    <row r="39" spans="1:8" s="296" customFormat="1" ht="18" customHeight="1">
      <c r="A39" s="1828">
        <f t="shared" si="1"/>
        <v>24</v>
      </c>
      <c r="B39" s="1843" t="s">
        <v>73</v>
      </c>
      <c r="C39" s="1844"/>
      <c r="D39" s="1844"/>
      <c r="E39" s="1866"/>
      <c r="F39" s="1871"/>
      <c r="G39" s="2257"/>
      <c r="H39" s="1865"/>
    </row>
    <row r="40" spans="1:8" s="296" customFormat="1" ht="18" customHeight="1">
      <c r="A40" s="1828">
        <f t="shared" si="1"/>
        <v>25</v>
      </c>
      <c r="B40" s="1843" t="s">
        <v>72</v>
      </c>
      <c r="C40" s="1844"/>
      <c r="D40" s="1844"/>
      <c r="E40" s="1866"/>
      <c r="F40" s="1872"/>
      <c r="G40" s="2257"/>
      <c r="H40" s="1865"/>
    </row>
    <row r="41" spans="1:8" s="296" customFormat="1" ht="18" customHeight="1">
      <c r="A41" s="1828">
        <f t="shared" si="1"/>
        <v>26</v>
      </c>
      <c r="B41" s="1843" t="s">
        <v>71</v>
      </c>
      <c r="C41" s="1844"/>
      <c r="D41" s="1844"/>
      <c r="E41" s="1866"/>
      <c r="F41" s="1873" t="s">
        <v>671</v>
      </c>
      <c r="G41" s="2257"/>
      <c r="H41" s="1865"/>
    </row>
    <row r="42" spans="1:8" s="296" customFormat="1" ht="18" customHeight="1">
      <c r="A42" s="1828">
        <f t="shared" si="1"/>
        <v>27</v>
      </c>
      <c r="B42" s="1843" t="s">
        <v>70</v>
      </c>
      <c r="C42" s="1844"/>
      <c r="D42" s="1844"/>
      <c r="E42" s="1866"/>
      <c r="F42" s="1872"/>
      <c r="G42" s="2257"/>
      <c r="H42" s="1865"/>
    </row>
    <row r="43" spans="1:8" s="296" customFormat="1" ht="18" customHeight="1">
      <c r="A43" s="1828">
        <f t="shared" si="1"/>
        <v>28</v>
      </c>
      <c r="B43" s="1874" t="s">
        <v>923</v>
      </c>
      <c r="C43" s="1875"/>
      <c r="D43" s="1875"/>
      <c r="E43" s="1875"/>
      <c r="F43" s="1876"/>
      <c r="G43" s="2258">
        <f>SUM(G33:G42)</f>
        <v>0</v>
      </c>
      <c r="H43" s="1865"/>
    </row>
    <row r="44" spans="1:8" s="296" customFormat="1" ht="18" customHeight="1">
      <c r="A44" s="1828">
        <f t="shared" si="1"/>
        <v>29</v>
      </c>
      <c r="B44" s="1877" t="s">
        <v>68</v>
      </c>
      <c r="C44" s="1875"/>
      <c r="D44" s="1875"/>
      <c r="E44" s="1875"/>
      <c r="F44" s="1868" t="s">
        <v>67</v>
      </c>
      <c r="G44" s="2258">
        <f>IF('F014'!I33=0,'F014'!H33,'F014'!I33)</f>
        <v>0</v>
      </c>
      <c r="H44" s="1865"/>
    </row>
    <row r="45" spans="1:8" s="296" customFormat="1" ht="18" customHeight="1">
      <c r="A45" s="1828">
        <f t="shared" si="1"/>
        <v>30</v>
      </c>
      <c r="B45" s="1874" t="s">
        <v>66</v>
      </c>
      <c r="C45" s="1875"/>
      <c r="D45" s="1875"/>
      <c r="E45" s="1875"/>
      <c r="F45" s="1876"/>
      <c r="G45" s="2258">
        <f>G43-G44</f>
        <v>0</v>
      </c>
      <c r="H45" s="1865"/>
    </row>
    <row r="46" spans="1:8" s="296" customFormat="1" ht="18" customHeight="1" thickBot="1">
      <c r="A46" s="1828">
        <f t="shared" si="1"/>
        <v>31</v>
      </c>
      <c r="B46" s="1878" t="s">
        <v>65</v>
      </c>
      <c r="C46" s="1879"/>
      <c r="D46" s="1879"/>
      <c r="E46" s="1879"/>
      <c r="F46" s="1880"/>
      <c r="G46" s="2259">
        <v>2</v>
      </c>
      <c r="H46" s="1865"/>
    </row>
    <row r="47" spans="1:8" s="296" customFormat="1" ht="18" customHeight="1" thickBot="1">
      <c r="A47" s="1828">
        <f t="shared" si="1"/>
        <v>32</v>
      </c>
      <c r="B47" s="1839" t="s">
        <v>64</v>
      </c>
      <c r="C47" s="1830"/>
      <c r="D47" s="1830"/>
      <c r="E47" s="1830"/>
      <c r="F47" s="1830"/>
      <c r="G47" s="1840"/>
      <c r="H47" s="1855">
        <f>IF(G45&lt;0,0,G45*G46/100)</f>
        <v>0</v>
      </c>
    </row>
    <row r="48" spans="1:8" s="296" customFormat="1" ht="5.25" customHeight="1" thickBot="1">
      <c r="A48" s="1832"/>
    </row>
    <row r="49" spans="1:8" s="296" customFormat="1" ht="18" customHeight="1" thickBot="1">
      <c r="A49" s="1828">
        <f>A47+1</f>
        <v>33</v>
      </c>
      <c r="B49" s="1829" t="s">
        <v>63</v>
      </c>
      <c r="C49" s="1830"/>
      <c r="D49" s="1830"/>
      <c r="E49" s="1830"/>
      <c r="F49" s="1830"/>
      <c r="G49" s="1840"/>
      <c r="H49" s="1855">
        <f>H7-H12-H30-H47</f>
        <v>0</v>
      </c>
    </row>
    <row r="50" spans="1:8" s="296" customFormat="1" ht="5.25" customHeight="1"/>
  </sheetData>
  <sheetProtection password="F25B" sheet="1" objects="1" scenarios="1"/>
  <mergeCells count="7">
    <mergeCell ref="B9:G9"/>
    <mergeCell ref="B11:F11"/>
    <mergeCell ref="A2:D2"/>
    <mergeCell ref="F2:H2"/>
    <mergeCell ref="A3:D3"/>
    <mergeCell ref="F3:H3"/>
    <mergeCell ref="B5:G5"/>
  </mergeCells>
  <printOptions horizontalCentered="1"/>
  <pageMargins left="0.78740157480314965" right="0.78740157480314965" top="0.39370078740157483" bottom="0" header="0" footer="0"/>
  <pageSetup paperSize="9" scale="90" orientation="portrait" r:id="rId1"/>
  <headerFooter alignWithMargins="0"/>
  <legacyDrawing r:id="rId2"/>
</worksheet>
</file>

<file path=xl/worksheets/sheet22.xml><?xml version="1.0" encoding="utf-8"?>
<worksheet xmlns="http://schemas.openxmlformats.org/spreadsheetml/2006/main" xmlns:r="http://schemas.openxmlformats.org/officeDocument/2006/relationships">
  <sheetPr codeName="Tabelle40">
    <pageSetUpPr fitToPage="1"/>
  </sheetPr>
  <dimension ref="A1:K46"/>
  <sheetViews>
    <sheetView showZeros="0" workbookViewId="0">
      <selection activeCell="B25" sqref="B25"/>
    </sheetView>
  </sheetViews>
  <sheetFormatPr baseColWidth="10" defaultRowHeight="18.600000000000001" customHeight="1"/>
  <cols>
    <col min="1" max="1" width="5.7109375" style="296" customWidth="1"/>
    <col min="2" max="2" width="39.85546875" style="296" customWidth="1"/>
    <col min="3" max="3" width="6" style="1231" bestFit="1" customWidth="1"/>
    <col min="4" max="4" width="12.5703125" style="296" customWidth="1"/>
    <col min="5" max="5" width="12.5703125" style="296" bestFit="1" customWidth="1"/>
    <col min="6" max="8" width="12.28515625" style="296" customWidth="1"/>
    <col min="9" max="9" width="45.85546875" style="1881" customWidth="1"/>
    <col min="10" max="257" width="11.42578125" style="296"/>
    <col min="258" max="258" width="5.7109375" style="296" customWidth="1"/>
    <col min="259" max="259" width="39.85546875" style="296" customWidth="1"/>
    <col min="260" max="260" width="8.140625" style="296" customWidth="1"/>
    <col min="261" max="261" width="12.5703125" style="296" bestFit="1" customWidth="1"/>
    <col min="262" max="264" width="12.28515625" style="296" customWidth="1"/>
    <col min="265" max="265" width="45.85546875" style="296" customWidth="1"/>
    <col min="266" max="513" width="11.42578125" style="296"/>
    <col min="514" max="514" width="5.7109375" style="296" customWidth="1"/>
    <col min="515" max="515" width="39.85546875" style="296" customWidth="1"/>
    <col min="516" max="516" width="8.140625" style="296" customWidth="1"/>
    <col min="517" max="517" width="12.5703125" style="296" bestFit="1" customWidth="1"/>
    <col min="518" max="520" width="12.28515625" style="296" customWidth="1"/>
    <col min="521" max="521" width="45.85546875" style="296" customWidth="1"/>
    <col min="522" max="769" width="11.42578125" style="296"/>
    <col min="770" max="770" width="5.7109375" style="296" customWidth="1"/>
    <col min="771" max="771" width="39.85546875" style="296" customWidth="1"/>
    <col min="772" max="772" width="8.140625" style="296" customWidth="1"/>
    <col min="773" max="773" width="12.5703125" style="296" bestFit="1" customWidth="1"/>
    <col min="774" max="776" width="12.28515625" style="296" customWidth="1"/>
    <col min="777" max="777" width="45.85546875" style="296" customWidth="1"/>
    <col min="778" max="1025" width="11.42578125" style="296"/>
    <col min="1026" max="1026" width="5.7109375" style="296" customWidth="1"/>
    <col min="1027" max="1027" width="39.85546875" style="296" customWidth="1"/>
    <col min="1028" max="1028" width="8.140625" style="296" customWidth="1"/>
    <col min="1029" max="1029" width="12.5703125" style="296" bestFit="1" customWidth="1"/>
    <col min="1030" max="1032" width="12.28515625" style="296" customWidth="1"/>
    <col min="1033" max="1033" width="45.85546875" style="296" customWidth="1"/>
    <col min="1034" max="1281" width="11.42578125" style="296"/>
    <col min="1282" max="1282" width="5.7109375" style="296" customWidth="1"/>
    <col min="1283" max="1283" width="39.85546875" style="296" customWidth="1"/>
    <col min="1284" max="1284" width="8.140625" style="296" customWidth="1"/>
    <col min="1285" max="1285" width="12.5703125" style="296" bestFit="1" customWidth="1"/>
    <col min="1286" max="1288" width="12.28515625" style="296" customWidth="1"/>
    <col min="1289" max="1289" width="45.85546875" style="296" customWidth="1"/>
    <col min="1290" max="1537" width="11.42578125" style="296"/>
    <col min="1538" max="1538" width="5.7109375" style="296" customWidth="1"/>
    <col min="1539" max="1539" width="39.85546875" style="296" customWidth="1"/>
    <col min="1540" max="1540" width="8.140625" style="296" customWidth="1"/>
    <col min="1541" max="1541" width="12.5703125" style="296" bestFit="1" customWidth="1"/>
    <col min="1542" max="1544" width="12.28515625" style="296" customWidth="1"/>
    <col min="1545" max="1545" width="45.85546875" style="296" customWidth="1"/>
    <col min="1546" max="1793" width="11.42578125" style="296"/>
    <col min="1794" max="1794" width="5.7109375" style="296" customWidth="1"/>
    <col min="1795" max="1795" width="39.85546875" style="296" customWidth="1"/>
    <col min="1796" max="1796" width="8.140625" style="296" customWidth="1"/>
    <col min="1797" max="1797" width="12.5703125" style="296" bestFit="1" customWidth="1"/>
    <col min="1798" max="1800" width="12.28515625" style="296" customWidth="1"/>
    <col min="1801" max="1801" width="45.85546875" style="296" customWidth="1"/>
    <col min="1802" max="2049" width="11.42578125" style="296"/>
    <col min="2050" max="2050" width="5.7109375" style="296" customWidth="1"/>
    <col min="2051" max="2051" width="39.85546875" style="296" customWidth="1"/>
    <col min="2052" max="2052" width="8.140625" style="296" customWidth="1"/>
    <col min="2053" max="2053" width="12.5703125" style="296" bestFit="1" customWidth="1"/>
    <col min="2054" max="2056" width="12.28515625" style="296" customWidth="1"/>
    <col min="2057" max="2057" width="45.85546875" style="296" customWidth="1"/>
    <col min="2058" max="2305" width="11.42578125" style="296"/>
    <col min="2306" max="2306" width="5.7109375" style="296" customWidth="1"/>
    <col min="2307" max="2307" width="39.85546875" style="296" customWidth="1"/>
    <col min="2308" max="2308" width="8.140625" style="296" customWidth="1"/>
    <col min="2309" max="2309" width="12.5703125" style="296" bestFit="1" customWidth="1"/>
    <col min="2310" max="2312" width="12.28515625" style="296" customWidth="1"/>
    <col min="2313" max="2313" width="45.85546875" style="296" customWidth="1"/>
    <col min="2314" max="2561" width="11.42578125" style="296"/>
    <col min="2562" max="2562" width="5.7109375" style="296" customWidth="1"/>
    <col min="2563" max="2563" width="39.85546875" style="296" customWidth="1"/>
    <col min="2564" max="2564" width="8.140625" style="296" customWidth="1"/>
    <col min="2565" max="2565" width="12.5703125" style="296" bestFit="1" customWidth="1"/>
    <col min="2566" max="2568" width="12.28515625" style="296" customWidth="1"/>
    <col min="2569" max="2569" width="45.85546875" style="296" customWidth="1"/>
    <col min="2570" max="2817" width="11.42578125" style="296"/>
    <col min="2818" max="2818" width="5.7109375" style="296" customWidth="1"/>
    <col min="2819" max="2819" width="39.85546875" style="296" customWidth="1"/>
    <col min="2820" max="2820" width="8.140625" style="296" customWidth="1"/>
    <col min="2821" max="2821" width="12.5703125" style="296" bestFit="1" customWidth="1"/>
    <col min="2822" max="2824" width="12.28515625" style="296" customWidth="1"/>
    <col min="2825" max="2825" width="45.85546875" style="296" customWidth="1"/>
    <col min="2826" max="3073" width="11.42578125" style="296"/>
    <col min="3074" max="3074" width="5.7109375" style="296" customWidth="1"/>
    <col min="3075" max="3075" width="39.85546875" style="296" customWidth="1"/>
    <col min="3076" max="3076" width="8.140625" style="296" customWidth="1"/>
    <col min="3077" max="3077" width="12.5703125" style="296" bestFit="1" customWidth="1"/>
    <col min="3078" max="3080" width="12.28515625" style="296" customWidth="1"/>
    <col min="3081" max="3081" width="45.85546875" style="296" customWidth="1"/>
    <col min="3082" max="3329" width="11.42578125" style="296"/>
    <col min="3330" max="3330" width="5.7109375" style="296" customWidth="1"/>
    <col min="3331" max="3331" width="39.85546875" style="296" customWidth="1"/>
    <col min="3332" max="3332" width="8.140625" style="296" customWidth="1"/>
    <col min="3333" max="3333" width="12.5703125" style="296" bestFit="1" customWidth="1"/>
    <col min="3334" max="3336" width="12.28515625" style="296" customWidth="1"/>
    <col min="3337" max="3337" width="45.85546875" style="296" customWidth="1"/>
    <col min="3338" max="3585" width="11.42578125" style="296"/>
    <col min="3586" max="3586" width="5.7109375" style="296" customWidth="1"/>
    <col min="3587" max="3587" width="39.85546875" style="296" customWidth="1"/>
    <col min="3588" max="3588" width="8.140625" style="296" customWidth="1"/>
    <col min="3589" max="3589" width="12.5703125" style="296" bestFit="1" customWidth="1"/>
    <col min="3590" max="3592" width="12.28515625" style="296" customWidth="1"/>
    <col min="3593" max="3593" width="45.85546875" style="296" customWidth="1"/>
    <col min="3594" max="3841" width="11.42578125" style="296"/>
    <col min="3842" max="3842" width="5.7109375" style="296" customWidth="1"/>
    <col min="3843" max="3843" width="39.85546875" style="296" customWidth="1"/>
    <col min="3844" max="3844" width="8.140625" style="296" customWidth="1"/>
    <col min="3845" max="3845" width="12.5703125" style="296" bestFit="1" customWidth="1"/>
    <col min="3846" max="3848" width="12.28515625" style="296" customWidth="1"/>
    <col min="3849" max="3849" width="45.85546875" style="296" customWidth="1"/>
    <col min="3850" max="4097" width="11.42578125" style="296"/>
    <col min="4098" max="4098" width="5.7109375" style="296" customWidth="1"/>
    <col min="4099" max="4099" width="39.85546875" style="296" customWidth="1"/>
    <col min="4100" max="4100" width="8.140625" style="296" customWidth="1"/>
    <col min="4101" max="4101" width="12.5703125" style="296" bestFit="1" customWidth="1"/>
    <col min="4102" max="4104" width="12.28515625" style="296" customWidth="1"/>
    <col min="4105" max="4105" width="45.85546875" style="296" customWidth="1"/>
    <col min="4106" max="4353" width="11.42578125" style="296"/>
    <col min="4354" max="4354" width="5.7109375" style="296" customWidth="1"/>
    <col min="4355" max="4355" width="39.85546875" style="296" customWidth="1"/>
    <col min="4356" max="4356" width="8.140625" style="296" customWidth="1"/>
    <col min="4357" max="4357" width="12.5703125" style="296" bestFit="1" customWidth="1"/>
    <col min="4358" max="4360" width="12.28515625" style="296" customWidth="1"/>
    <col min="4361" max="4361" width="45.85546875" style="296" customWidth="1"/>
    <col min="4362" max="4609" width="11.42578125" style="296"/>
    <col min="4610" max="4610" width="5.7109375" style="296" customWidth="1"/>
    <col min="4611" max="4611" width="39.85546875" style="296" customWidth="1"/>
    <col min="4612" max="4612" width="8.140625" style="296" customWidth="1"/>
    <col min="4613" max="4613" width="12.5703125" style="296" bestFit="1" customWidth="1"/>
    <col min="4614" max="4616" width="12.28515625" style="296" customWidth="1"/>
    <col min="4617" max="4617" width="45.85546875" style="296" customWidth="1"/>
    <col min="4618" max="4865" width="11.42578125" style="296"/>
    <col min="4866" max="4866" width="5.7109375" style="296" customWidth="1"/>
    <col min="4867" max="4867" width="39.85546875" style="296" customWidth="1"/>
    <col min="4868" max="4868" width="8.140625" style="296" customWidth="1"/>
    <col min="4869" max="4869" width="12.5703125" style="296" bestFit="1" customWidth="1"/>
    <col min="4870" max="4872" width="12.28515625" style="296" customWidth="1"/>
    <col min="4873" max="4873" width="45.85546875" style="296" customWidth="1"/>
    <col min="4874" max="5121" width="11.42578125" style="296"/>
    <col min="5122" max="5122" width="5.7109375" style="296" customWidth="1"/>
    <col min="5123" max="5123" width="39.85546875" style="296" customWidth="1"/>
    <col min="5124" max="5124" width="8.140625" style="296" customWidth="1"/>
    <col min="5125" max="5125" width="12.5703125" style="296" bestFit="1" customWidth="1"/>
    <col min="5126" max="5128" width="12.28515625" style="296" customWidth="1"/>
    <col min="5129" max="5129" width="45.85546875" style="296" customWidth="1"/>
    <col min="5130" max="5377" width="11.42578125" style="296"/>
    <col min="5378" max="5378" width="5.7109375" style="296" customWidth="1"/>
    <col min="5379" max="5379" width="39.85546875" style="296" customWidth="1"/>
    <col min="5380" max="5380" width="8.140625" style="296" customWidth="1"/>
    <col min="5381" max="5381" width="12.5703125" style="296" bestFit="1" customWidth="1"/>
    <col min="5382" max="5384" width="12.28515625" style="296" customWidth="1"/>
    <col min="5385" max="5385" width="45.85546875" style="296" customWidth="1"/>
    <col min="5386" max="5633" width="11.42578125" style="296"/>
    <col min="5634" max="5634" width="5.7109375" style="296" customWidth="1"/>
    <col min="5635" max="5635" width="39.85546875" style="296" customWidth="1"/>
    <col min="5636" max="5636" width="8.140625" style="296" customWidth="1"/>
    <col min="5637" max="5637" width="12.5703125" style="296" bestFit="1" customWidth="1"/>
    <col min="5638" max="5640" width="12.28515625" style="296" customWidth="1"/>
    <col min="5641" max="5641" width="45.85546875" style="296" customWidth="1"/>
    <col min="5642" max="5889" width="11.42578125" style="296"/>
    <col min="5890" max="5890" width="5.7109375" style="296" customWidth="1"/>
    <col min="5891" max="5891" width="39.85546875" style="296" customWidth="1"/>
    <col min="5892" max="5892" width="8.140625" style="296" customWidth="1"/>
    <col min="5893" max="5893" width="12.5703125" style="296" bestFit="1" customWidth="1"/>
    <col min="5894" max="5896" width="12.28515625" style="296" customWidth="1"/>
    <col min="5897" max="5897" width="45.85546875" style="296" customWidth="1"/>
    <col min="5898" max="6145" width="11.42578125" style="296"/>
    <col min="6146" max="6146" width="5.7109375" style="296" customWidth="1"/>
    <col min="6147" max="6147" width="39.85546875" style="296" customWidth="1"/>
    <col min="6148" max="6148" width="8.140625" style="296" customWidth="1"/>
    <col min="6149" max="6149" width="12.5703125" style="296" bestFit="1" customWidth="1"/>
    <col min="6150" max="6152" width="12.28515625" style="296" customWidth="1"/>
    <col min="6153" max="6153" width="45.85546875" style="296" customWidth="1"/>
    <col min="6154" max="6401" width="11.42578125" style="296"/>
    <col min="6402" max="6402" width="5.7109375" style="296" customWidth="1"/>
    <col min="6403" max="6403" width="39.85546875" style="296" customWidth="1"/>
    <col min="6404" max="6404" width="8.140625" style="296" customWidth="1"/>
    <col min="6405" max="6405" width="12.5703125" style="296" bestFit="1" customWidth="1"/>
    <col min="6406" max="6408" width="12.28515625" style="296" customWidth="1"/>
    <col min="6409" max="6409" width="45.85546875" style="296" customWidth="1"/>
    <col min="6410" max="6657" width="11.42578125" style="296"/>
    <col min="6658" max="6658" width="5.7109375" style="296" customWidth="1"/>
    <col min="6659" max="6659" width="39.85546875" style="296" customWidth="1"/>
    <col min="6660" max="6660" width="8.140625" style="296" customWidth="1"/>
    <col min="6661" max="6661" width="12.5703125" style="296" bestFit="1" customWidth="1"/>
    <col min="6662" max="6664" width="12.28515625" style="296" customWidth="1"/>
    <col min="6665" max="6665" width="45.85546875" style="296" customWidth="1"/>
    <col min="6666" max="6913" width="11.42578125" style="296"/>
    <col min="6914" max="6914" width="5.7109375" style="296" customWidth="1"/>
    <col min="6915" max="6915" width="39.85546875" style="296" customWidth="1"/>
    <col min="6916" max="6916" width="8.140625" style="296" customWidth="1"/>
    <col min="6917" max="6917" width="12.5703125" style="296" bestFit="1" customWidth="1"/>
    <col min="6918" max="6920" width="12.28515625" style="296" customWidth="1"/>
    <col min="6921" max="6921" width="45.85546875" style="296" customWidth="1"/>
    <col min="6922" max="7169" width="11.42578125" style="296"/>
    <col min="7170" max="7170" width="5.7109375" style="296" customWidth="1"/>
    <col min="7171" max="7171" width="39.85546875" style="296" customWidth="1"/>
    <col min="7172" max="7172" width="8.140625" style="296" customWidth="1"/>
    <col min="7173" max="7173" width="12.5703125" style="296" bestFit="1" customWidth="1"/>
    <col min="7174" max="7176" width="12.28515625" style="296" customWidth="1"/>
    <col min="7177" max="7177" width="45.85546875" style="296" customWidth="1"/>
    <col min="7178" max="7425" width="11.42578125" style="296"/>
    <col min="7426" max="7426" width="5.7109375" style="296" customWidth="1"/>
    <col min="7427" max="7427" width="39.85546875" style="296" customWidth="1"/>
    <col min="7428" max="7428" width="8.140625" style="296" customWidth="1"/>
    <col min="7429" max="7429" width="12.5703125" style="296" bestFit="1" customWidth="1"/>
    <col min="7430" max="7432" width="12.28515625" style="296" customWidth="1"/>
    <col min="7433" max="7433" width="45.85546875" style="296" customWidth="1"/>
    <col min="7434" max="7681" width="11.42578125" style="296"/>
    <col min="7682" max="7682" width="5.7109375" style="296" customWidth="1"/>
    <col min="7683" max="7683" width="39.85546875" style="296" customWidth="1"/>
    <col min="7684" max="7684" width="8.140625" style="296" customWidth="1"/>
    <col min="7685" max="7685" width="12.5703125" style="296" bestFit="1" customWidth="1"/>
    <col min="7686" max="7688" width="12.28515625" style="296" customWidth="1"/>
    <col min="7689" max="7689" width="45.85546875" style="296" customWidth="1"/>
    <col min="7690" max="7937" width="11.42578125" style="296"/>
    <col min="7938" max="7938" width="5.7109375" style="296" customWidth="1"/>
    <col min="7939" max="7939" width="39.85546875" style="296" customWidth="1"/>
    <col min="7940" max="7940" width="8.140625" style="296" customWidth="1"/>
    <col min="7941" max="7941" width="12.5703125" style="296" bestFit="1" customWidth="1"/>
    <col min="7942" max="7944" width="12.28515625" style="296" customWidth="1"/>
    <col min="7945" max="7945" width="45.85546875" style="296" customWidth="1"/>
    <col min="7946" max="8193" width="11.42578125" style="296"/>
    <col min="8194" max="8194" width="5.7109375" style="296" customWidth="1"/>
    <col min="8195" max="8195" width="39.85546875" style="296" customWidth="1"/>
    <col min="8196" max="8196" width="8.140625" style="296" customWidth="1"/>
    <col min="8197" max="8197" width="12.5703125" style="296" bestFit="1" customWidth="1"/>
    <col min="8198" max="8200" width="12.28515625" style="296" customWidth="1"/>
    <col min="8201" max="8201" width="45.85546875" style="296" customWidth="1"/>
    <col min="8202" max="8449" width="11.42578125" style="296"/>
    <col min="8450" max="8450" width="5.7109375" style="296" customWidth="1"/>
    <col min="8451" max="8451" width="39.85546875" style="296" customWidth="1"/>
    <col min="8452" max="8452" width="8.140625" style="296" customWidth="1"/>
    <col min="8453" max="8453" width="12.5703125" style="296" bestFit="1" customWidth="1"/>
    <col min="8454" max="8456" width="12.28515625" style="296" customWidth="1"/>
    <col min="8457" max="8457" width="45.85546875" style="296" customWidth="1"/>
    <col min="8458" max="8705" width="11.42578125" style="296"/>
    <col min="8706" max="8706" width="5.7109375" style="296" customWidth="1"/>
    <col min="8707" max="8707" width="39.85546875" style="296" customWidth="1"/>
    <col min="8708" max="8708" width="8.140625" style="296" customWidth="1"/>
    <col min="8709" max="8709" width="12.5703125" style="296" bestFit="1" customWidth="1"/>
    <col min="8710" max="8712" width="12.28515625" style="296" customWidth="1"/>
    <col min="8713" max="8713" width="45.85546875" style="296" customWidth="1"/>
    <col min="8714" max="8961" width="11.42578125" style="296"/>
    <col min="8962" max="8962" width="5.7109375" style="296" customWidth="1"/>
    <col min="8963" max="8963" width="39.85546875" style="296" customWidth="1"/>
    <col min="8964" max="8964" width="8.140625" style="296" customWidth="1"/>
    <col min="8965" max="8965" width="12.5703125" style="296" bestFit="1" customWidth="1"/>
    <col min="8966" max="8968" width="12.28515625" style="296" customWidth="1"/>
    <col min="8969" max="8969" width="45.85546875" style="296" customWidth="1"/>
    <col min="8970" max="9217" width="11.42578125" style="296"/>
    <col min="9218" max="9218" width="5.7109375" style="296" customWidth="1"/>
    <col min="9219" max="9219" width="39.85546875" style="296" customWidth="1"/>
    <col min="9220" max="9220" width="8.140625" style="296" customWidth="1"/>
    <col min="9221" max="9221" width="12.5703125" style="296" bestFit="1" customWidth="1"/>
    <col min="9222" max="9224" width="12.28515625" style="296" customWidth="1"/>
    <col min="9225" max="9225" width="45.85546875" style="296" customWidth="1"/>
    <col min="9226" max="9473" width="11.42578125" style="296"/>
    <col min="9474" max="9474" width="5.7109375" style="296" customWidth="1"/>
    <col min="9475" max="9475" width="39.85546875" style="296" customWidth="1"/>
    <col min="9476" max="9476" width="8.140625" style="296" customWidth="1"/>
    <col min="9477" max="9477" width="12.5703125" style="296" bestFit="1" customWidth="1"/>
    <col min="9478" max="9480" width="12.28515625" style="296" customWidth="1"/>
    <col min="9481" max="9481" width="45.85546875" style="296" customWidth="1"/>
    <col min="9482" max="9729" width="11.42578125" style="296"/>
    <col min="9730" max="9730" width="5.7109375" style="296" customWidth="1"/>
    <col min="9731" max="9731" width="39.85546875" style="296" customWidth="1"/>
    <col min="9732" max="9732" width="8.140625" style="296" customWidth="1"/>
    <col min="9733" max="9733" width="12.5703125" style="296" bestFit="1" customWidth="1"/>
    <col min="9734" max="9736" width="12.28515625" style="296" customWidth="1"/>
    <col min="9737" max="9737" width="45.85546875" style="296" customWidth="1"/>
    <col min="9738" max="9985" width="11.42578125" style="296"/>
    <col min="9986" max="9986" width="5.7109375" style="296" customWidth="1"/>
    <col min="9987" max="9987" width="39.85546875" style="296" customWidth="1"/>
    <col min="9988" max="9988" width="8.140625" style="296" customWidth="1"/>
    <col min="9989" max="9989" width="12.5703125" style="296" bestFit="1" customWidth="1"/>
    <col min="9990" max="9992" width="12.28515625" style="296" customWidth="1"/>
    <col min="9993" max="9993" width="45.85546875" style="296" customWidth="1"/>
    <col min="9994" max="10241" width="11.42578125" style="296"/>
    <col min="10242" max="10242" width="5.7109375" style="296" customWidth="1"/>
    <col min="10243" max="10243" width="39.85546875" style="296" customWidth="1"/>
    <col min="10244" max="10244" width="8.140625" style="296" customWidth="1"/>
    <col min="10245" max="10245" width="12.5703125" style="296" bestFit="1" customWidth="1"/>
    <col min="10246" max="10248" width="12.28515625" style="296" customWidth="1"/>
    <col min="10249" max="10249" width="45.85546875" style="296" customWidth="1"/>
    <col min="10250" max="10497" width="11.42578125" style="296"/>
    <col min="10498" max="10498" width="5.7109375" style="296" customWidth="1"/>
    <col min="10499" max="10499" width="39.85546875" style="296" customWidth="1"/>
    <col min="10500" max="10500" width="8.140625" style="296" customWidth="1"/>
    <col min="10501" max="10501" width="12.5703125" style="296" bestFit="1" customWidth="1"/>
    <col min="10502" max="10504" width="12.28515625" style="296" customWidth="1"/>
    <col min="10505" max="10505" width="45.85546875" style="296" customWidth="1"/>
    <col min="10506" max="10753" width="11.42578125" style="296"/>
    <col min="10754" max="10754" width="5.7109375" style="296" customWidth="1"/>
    <col min="10755" max="10755" width="39.85546875" style="296" customWidth="1"/>
    <col min="10756" max="10756" width="8.140625" style="296" customWidth="1"/>
    <col min="10757" max="10757" width="12.5703125" style="296" bestFit="1" customWidth="1"/>
    <col min="10758" max="10760" width="12.28515625" style="296" customWidth="1"/>
    <col min="10761" max="10761" width="45.85546875" style="296" customWidth="1"/>
    <col min="10762" max="11009" width="11.42578125" style="296"/>
    <col min="11010" max="11010" width="5.7109375" style="296" customWidth="1"/>
    <col min="11011" max="11011" width="39.85546875" style="296" customWidth="1"/>
    <col min="11012" max="11012" width="8.140625" style="296" customWidth="1"/>
    <col min="11013" max="11013" width="12.5703125" style="296" bestFit="1" customWidth="1"/>
    <col min="11014" max="11016" width="12.28515625" style="296" customWidth="1"/>
    <col min="11017" max="11017" width="45.85546875" style="296" customWidth="1"/>
    <col min="11018" max="11265" width="11.42578125" style="296"/>
    <col min="11266" max="11266" width="5.7109375" style="296" customWidth="1"/>
    <col min="11267" max="11267" width="39.85546875" style="296" customWidth="1"/>
    <col min="11268" max="11268" width="8.140625" style="296" customWidth="1"/>
    <col min="11269" max="11269" width="12.5703125" style="296" bestFit="1" customWidth="1"/>
    <col min="11270" max="11272" width="12.28515625" style="296" customWidth="1"/>
    <col min="11273" max="11273" width="45.85546875" style="296" customWidth="1"/>
    <col min="11274" max="11521" width="11.42578125" style="296"/>
    <col min="11522" max="11522" width="5.7109375" style="296" customWidth="1"/>
    <col min="11523" max="11523" width="39.85546875" style="296" customWidth="1"/>
    <col min="11524" max="11524" width="8.140625" style="296" customWidth="1"/>
    <col min="11525" max="11525" width="12.5703125" style="296" bestFit="1" customWidth="1"/>
    <col min="11526" max="11528" width="12.28515625" style="296" customWidth="1"/>
    <col min="11529" max="11529" width="45.85546875" style="296" customWidth="1"/>
    <col min="11530" max="11777" width="11.42578125" style="296"/>
    <col min="11778" max="11778" width="5.7109375" style="296" customWidth="1"/>
    <col min="11779" max="11779" width="39.85546875" style="296" customWidth="1"/>
    <col min="11780" max="11780" width="8.140625" style="296" customWidth="1"/>
    <col min="11781" max="11781" width="12.5703125" style="296" bestFit="1" customWidth="1"/>
    <col min="11782" max="11784" width="12.28515625" style="296" customWidth="1"/>
    <col min="11785" max="11785" width="45.85546875" style="296" customWidth="1"/>
    <col min="11786" max="12033" width="11.42578125" style="296"/>
    <col min="12034" max="12034" width="5.7109375" style="296" customWidth="1"/>
    <col min="12035" max="12035" width="39.85546875" style="296" customWidth="1"/>
    <col min="12036" max="12036" width="8.140625" style="296" customWidth="1"/>
    <col min="12037" max="12037" width="12.5703125" style="296" bestFit="1" customWidth="1"/>
    <col min="12038" max="12040" width="12.28515625" style="296" customWidth="1"/>
    <col min="12041" max="12041" width="45.85546875" style="296" customWidth="1"/>
    <col min="12042" max="12289" width="11.42578125" style="296"/>
    <col min="12290" max="12290" width="5.7109375" style="296" customWidth="1"/>
    <col min="12291" max="12291" width="39.85546875" style="296" customWidth="1"/>
    <col min="12292" max="12292" width="8.140625" style="296" customWidth="1"/>
    <col min="12293" max="12293" width="12.5703125" style="296" bestFit="1" customWidth="1"/>
    <col min="12294" max="12296" width="12.28515625" style="296" customWidth="1"/>
    <col min="12297" max="12297" width="45.85546875" style="296" customWidth="1"/>
    <col min="12298" max="12545" width="11.42578125" style="296"/>
    <col min="12546" max="12546" width="5.7109375" style="296" customWidth="1"/>
    <col min="12547" max="12547" width="39.85546875" style="296" customWidth="1"/>
    <col min="12548" max="12548" width="8.140625" style="296" customWidth="1"/>
    <col min="12549" max="12549" width="12.5703125" style="296" bestFit="1" customWidth="1"/>
    <col min="12550" max="12552" width="12.28515625" style="296" customWidth="1"/>
    <col min="12553" max="12553" width="45.85546875" style="296" customWidth="1"/>
    <col min="12554" max="12801" width="11.42578125" style="296"/>
    <col min="12802" max="12802" width="5.7109375" style="296" customWidth="1"/>
    <col min="12803" max="12803" width="39.85546875" style="296" customWidth="1"/>
    <col min="12804" max="12804" width="8.140625" style="296" customWidth="1"/>
    <col min="12805" max="12805" width="12.5703125" style="296" bestFit="1" customWidth="1"/>
    <col min="12806" max="12808" width="12.28515625" style="296" customWidth="1"/>
    <col min="12809" max="12809" width="45.85546875" style="296" customWidth="1"/>
    <col min="12810" max="13057" width="11.42578125" style="296"/>
    <col min="13058" max="13058" width="5.7109375" style="296" customWidth="1"/>
    <col min="13059" max="13059" width="39.85546875" style="296" customWidth="1"/>
    <col min="13060" max="13060" width="8.140625" style="296" customWidth="1"/>
    <col min="13061" max="13061" width="12.5703125" style="296" bestFit="1" customWidth="1"/>
    <col min="13062" max="13064" width="12.28515625" style="296" customWidth="1"/>
    <col min="13065" max="13065" width="45.85546875" style="296" customWidth="1"/>
    <col min="13066" max="13313" width="11.42578125" style="296"/>
    <col min="13314" max="13314" width="5.7109375" style="296" customWidth="1"/>
    <col min="13315" max="13315" width="39.85546875" style="296" customWidth="1"/>
    <col min="13316" max="13316" width="8.140625" style="296" customWidth="1"/>
    <col min="13317" max="13317" width="12.5703125" style="296" bestFit="1" customWidth="1"/>
    <col min="13318" max="13320" width="12.28515625" style="296" customWidth="1"/>
    <col min="13321" max="13321" width="45.85546875" style="296" customWidth="1"/>
    <col min="13322" max="13569" width="11.42578125" style="296"/>
    <col min="13570" max="13570" width="5.7109375" style="296" customWidth="1"/>
    <col min="13571" max="13571" width="39.85546875" style="296" customWidth="1"/>
    <col min="13572" max="13572" width="8.140625" style="296" customWidth="1"/>
    <col min="13573" max="13573" width="12.5703125" style="296" bestFit="1" customWidth="1"/>
    <col min="13574" max="13576" width="12.28515625" style="296" customWidth="1"/>
    <col min="13577" max="13577" width="45.85546875" style="296" customWidth="1"/>
    <col min="13578" max="13825" width="11.42578125" style="296"/>
    <col min="13826" max="13826" width="5.7109375" style="296" customWidth="1"/>
    <col min="13827" max="13827" width="39.85546875" style="296" customWidth="1"/>
    <col min="13828" max="13828" width="8.140625" style="296" customWidth="1"/>
    <col min="13829" max="13829" width="12.5703125" style="296" bestFit="1" customWidth="1"/>
    <col min="13830" max="13832" width="12.28515625" style="296" customWidth="1"/>
    <col min="13833" max="13833" width="45.85546875" style="296" customWidth="1"/>
    <col min="13834" max="14081" width="11.42578125" style="296"/>
    <col min="14082" max="14082" width="5.7109375" style="296" customWidth="1"/>
    <col min="14083" max="14083" width="39.85546875" style="296" customWidth="1"/>
    <col min="14084" max="14084" width="8.140625" style="296" customWidth="1"/>
    <col min="14085" max="14085" width="12.5703125" style="296" bestFit="1" customWidth="1"/>
    <col min="14086" max="14088" width="12.28515625" style="296" customWidth="1"/>
    <col min="14089" max="14089" width="45.85546875" style="296" customWidth="1"/>
    <col min="14090" max="14337" width="11.42578125" style="296"/>
    <col min="14338" max="14338" width="5.7109375" style="296" customWidth="1"/>
    <col min="14339" max="14339" width="39.85546875" style="296" customWidth="1"/>
    <col min="14340" max="14340" width="8.140625" style="296" customWidth="1"/>
    <col min="14341" max="14341" width="12.5703125" style="296" bestFit="1" customWidth="1"/>
    <col min="14342" max="14344" width="12.28515625" style="296" customWidth="1"/>
    <col min="14345" max="14345" width="45.85546875" style="296" customWidth="1"/>
    <col min="14346" max="14593" width="11.42578125" style="296"/>
    <col min="14594" max="14594" width="5.7109375" style="296" customWidth="1"/>
    <col min="14595" max="14595" width="39.85546875" style="296" customWidth="1"/>
    <col min="14596" max="14596" width="8.140625" style="296" customWidth="1"/>
    <col min="14597" max="14597" width="12.5703125" style="296" bestFit="1" customWidth="1"/>
    <col min="14598" max="14600" width="12.28515625" style="296" customWidth="1"/>
    <col min="14601" max="14601" width="45.85546875" style="296" customWidth="1"/>
    <col min="14602" max="14849" width="11.42578125" style="296"/>
    <col min="14850" max="14850" width="5.7109375" style="296" customWidth="1"/>
    <col min="14851" max="14851" width="39.85546875" style="296" customWidth="1"/>
    <col min="14852" max="14852" width="8.140625" style="296" customWidth="1"/>
    <col min="14853" max="14853" width="12.5703125" style="296" bestFit="1" customWidth="1"/>
    <col min="14854" max="14856" width="12.28515625" style="296" customWidth="1"/>
    <col min="14857" max="14857" width="45.85546875" style="296" customWidth="1"/>
    <col min="14858" max="15105" width="11.42578125" style="296"/>
    <col min="15106" max="15106" width="5.7109375" style="296" customWidth="1"/>
    <col min="15107" max="15107" width="39.85546875" style="296" customWidth="1"/>
    <col min="15108" max="15108" width="8.140625" style="296" customWidth="1"/>
    <col min="15109" max="15109" width="12.5703125" style="296" bestFit="1" customWidth="1"/>
    <col min="15110" max="15112" width="12.28515625" style="296" customWidth="1"/>
    <col min="15113" max="15113" width="45.85546875" style="296" customWidth="1"/>
    <col min="15114" max="15361" width="11.42578125" style="296"/>
    <col min="15362" max="15362" width="5.7109375" style="296" customWidth="1"/>
    <col min="15363" max="15363" width="39.85546875" style="296" customWidth="1"/>
    <col min="15364" max="15364" width="8.140625" style="296" customWidth="1"/>
    <col min="15365" max="15365" width="12.5703125" style="296" bestFit="1" customWidth="1"/>
    <col min="15366" max="15368" width="12.28515625" style="296" customWidth="1"/>
    <col min="15369" max="15369" width="45.85546875" style="296" customWidth="1"/>
    <col min="15370" max="15617" width="11.42578125" style="296"/>
    <col min="15618" max="15618" width="5.7109375" style="296" customWidth="1"/>
    <col min="15619" max="15619" width="39.85546875" style="296" customWidth="1"/>
    <col min="15620" max="15620" width="8.140625" style="296" customWidth="1"/>
    <col min="15621" max="15621" width="12.5703125" style="296" bestFit="1" customWidth="1"/>
    <col min="15622" max="15624" width="12.28515625" style="296" customWidth="1"/>
    <col min="15625" max="15625" width="45.85546875" style="296" customWidth="1"/>
    <col min="15626" max="15873" width="11.42578125" style="296"/>
    <col min="15874" max="15874" width="5.7109375" style="296" customWidth="1"/>
    <col min="15875" max="15875" width="39.85546875" style="296" customWidth="1"/>
    <col min="15876" max="15876" width="8.140625" style="296" customWidth="1"/>
    <col min="15877" max="15877" width="12.5703125" style="296" bestFit="1" customWidth="1"/>
    <col min="15878" max="15880" width="12.28515625" style="296" customWidth="1"/>
    <col min="15881" max="15881" width="45.85546875" style="296" customWidth="1"/>
    <col min="15882" max="16129" width="11.42578125" style="296"/>
    <col min="16130" max="16130" width="5.7109375" style="296" customWidth="1"/>
    <col min="16131" max="16131" width="39.85546875" style="296" customWidth="1"/>
    <col min="16132" max="16132" width="8.140625" style="296" customWidth="1"/>
    <col min="16133" max="16133" width="12.5703125" style="296" bestFit="1" customWidth="1"/>
    <col min="16134" max="16136" width="12.28515625" style="296" customWidth="1"/>
    <col min="16137" max="16137" width="45.85546875" style="296" customWidth="1"/>
    <col min="16138" max="16384" width="11.42578125" style="296"/>
  </cols>
  <sheetData>
    <row r="1" spans="1:9" ht="30" customHeight="1" thickBot="1">
      <c r="I1" s="3059" t="s">
        <v>925</v>
      </c>
    </row>
    <row r="2" spans="1:9" s="1252" customFormat="1" ht="18" customHeight="1">
      <c r="A2" s="2855">
        <f>Hauptmenü!C4</f>
        <v>0</v>
      </c>
      <c r="B2" s="2855"/>
      <c r="C2" s="2855"/>
      <c r="D2" s="1915"/>
      <c r="E2" s="1916"/>
      <c r="F2" s="3060"/>
      <c r="G2" s="3060"/>
      <c r="H2" s="3060"/>
      <c r="I2" s="3059"/>
    </row>
    <row r="3" spans="1:9" s="1252" customFormat="1" ht="18" customHeight="1" thickBot="1">
      <c r="A3" s="2856" t="s">
        <v>113</v>
      </c>
      <c r="B3" s="2856"/>
      <c r="C3" s="2856"/>
      <c r="D3" s="1914"/>
      <c r="E3" s="1917"/>
      <c r="F3" s="3061"/>
      <c r="G3" s="3061"/>
      <c r="H3" s="3061"/>
      <c r="I3" s="3059"/>
    </row>
    <row r="4" spans="1:9" s="1252" customFormat="1" ht="8.25" customHeight="1">
      <c r="A4" s="1882"/>
      <c r="B4" s="1882"/>
      <c r="C4" s="1922"/>
      <c r="D4" s="1882"/>
      <c r="E4" s="1883"/>
      <c r="F4" s="1882"/>
      <c r="G4" s="1882"/>
      <c r="H4" s="1882"/>
      <c r="I4" s="3059"/>
    </row>
    <row r="5" spans="1:9" s="1252" customFormat="1" ht="21.75" customHeight="1">
      <c r="A5" s="3062" t="s">
        <v>670</v>
      </c>
      <c r="B5" s="3062"/>
      <c r="C5" s="3062"/>
      <c r="D5" s="3062"/>
      <c r="E5" s="3062"/>
      <c r="F5" s="3062"/>
      <c r="G5" s="3062"/>
      <c r="H5" s="1884" t="s">
        <v>669</v>
      </c>
      <c r="I5" s="3059"/>
    </row>
    <row r="6" spans="1:9" s="1252" customFormat="1" ht="5.25" customHeight="1" thickBot="1">
      <c r="A6" s="1885"/>
      <c r="C6" s="1923"/>
      <c r="E6" s="1886"/>
      <c r="I6" s="1812"/>
    </row>
    <row r="7" spans="1:9" s="1252" customFormat="1" ht="32.25" customHeight="1">
      <c r="A7" s="1887"/>
      <c r="B7" s="1888" t="s">
        <v>668</v>
      </c>
      <c r="C7" s="1924"/>
      <c r="D7" s="1918" t="s">
        <v>872</v>
      </c>
      <c r="E7" s="2261">
        <f>Hauptmenü!C6</f>
        <v>0</v>
      </c>
      <c r="F7" s="1919"/>
      <c r="G7" s="1920"/>
      <c r="H7" s="1921"/>
      <c r="I7" s="1812"/>
    </row>
    <row r="8" spans="1:9" s="1252" customFormat="1" ht="18" customHeight="1" thickBot="1">
      <c r="A8" s="1889"/>
      <c r="B8" s="1890" t="s">
        <v>873</v>
      </c>
      <c r="C8" s="1925"/>
      <c r="D8" s="1931"/>
      <c r="E8" s="1932">
        <f>Hauptmenü!C5</f>
        <v>0</v>
      </c>
      <c r="F8" s="1933"/>
      <c r="G8" s="1934"/>
      <c r="H8" s="1935"/>
      <c r="I8" s="1812"/>
    </row>
    <row r="9" spans="1:9" s="1252" customFormat="1" ht="18" customHeight="1">
      <c r="A9" s="1891"/>
      <c r="B9" s="1892" t="s">
        <v>874</v>
      </c>
      <c r="C9" s="1926" t="s">
        <v>252</v>
      </c>
      <c r="D9" s="1936"/>
      <c r="E9" s="1937">
        <f>'F002'!F13</f>
        <v>0</v>
      </c>
      <c r="F9" s="1938"/>
      <c r="G9" s="1939"/>
      <c r="H9" s="1940"/>
      <c r="I9" s="1812"/>
    </row>
    <row r="10" spans="1:9" s="1252" customFormat="1" ht="18" customHeight="1">
      <c r="A10" s="1893"/>
      <c r="B10" s="1892" t="s">
        <v>667</v>
      </c>
      <c r="C10" s="1926" t="s">
        <v>252</v>
      </c>
      <c r="D10" s="1936"/>
      <c r="E10" s="1937">
        <f>'F002'!D13</f>
        <v>0</v>
      </c>
      <c r="F10" s="1938"/>
      <c r="G10" s="1939"/>
      <c r="H10" s="1940"/>
      <c r="I10" s="1812"/>
    </row>
    <row r="11" spans="1:9" s="1252" customFormat="1" ht="18" customHeight="1">
      <c r="A11" s="1893"/>
      <c r="B11" s="1892" t="s">
        <v>666</v>
      </c>
      <c r="C11" s="1926" t="s">
        <v>252</v>
      </c>
      <c r="D11" s="1936"/>
      <c r="E11" s="1937">
        <f>'F002'!F9</f>
        <v>0</v>
      </c>
      <c r="F11" s="1938"/>
      <c r="G11" s="1939"/>
      <c r="H11" s="1940"/>
      <c r="I11" s="1812"/>
    </row>
    <row r="12" spans="1:9" s="1252" customFormat="1" ht="18" customHeight="1">
      <c r="A12" s="1893"/>
      <c r="B12" s="1892" t="s">
        <v>665</v>
      </c>
      <c r="C12" s="1926" t="s">
        <v>252</v>
      </c>
      <c r="D12" s="1936"/>
      <c r="E12" s="1937">
        <f>'F002'!F10</f>
        <v>0</v>
      </c>
      <c r="F12" s="1938"/>
      <c r="G12" s="1939"/>
      <c r="H12" s="1940"/>
      <c r="I12" s="1812"/>
    </row>
    <row r="13" spans="1:9" s="1252" customFormat="1" ht="18" customHeight="1">
      <c r="A13" s="1893"/>
      <c r="B13" s="1892" t="s">
        <v>664</v>
      </c>
      <c r="C13" s="1926" t="s">
        <v>252</v>
      </c>
      <c r="D13" s="1936"/>
      <c r="E13" s="1938"/>
      <c r="F13" s="1938"/>
      <c r="G13" s="1939"/>
      <c r="H13" s="1940"/>
      <c r="I13" s="1812"/>
    </row>
    <row r="14" spans="1:9" s="1252" customFormat="1" ht="18" customHeight="1">
      <c r="A14" s="1893"/>
      <c r="B14" s="1892" t="s">
        <v>663</v>
      </c>
      <c r="C14" s="1926" t="s">
        <v>252</v>
      </c>
      <c r="D14" s="1936"/>
      <c r="E14" s="1938"/>
      <c r="F14" s="1938"/>
      <c r="G14" s="1939"/>
      <c r="H14" s="1940"/>
      <c r="I14" s="1812"/>
    </row>
    <row r="15" spans="1:9" s="1252" customFormat="1" ht="18" customHeight="1">
      <c r="A15" s="1838"/>
      <c r="B15" s="1892" t="s">
        <v>662</v>
      </c>
      <c r="C15" s="1926" t="s">
        <v>252</v>
      </c>
      <c r="D15" s="1936"/>
      <c r="E15" s="1938"/>
      <c r="F15" s="1938"/>
      <c r="G15" s="1939"/>
      <c r="H15" s="1940"/>
    </row>
    <row r="16" spans="1:9" s="1252" customFormat="1" ht="18" customHeight="1">
      <c r="A16" s="1838"/>
      <c r="B16" s="1892" t="s">
        <v>661</v>
      </c>
      <c r="C16" s="1926" t="s">
        <v>252</v>
      </c>
      <c r="D16" s="1936"/>
      <c r="E16" s="1938"/>
      <c r="F16" s="1938"/>
      <c r="G16" s="1939"/>
      <c r="H16" s="1940"/>
      <c r="I16" s="1812"/>
    </row>
    <row r="17" spans="1:9" s="1252" customFormat="1" ht="18" customHeight="1" thickBot="1">
      <c r="A17" s="1894"/>
      <c r="B17" s="1895"/>
      <c r="C17" s="1927"/>
      <c r="D17" s="1941"/>
      <c r="E17" s="1942"/>
      <c r="F17" s="1942"/>
      <c r="G17" s="1943"/>
      <c r="H17" s="1944"/>
      <c r="I17" s="1812"/>
    </row>
    <row r="18" spans="1:9" s="1252" customFormat="1" ht="18" customHeight="1">
      <c r="A18" s="1896"/>
      <c r="B18" s="1890" t="s">
        <v>476</v>
      </c>
      <c r="C18" s="1925" t="s">
        <v>441</v>
      </c>
      <c r="D18" s="1931"/>
      <c r="E18" s="1945"/>
      <c r="F18" s="1946"/>
      <c r="G18" s="1947"/>
      <c r="H18" s="1948"/>
      <c r="I18" s="1812"/>
    </row>
    <row r="19" spans="1:9" s="1252" customFormat="1" ht="18" customHeight="1">
      <c r="A19" s="1838"/>
      <c r="B19" s="1892" t="s">
        <v>660</v>
      </c>
      <c r="C19" s="1926" t="s">
        <v>441</v>
      </c>
      <c r="D19" s="1936"/>
      <c r="E19" s="1945"/>
      <c r="F19" s="1945"/>
      <c r="G19" s="1949"/>
      <c r="H19" s="1950"/>
      <c r="I19" s="1812"/>
    </row>
    <row r="20" spans="1:9" s="1252" customFormat="1" ht="18" customHeight="1">
      <c r="A20" s="1838"/>
      <c r="B20" s="1892" t="s">
        <v>659</v>
      </c>
      <c r="C20" s="1926" t="s">
        <v>441</v>
      </c>
      <c r="D20" s="1936"/>
      <c r="E20" s="1945"/>
      <c r="F20" s="1945"/>
      <c r="G20" s="1949"/>
      <c r="H20" s="1950"/>
      <c r="I20" s="1812"/>
    </row>
    <row r="21" spans="1:9" s="1252" customFormat="1" ht="18" customHeight="1">
      <c r="A21" s="1838"/>
      <c r="B21" s="1892" t="s">
        <v>455</v>
      </c>
      <c r="C21" s="1926" t="s">
        <v>441</v>
      </c>
      <c r="D21" s="1936"/>
      <c r="E21" s="1945"/>
      <c r="F21" s="1945"/>
      <c r="G21" s="1949"/>
      <c r="H21" s="1950"/>
      <c r="I21" s="1812"/>
    </row>
    <row r="22" spans="1:9" s="1252" customFormat="1" ht="18" customHeight="1">
      <c r="A22" s="1838"/>
      <c r="B22" s="1892" t="s">
        <v>658</v>
      </c>
      <c r="C22" s="1926" t="s">
        <v>441</v>
      </c>
      <c r="D22" s="1936"/>
      <c r="E22" s="1945"/>
      <c r="F22" s="1945"/>
      <c r="G22" s="1949"/>
      <c r="H22" s="1950"/>
      <c r="I22" s="1812"/>
    </row>
    <row r="23" spans="1:9" s="1252" customFormat="1" ht="18" customHeight="1">
      <c r="A23" s="1838"/>
      <c r="B23" s="1897" t="s">
        <v>657</v>
      </c>
      <c r="C23" s="1928" t="s">
        <v>441</v>
      </c>
      <c r="D23" s="1951"/>
      <c r="E23" s="1945"/>
      <c r="F23" s="1952"/>
      <c r="G23" s="1953"/>
      <c r="H23" s="1954"/>
      <c r="I23" s="1812"/>
    </row>
    <row r="24" spans="1:9" s="1252" customFormat="1" ht="18" customHeight="1" thickBot="1">
      <c r="A24" s="1894"/>
      <c r="B24" s="1898" t="s">
        <v>656</v>
      </c>
      <c r="C24" s="1929" t="s">
        <v>239</v>
      </c>
      <c r="D24" s="1955"/>
      <c r="E24" s="1956"/>
      <c r="F24" s="1956"/>
      <c r="G24" s="1957"/>
      <c r="H24" s="1958"/>
      <c r="I24" s="1812"/>
    </row>
    <row r="25" spans="1:9" s="1252" customFormat="1" ht="18" customHeight="1">
      <c r="A25" s="1838"/>
      <c r="B25" s="1890" t="s">
        <v>655</v>
      </c>
      <c r="C25" s="1925" t="s">
        <v>502</v>
      </c>
      <c r="D25" s="1931"/>
      <c r="E25" s="1959">
        <f>'F003'!F15</f>
        <v>0</v>
      </c>
      <c r="F25" s="1960"/>
      <c r="G25" s="1961"/>
      <c r="H25" s="1962"/>
      <c r="I25" s="1812"/>
    </row>
    <row r="26" spans="1:9" s="1252" customFormat="1" ht="18" customHeight="1">
      <c r="A26" s="1838"/>
      <c r="B26" s="1892" t="s">
        <v>654</v>
      </c>
      <c r="C26" s="1926" t="s">
        <v>502</v>
      </c>
      <c r="D26" s="1936"/>
      <c r="E26" s="1937">
        <f>'F003'!F24</f>
        <v>0</v>
      </c>
      <c r="F26" s="1938"/>
      <c r="G26" s="1939"/>
      <c r="H26" s="1940"/>
      <c r="I26" s="1812"/>
    </row>
    <row r="27" spans="1:9" s="1252" customFormat="1" ht="18" customHeight="1">
      <c r="A27" s="1838"/>
      <c r="B27" s="1897" t="s">
        <v>653</v>
      </c>
      <c r="C27" s="1928" t="s">
        <v>493</v>
      </c>
      <c r="D27" s="1951"/>
      <c r="E27" s="1963">
        <f>'F010'!O37</f>
        <v>0</v>
      </c>
      <c r="F27" s="1964"/>
      <c r="G27" s="1965"/>
      <c r="H27" s="1966"/>
      <c r="I27" s="1812"/>
    </row>
    <row r="28" spans="1:9" s="1252" customFormat="1" ht="18" customHeight="1" thickBot="1">
      <c r="A28" s="1894"/>
      <c r="B28" s="1898" t="s">
        <v>652</v>
      </c>
      <c r="C28" s="1929" t="s">
        <v>502</v>
      </c>
      <c r="D28" s="1941"/>
      <c r="E28" s="1967">
        <f>E27/2100</f>
        <v>0</v>
      </c>
      <c r="F28" s="1942"/>
      <c r="G28" s="1943"/>
      <c r="H28" s="1944"/>
      <c r="I28" s="1812"/>
    </row>
    <row r="29" spans="1:9" s="1252" customFormat="1" ht="18" customHeight="1">
      <c r="A29" s="519"/>
      <c r="B29" s="1899" t="s">
        <v>651</v>
      </c>
      <c r="C29" s="1925" t="s">
        <v>82</v>
      </c>
      <c r="D29" s="1931"/>
      <c r="E29" s="1968">
        <f>'F010'!H37</f>
        <v>0</v>
      </c>
      <c r="F29" s="1969"/>
      <c r="G29" s="1970"/>
      <c r="H29" s="1971"/>
      <c r="I29" s="1812"/>
    </row>
    <row r="30" spans="1:9" s="1252" customFormat="1" ht="18" customHeight="1">
      <c r="A30" s="519"/>
      <c r="B30" s="1900" t="s">
        <v>650</v>
      </c>
      <c r="C30" s="1926" t="s">
        <v>82</v>
      </c>
      <c r="D30" s="1936"/>
      <c r="E30" s="1972">
        <f>'F017'!$G$13</f>
        <v>0</v>
      </c>
      <c r="F30" s="1973"/>
      <c r="G30" s="1974"/>
      <c r="H30" s="1975"/>
      <c r="I30" s="1812"/>
    </row>
    <row r="31" spans="1:9" s="1252" customFormat="1" ht="18" customHeight="1">
      <c r="A31" s="519"/>
      <c r="B31" s="1900" t="s">
        <v>649</v>
      </c>
      <c r="C31" s="1926" t="s">
        <v>82</v>
      </c>
      <c r="D31" s="1936"/>
      <c r="E31" s="1972">
        <f>'F017'!$H$20</f>
        <v>0</v>
      </c>
      <c r="F31" s="1973"/>
      <c r="G31" s="1974"/>
      <c r="H31" s="1975"/>
      <c r="I31" s="1812"/>
    </row>
    <row r="32" spans="1:9" s="1252" customFormat="1" ht="18" customHeight="1">
      <c r="A32" s="519"/>
      <c r="B32" s="1900" t="s">
        <v>648</v>
      </c>
      <c r="C32" s="1926" t="s">
        <v>82</v>
      </c>
      <c r="D32" s="1936"/>
      <c r="E32" s="1972">
        <f>'F017'!$H$14</f>
        <v>0</v>
      </c>
      <c r="F32" s="1973"/>
      <c r="G32" s="1974"/>
      <c r="H32" s="1975"/>
      <c r="I32" s="1812"/>
    </row>
    <row r="33" spans="1:11" s="1252" customFormat="1" ht="18" customHeight="1">
      <c r="A33" s="519"/>
      <c r="B33" s="1900" t="s">
        <v>122</v>
      </c>
      <c r="C33" s="1926" t="s">
        <v>82</v>
      </c>
      <c r="D33" s="1936"/>
      <c r="E33" s="1972">
        <f>'F017'!$H$28</f>
        <v>0</v>
      </c>
      <c r="F33" s="1973"/>
      <c r="G33" s="1974"/>
      <c r="H33" s="1975"/>
      <c r="I33" s="1812"/>
    </row>
    <row r="34" spans="1:11" s="1252" customFormat="1" ht="18" customHeight="1">
      <c r="A34" s="519"/>
      <c r="B34" s="1900" t="s">
        <v>647</v>
      </c>
      <c r="C34" s="1926" t="s">
        <v>82</v>
      </c>
      <c r="D34" s="1936"/>
      <c r="E34" s="1972">
        <f>IF( E25=0,0,E33/E25)</f>
        <v>0</v>
      </c>
      <c r="F34" s="1973"/>
      <c r="G34" s="1974"/>
      <c r="H34" s="1975"/>
      <c r="I34" s="1812"/>
    </row>
    <row r="35" spans="1:11" s="1252" customFormat="1" ht="18" customHeight="1">
      <c r="A35" s="519"/>
      <c r="B35" s="1900" t="s">
        <v>646</v>
      </c>
      <c r="C35" s="1926" t="s">
        <v>82</v>
      </c>
      <c r="D35" s="1936"/>
      <c r="E35" s="1976">
        <f>IF(E27=0,0,E33/E27)</f>
        <v>0</v>
      </c>
      <c r="F35" s="1977"/>
      <c r="G35" s="1978"/>
      <c r="H35" s="1979"/>
      <c r="I35" s="1812"/>
    </row>
    <row r="36" spans="1:11" s="1252" customFormat="1" ht="18" customHeight="1">
      <c r="A36" s="519"/>
      <c r="B36" s="1900" t="s">
        <v>645</v>
      </c>
      <c r="C36" s="1926" t="s">
        <v>82</v>
      </c>
      <c r="D36" s="1936"/>
      <c r="E36" s="1972">
        <f>'F018'!I13</f>
        <v>0</v>
      </c>
      <c r="F36" s="1973"/>
      <c r="G36" s="1974"/>
      <c r="H36" s="1975"/>
      <c r="I36" s="1812"/>
    </row>
    <row r="37" spans="1:11" s="1252" customFormat="1" ht="18" customHeight="1">
      <c r="A37" s="519"/>
      <c r="B37" s="1900" t="s">
        <v>644</v>
      </c>
      <c r="C37" s="1926" t="s">
        <v>82</v>
      </c>
      <c r="D37" s="1936"/>
      <c r="E37" s="1972">
        <f>'F018'!I18</f>
        <v>0</v>
      </c>
      <c r="F37" s="1973"/>
      <c r="G37" s="1974"/>
      <c r="H37" s="1975"/>
      <c r="I37" s="1812"/>
    </row>
    <row r="38" spans="1:11" s="1252" customFormat="1" ht="18" customHeight="1">
      <c r="A38" s="519"/>
      <c r="B38" s="1900" t="s">
        <v>643</v>
      </c>
      <c r="C38" s="1926" t="s">
        <v>82</v>
      </c>
      <c r="D38" s="1936"/>
      <c r="E38" s="1972">
        <f>'F018'!I26</f>
        <v>0</v>
      </c>
      <c r="F38" s="1973"/>
      <c r="G38" s="1974"/>
      <c r="H38" s="1975"/>
      <c r="I38" s="1812"/>
    </row>
    <row r="39" spans="1:11" s="1252" customFormat="1" ht="18" customHeight="1">
      <c r="A39" s="519"/>
      <c r="B39" s="1900" t="s">
        <v>642</v>
      </c>
      <c r="C39" s="1926" t="s">
        <v>82</v>
      </c>
      <c r="D39" s="1936"/>
      <c r="E39" s="1972">
        <f>'F018'!K26</f>
        <v>0</v>
      </c>
      <c r="F39" s="1973"/>
      <c r="G39" s="1974"/>
      <c r="H39" s="1975"/>
      <c r="I39" s="1812"/>
      <c r="K39" s="1901"/>
    </row>
    <row r="40" spans="1:11" s="1252" customFormat="1" ht="18" customHeight="1">
      <c r="A40" s="519"/>
      <c r="B40" s="1900" t="s">
        <v>641</v>
      </c>
      <c r="C40" s="1926" t="s">
        <v>395</v>
      </c>
      <c r="D40" s="1936"/>
      <c r="E40" s="1937">
        <f>'F018'!I32</f>
        <v>0</v>
      </c>
      <c r="F40" s="1938"/>
      <c r="G40" s="1939"/>
      <c r="H40" s="1940"/>
      <c r="I40" s="1812"/>
    </row>
    <row r="41" spans="1:11" s="1252" customFormat="1" ht="18" customHeight="1">
      <c r="A41" s="519"/>
      <c r="B41" s="1900" t="s">
        <v>640</v>
      </c>
      <c r="C41" s="1926" t="s">
        <v>82</v>
      </c>
      <c r="D41" s="1936"/>
      <c r="E41" s="1972">
        <f>'F018'!I40</f>
        <v>0</v>
      </c>
      <c r="F41" s="1973"/>
      <c r="G41" s="1974"/>
      <c r="H41" s="1975"/>
      <c r="I41" s="1812"/>
    </row>
    <row r="42" spans="1:11" s="1252" customFormat="1" ht="18" customHeight="1">
      <c r="A42" s="519"/>
      <c r="B42" s="1900" t="s">
        <v>639</v>
      </c>
      <c r="C42" s="1926" t="s">
        <v>82</v>
      </c>
      <c r="D42" s="1936"/>
      <c r="E42" s="1972">
        <f>'F018'!I42</f>
        <v>0</v>
      </c>
      <c r="F42" s="1973"/>
      <c r="G42" s="1974"/>
      <c r="H42" s="1975"/>
      <c r="I42" s="1812"/>
    </row>
    <row r="43" spans="1:11" s="1252" customFormat="1" ht="18" customHeight="1">
      <c r="A43" s="519"/>
      <c r="B43" s="1900" t="s">
        <v>638</v>
      </c>
      <c r="C43" s="1926" t="s">
        <v>82</v>
      </c>
      <c r="D43" s="1936"/>
      <c r="E43" s="1972">
        <f>'F012'!I46</f>
        <v>0</v>
      </c>
      <c r="F43" s="1973"/>
      <c r="G43" s="1974"/>
      <c r="H43" s="1975"/>
      <c r="I43" s="1812"/>
    </row>
    <row r="44" spans="1:11" s="1252" customFormat="1" ht="18" customHeight="1" thickBot="1">
      <c r="A44" s="1902"/>
      <c r="B44" s="1930" t="s">
        <v>637</v>
      </c>
      <c r="C44" s="1929" t="s">
        <v>82</v>
      </c>
      <c r="D44" s="1941"/>
      <c r="E44" s="1980">
        <f>'F019'!G44</f>
        <v>0</v>
      </c>
      <c r="F44" s="1981"/>
      <c r="G44" s="1982"/>
      <c r="H44" s="1983"/>
      <c r="I44" s="1812"/>
    </row>
    <row r="45" spans="1:11" s="1252" customFormat="1" ht="18.600000000000001" customHeight="1">
      <c r="B45" s="1825"/>
      <c r="C45" s="1923"/>
      <c r="E45" s="1886"/>
      <c r="I45" s="1812"/>
    </row>
    <row r="46" spans="1:11" ht="18.600000000000001" customHeight="1">
      <c r="B46" s="1825"/>
    </row>
  </sheetData>
  <sheetProtection password="F25B" sheet="1" objects="1" scenarios="1"/>
  <mergeCells count="6">
    <mergeCell ref="I1:I5"/>
    <mergeCell ref="A2:C2"/>
    <mergeCell ref="F2:H2"/>
    <mergeCell ref="A3:C3"/>
    <mergeCell ref="F3:H3"/>
    <mergeCell ref="A5:G5"/>
  </mergeCells>
  <printOptions horizontalCentered="1"/>
  <pageMargins left="0.59055118110236227" right="0.59055118110236227" top="0.39370078740157483" bottom="0" header="0" footer="0"/>
  <pageSetup paperSize="9" scale="80" fitToHeight="0" orientation="portrait" horizontalDpi="4294967292" r:id="rId1"/>
  <headerFooter alignWithMargins="0"/>
  <drawing r:id="rId2"/>
  <legacyDrawing r:id="rId3"/>
</worksheet>
</file>

<file path=xl/worksheets/sheet23.xml><?xml version="1.0" encoding="utf-8"?>
<worksheet xmlns="http://schemas.openxmlformats.org/spreadsheetml/2006/main" xmlns:r="http://schemas.openxmlformats.org/officeDocument/2006/relationships">
  <sheetPr codeName="Tabelle26"/>
  <dimension ref="A2:M51"/>
  <sheetViews>
    <sheetView showZeros="0" workbookViewId="0">
      <selection activeCell="B25" sqref="B25"/>
    </sheetView>
  </sheetViews>
  <sheetFormatPr baseColWidth="10" defaultRowHeight="12"/>
  <cols>
    <col min="1" max="1" width="4.28515625" style="52" customWidth="1"/>
    <col min="2" max="2" width="11.42578125" style="52"/>
    <col min="3" max="3" width="25.42578125" style="52" customWidth="1"/>
    <col min="4" max="4" width="12.42578125" style="52" customWidth="1"/>
    <col min="5" max="5" width="13.42578125" style="52" customWidth="1"/>
    <col min="6" max="6" width="19" style="52" customWidth="1"/>
    <col min="7" max="7" width="16.85546875" style="52" customWidth="1"/>
    <col min="8" max="8" width="11.28515625" style="52" customWidth="1"/>
    <col min="9" max="16384" width="11.42578125" style="52"/>
  </cols>
  <sheetData>
    <row r="2" spans="1:13" ht="20.100000000000001" customHeight="1">
      <c r="A2" s="971"/>
      <c r="B2" s="971"/>
      <c r="C2" s="1021"/>
      <c r="D2" s="1023" t="s">
        <v>636</v>
      </c>
      <c r="E2" s="1022"/>
      <c r="F2" s="1022"/>
      <c r="G2" s="971"/>
      <c r="H2" s="971"/>
      <c r="J2" s="581"/>
      <c r="K2" s="581"/>
      <c r="L2" s="581"/>
      <c r="M2" s="581"/>
    </row>
    <row r="3" spans="1:13" ht="20.100000000000001" customHeight="1" thickBot="1">
      <c r="B3" s="1021"/>
      <c r="D3" s="285"/>
      <c r="E3" s="285"/>
      <c r="G3" s="1021"/>
      <c r="H3" s="1020"/>
    </row>
    <row r="4" spans="1:13" ht="20.100000000000001" customHeight="1" thickBot="1">
      <c r="A4" s="598">
        <v>1</v>
      </c>
      <c r="B4" s="985" t="s">
        <v>635</v>
      </c>
      <c r="C4" s="1019"/>
      <c r="D4" s="1018" t="s">
        <v>634</v>
      </c>
      <c r="E4" s="1017"/>
      <c r="F4" s="1016" t="s">
        <v>633</v>
      </c>
      <c r="G4" s="544">
        <f>IF(ISNA(VLOOKUP(7,JA!$A$1:$O$500,2,FALSE)) = TRUE, , VLOOKUP(7,JA!$A$1:$O$500,2,FALSE))</f>
        <v>0</v>
      </c>
      <c r="H4" s="1015"/>
    </row>
    <row r="5" spans="1:13" ht="20.100000000000001" customHeight="1">
      <c r="A5" s="990">
        <f t="shared" ref="A5:A42" si="0">A4+1</f>
        <v>2</v>
      </c>
      <c r="B5" s="1005" t="s">
        <v>632</v>
      </c>
      <c r="C5" s="1014"/>
      <c r="D5" s="1013" t="s">
        <v>631</v>
      </c>
      <c r="E5" s="1012"/>
      <c r="F5" s="1011" t="s">
        <v>630</v>
      </c>
      <c r="G5" s="1005"/>
      <c r="H5" s="1010"/>
    </row>
    <row r="6" spans="1:13" ht="20.100000000000001" customHeight="1" thickBot="1">
      <c r="A6" s="990">
        <f t="shared" si="0"/>
        <v>3</v>
      </c>
      <c r="B6" s="1008" t="s">
        <v>629</v>
      </c>
      <c r="C6" s="908"/>
      <c r="D6" s="993"/>
      <c r="E6" s="993"/>
      <c r="F6" s="1009" t="s">
        <v>628</v>
      </c>
      <c r="G6" s="1008"/>
      <c r="H6" s="1007"/>
    </row>
    <row r="7" spans="1:13" ht="20.100000000000001" customHeight="1">
      <c r="A7" s="990">
        <f t="shared" si="0"/>
        <v>4</v>
      </c>
      <c r="B7" s="834" t="s">
        <v>627</v>
      </c>
      <c r="C7" s="834"/>
      <c r="D7" s="1006"/>
      <c r="E7" s="1005"/>
      <c r="F7" s="834"/>
      <c r="G7" s="834"/>
      <c r="H7" s="987"/>
    </row>
    <row r="8" spans="1:13" ht="20.100000000000001" customHeight="1">
      <c r="A8" s="990">
        <f t="shared" si="0"/>
        <v>5</v>
      </c>
      <c r="B8" s="834" t="s">
        <v>626</v>
      </c>
      <c r="C8" s="834"/>
      <c r="D8" s="544">
        <f>IF(ISNA(VLOOKUP(40,JA!$A$1:$O$500,2,FALSE)) = TRUE, , VLOOKUP(40,JA!$A$1:$O$500,2,FALSE))</f>
        <v>0</v>
      </c>
      <c r="E8" s="834" t="s">
        <v>617</v>
      </c>
      <c r="F8" s="834" t="s">
        <v>620</v>
      </c>
      <c r="G8" s="544">
        <f>IF(ISNA(VLOOKUP(40,JA!$A$1:$O$500,3,FALSE)) = TRUE, , VLOOKUP(40,JA!$A$1:$O$500,3,FALSE))</f>
        <v>0</v>
      </c>
      <c r="H8" s="987" t="s">
        <v>619</v>
      </c>
    </row>
    <row r="9" spans="1:13" ht="20.100000000000001" customHeight="1">
      <c r="A9" s="990">
        <f t="shared" si="0"/>
        <v>6</v>
      </c>
      <c r="B9" s="834" t="s">
        <v>625</v>
      </c>
      <c r="C9" s="834"/>
      <c r="D9" s="834"/>
      <c r="E9" s="834" t="s">
        <v>617</v>
      </c>
      <c r="F9" s="834" t="s">
        <v>624</v>
      </c>
      <c r="G9" s="834"/>
      <c r="H9" s="953"/>
    </row>
    <row r="10" spans="1:13" ht="20.100000000000001" customHeight="1">
      <c r="A10" s="990">
        <f t="shared" si="0"/>
        <v>7</v>
      </c>
      <c r="B10" s="834" t="s">
        <v>623</v>
      </c>
      <c r="C10" s="834"/>
      <c r="D10" s="834"/>
      <c r="E10" s="834" t="s">
        <v>617</v>
      </c>
      <c r="F10" s="834" t="s">
        <v>620</v>
      </c>
      <c r="G10" s="834"/>
      <c r="H10" s="987" t="s">
        <v>619</v>
      </c>
    </row>
    <row r="11" spans="1:13" ht="20.100000000000001" customHeight="1">
      <c r="A11" s="990">
        <f t="shared" si="0"/>
        <v>8</v>
      </c>
      <c r="B11" s="834" t="s">
        <v>622</v>
      </c>
      <c r="C11" s="834"/>
      <c r="D11" s="834"/>
      <c r="E11" s="834" t="s">
        <v>617</v>
      </c>
      <c r="F11" s="834" t="s">
        <v>620</v>
      </c>
      <c r="G11" s="834"/>
      <c r="H11" s="987" t="s">
        <v>619</v>
      </c>
    </row>
    <row r="12" spans="1:13" ht="20.100000000000001" customHeight="1">
      <c r="A12" s="990">
        <f t="shared" si="0"/>
        <v>9</v>
      </c>
      <c r="B12" s="834" t="s">
        <v>621</v>
      </c>
      <c r="C12" s="834"/>
      <c r="D12" s="544">
        <f>IF(ISNA(VLOOKUP(43,JA!$A$1:$O$500,2,FALSE)) = TRUE, , VLOOKUP(43,JA!$A$1:$O$500,2,FALSE))</f>
        <v>0</v>
      </c>
      <c r="E12" s="834" t="s">
        <v>617</v>
      </c>
      <c r="F12" s="834" t="s">
        <v>620</v>
      </c>
      <c r="G12" s="544">
        <f>IF(ISNA(VLOOKUP(43,JA!$A$1:$O$500,3,FALSE)) = TRUE, , VLOOKUP(43,JA!$A$1:$O$500,3,FALSE))</f>
        <v>0</v>
      </c>
      <c r="H12" s="987" t="s">
        <v>619</v>
      </c>
    </row>
    <row r="13" spans="1:13" ht="20.100000000000001" customHeight="1">
      <c r="A13" s="990">
        <f t="shared" si="0"/>
        <v>10</v>
      </c>
      <c r="B13" s="834" t="s">
        <v>618</v>
      </c>
      <c r="C13" s="834"/>
      <c r="D13" s="991"/>
      <c r="E13" s="834" t="s">
        <v>617</v>
      </c>
      <c r="F13" s="834" t="s">
        <v>616</v>
      </c>
      <c r="G13" s="991"/>
      <c r="H13" s="987" t="s">
        <v>82</v>
      </c>
    </row>
    <row r="14" spans="1:13" ht="20.100000000000001" customHeight="1" thickBot="1">
      <c r="A14" s="990">
        <f t="shared" si="0"/>
        <v>11</v>
      </c>
      <c r="B14" s="993" t="s">
        <v>615</v>
      </c>
      <c r="C14" s="993"/>
      <c r="D14" s="993"/>
      <c r="E14" s="1004"/>
      <c r="F14" s="993" t="s">
        <v>614</v>
      </c>
      <c r="G14" s="993"/>
      <c r="H14" s="1000"/>
    </row>
    <row r="15" spans="1:13" ht="20.100000000000001" customHeight="1">
      <c r="A15" s="990">
        <f t="shared" si="0"/>
        <v>12</v>
      </c>
      <c r="B15" s="996" t="s">
        <v>613</v>
      </c>
      <c r="C15" s="834"/>
      <c r="D15" s="894"/>
      <c r="E15" s="834"/>
      <c r="F15" s="834" t="s">
        <v>612</v>
      </c>
      <c r="G15" s="894"/>
      <c r="H15" s="1003" t="s">
        <v>611</v>
      </c>
    </row>
    <row r="16" spans="1:13" ht="20.100000000000001" customHeight="1">
      <c r="A16" s="990">
        <f t="shared" si="0"/>
        <v>13</v>
      </c>
      <c r="B16" s="834" t="s">
        <v>610</v>
      </c>
      <c r="C16" s="834"/>
      <c r="D16" s="894"/>
      <c r="E16" s="834"/>
      <c r="F16" s="1002" t="s">
        <v>609</v>
      </c>
      <c r="G16" s="894"/>
      <c r="H16" s="987" t="s">
        <v>608</v>
      </c>
    </row>
    <row r="17" spans="1:8" ht="20.100000000000001" customHeight="1" thickBot="1">
      <c r="A17" s="990">
        <f t="shared" si="0"/>
        <v>14</v>
      </c>
      <c r="B17" s="1001"/>
      <c r="C17" s="993"/>
      <c r="D17" s="993"/>
      <c r="E17" s="993"/>
      <c r="F17" s="993"/>
      <c r="G17" s="993"/>
      <c r="H17" s="1000"/>
    </row>
    <row r="18" spans="1:8" ht="20.100000000000001" customHeight="1">
      <c r="A18" s="990">
        <f t="shared" si="0"/>
        <v>15</v>
      </c>
      <c r="B18" s="834" t="s">
        <v>607</v>
      </c>
      <c r="C18" s="834"/>
      <c r="D18" s="894"/>
      <c r="E18" s="834"/>
      <c r="F18" s="989" t="s">
        <v>606</v>
      </c>
      <c r="G18" s="894"/>
      <c r="H18" s="987"/>
    </row>
    <row r="19" spans="1:8" ht="20.100000000000001" customHeight="1">
      <c r="A19" s="990">
        <f t="shared" si="0"/>
        <v>16</v>
      </c>
      <c r="B19" s="834" t="s">
        <v>605</v>
      </c>
      <c r="C19" s="834"/>
      <c r="D19" s="894"/>
      <c r="E19" s="998" t="s">
        <v>604</v>
      </c>
      <c r="F19" s="834"/>
      <c r="G19" s="894"/>
      <c r="H19" s="987"/>
    </row>
    <row r="20" spans="1:8" ht="20.100000000000001" customHeight="1">
      <c r="A20" s="990">
        <f t="shared" si="0"/>
        <v>17</v>
      </c>
      <c r="B20" s="834" t="s">
        <v>603</v>
      </c>
      <c r="C20" s="834"/>
      <c r="D20" s="834"/>
      <c r="E20" s="834" t="s">
        <v>598</v>
      </c>
      <c r="F20" s="989" t="s">
        <v>602</v>
      </c>
      <c r="G20" s="834"/>
      <c r="H20" s="987" t="s">
        <v>252</v>
      </c>
    </row>
    <row r="21" spans="1:8" ht="20.100000000000001" customHeight="1">
      <c r="A21" s="990">
        <f t="shared" si="0"/>
        <v>18</v>
      </c>
      <c r="B21" s="834" t="s">
        <v>601</v>
      </c>
      <c r="C21" s="834"/>
      <c r="D21" s="894"/>
      <c r="E21" s="834" t="s">
        <v>600</v>
      </c>
      <c r="F21" s="834"/>
      <c r="G21" s="894"/>
      <c r="H21" s="987" t="s">
        <v>252</v>
      </c>
    </row>
    <row r="22" spans="1:8" ht="20.100000000000001" customHeight="1">
      <c r="A22" s="990">
        <f t="shared" si="0"/>
        <v>19</v>
      </c>
      <c r="B22" s="834"/>
      <c r="C22" s="834" t="s">
        <v>599</v>
      </c>
      <c r="D22" s="834"/>
      <c r="E22" s="834" t="s">
        <v>598</v>
      </c>
      <c r="F22" s="989" t="s">
        <v>597</v>
      </c>
      <c r="G22" s="834"/>
      <c r="H22" s="987" t="s">
        <v>252</v>
      </c>
    </row>
    <row r="23" spans="1:8" ht="20.100000000000001" customHeight="1">
      <c r="A23" s="990">
        <f t="shared" si="0"/>
        <v>20</v>
      </c>
      <c r="B23" s="834" t="s">
        <v>596</v>
      </c>
      <c r="C23" s="834"/>
      <c r="D23" s="834"/>
      <c r="E23" s="834" t="s">
        <v>595</v>
      </c>
      <c r="F23" s="989" t="s">
        <v>594</v>
      </c>
      <c r="G23" s="834"/>
      <c r="H23" s="987" t="s">
        <v>252</v>
      </c>
    </row>
    <row r="24" spans="1:8" ht="20.100000000000001" customHeight="1">
      <c r="A24" s="990">
        <f t="shared" si="0"/>
        <v>21</v>
      </c>
      <c r="B24" s="834"/>
      <c r="C24" s="989" t="s">
        <v>593</v>
      </c>
      <c r="D24" s="894"/>
      <c r="E24" s="834" t="s">
        <v>592</v>
      </c>
      <c r="F24" s="989" t="s">
        <v>591</v>
      </c>
      <c r="G24" s="834"/>
      <c r="H24" s="987" t="s">
        <v>252</v>
      </c>
    </row>
    <row r="25" spans="1:8" ht="20.100000000000001" customHeight="1">
      <c r="A25" s="990">
        <f t="shared" si="0"/>
        <v>22</v>
      </c>
      <c r="B25" s="834" t="s">
        <v>590</v>
      </c>
      <c r="C25" s="834"/>
      <c r="D25" s="834"/>
      <c r="E25" s="834" t="s">
        <v>589</v>
      </c>
      <c r="F25" s="834"/>
      <c r="G25" s="999"/>
      <c r="H25" s="987" t="s">
        <v>588</v>
      </c>
    </row>
    <row r="26" spans="1:8" ht="20.100000000000001" customHeight="1" thickBot="1">
      <c r="A26" s="990">
        <f t="shared" si="0"/>
        <v>23</v>
      </c>
      <c r="B26" s="993" t="s">
        <v>587</v>
      </c>
      <c r="C26" s="993"/>
      <c r="D26" s="994"/>
      <c r="E26" s="995" t="s">
        <v>586</v>
      </c>
      <c r="F26" s="994"/>
      <c r="G26" s="995" t="s">
        <v>585</v>
      </c>
      <c r="H26" s="992"/>
    </row>
    <row r="27" spans="1:8" ht="20.100000000000001" customHeight="1">
      <c r="A27" s="990">
        <f t="shared" si="0"/>
        <v>24</v>
      </c>
      <c r="B27" s="834" t="s">
        <v>584</v>
      </c>
      <c r="C27" s="834"/>
      <c r="D27" s="834"/>
      <c r="E27" s="894"/>
      <c r="F27" s="834" t="s">
        <v>583</v>
      </c>
      <c r="G27" s="894"/>
      <c r="H27" s="987"/>
    </row>
    <row r="28" spans="1:8" ht="20.100000000000001" customHeight="1">
      <c r="A28" s="990">
        <f t="shared" si="0"/>
        <v>25</v>
      </c>
      <c r="B28" s="894"/>
      <c r="C28" s="998" t="s">
        <v>582</v>
      </c>
      <c r="D28" s="894"/>
      <c r="E28" s="998" t="s">
        <v>581</v>
      </c>
      <c r="F28" s="834" t="s">
        <v>580</v>
      </c>
      <c r="G28" s="997"/>
      <c r="H28" s="987" t="s">
        <v>579</v>
      </c>
    </row>
    <row r="29" spans="1:8" ht="20.100000000000001" customHeight="1">
      <c r="A29" s="990">
        <f t="shared" si="0"/>
        <v>26</v>
      </c>
      <c r="B29" s="996" t="s">
        <v>578</v>
      </c>
      <c r="C29" s="834"/>
      <c r="D29" s="894"/>
      <c r="E29" s="989" t="s">
        <v>577</v>
      </c>
      <c r="F29" s="894"/>
      <c r="G29" s="989" t="s">
        <v>576</v>
      </c>
      <c r="H29" s="953"/>
    </row>
    <row r="30" spans="1:8" ht="20.100000000000001" customHeight="1">
      <c r="A30" s="990">
        <f t="shared" si="0"/>
        <v>27</v>
      </c>
      <c r="B30" s="834"/>
      <c r="C30" s="989" t="s">
        <v>575</v>
      </c>
      <c r="D30" s="894"/>
      <c r="E30" s="989" t="s">
        <v>574</v>
      </c>
      <c r="F30" s="894"/>
      <c r="G30" s="989" t="s">
        <v>573</v>
      </c>
      <c r="H30" s="953"/>
    </row>
    <row r="31" spans="1:8" ht="20.100000000000001" customHeight="1" thickBot="1">
      <c r="A31" s="990">
        <f t="shared" si="0"/>
        <v>28</v>
      </c>
      <c r="B31" s="993"/>
      <c r="C31" s="995" t="s">
        <v>572</v>
      </c>
      <c r="D31" s="994"/>
      <c r="E31" s="993"/>
      <c r="F31" s="994"/>
      <c r="G31" s="993"/>
      <c r="H31" s="992"/>
    </row>
    <row r="32" spans="1:8" ht="20.100000000000001" customHeight="1">
      <c r="A32" s="990">
        <f t="shared" si="0"/>
        <v>29</v>
      </c>
      <c r="B32" s="834" t="s">
        <v>571</v>
      </c>
      <c r="C32" s="834"/>
      <c r="D32" s="834"/>
      <c r="E32" s="834"/>
      <c r="F32" s="834"/>
      <c r="G32" s="834"/>
      <c r="H32" s="987"/>
    </row>
    <row r="33" spans="1:8" ht="20.100000000000001" customHeight="1">
      <c r="A33" s="990">
        <f t="shared" si="0"/>
        <v>30</v>
      </c>
      <c r="B33" s="834" t="s">
        <v>570</v>
      </c>
      <c r="C33" s="834"/>
      <c r="D33" s="991"/>
      <c r="E33" s="834" t="s">
        <v>239</v>
      </c>
      <c r="F33" s="834" t="s">
        <v>569</v>
      </c>
      <c r="G33" s="834"/>
      <c r="H33" s="987"/>
    </row>
    <row r="34" spans="1:8" ht="20.100000000000001" customHeight="1">
      <c r="A34" s="990">
        <f t="shared" si="0"/>
        <v>31</v>
      </c>
      <c r="B34" s="834"/>
      <c r="C34" s="989" t="s">
        <v>568</v>
      </c>
      <c r="D34" s="991"/>
      <c r="E34" s="834" t="s">
        <v>239</v>
      </c>
      <c r="F34" s="834"/>
      <c r="G34" s="834"/>
      <c r="H34" s="987"/>
    </row>
    <row r="35" spans="1:8" ht="20.100000000000001" customHeight="1">
      <c r="A35" s="990">
        <f t="shared" si="0"/>
        <v>32</v>
      </c>
      <c r="B35" s="834"/>
      <c r="C35" s="989" t="s">
        <v>567</v>
      </c>
      <c r="D35" s="991"/>
      <c r="E35" s="834" t="s">
        <v>239</v>
      </c>
      <c r="F35" s="834"/>
      <c r="G35" s="892"/>
      <c r="H35" s="987"/>
    </row>
    <row r="36" spans="1:8" ht="20.100000000000001" customHeight="1">
      <c r="A36" s="990">
        <f t="shared" si="0"/>
        <v>33</v>
      </c>
      <c r="B36" s="834"/>
      <c r="C36" s="989" t="s">
        <v>566</v>
      </c>
      <c r="D36" s="991"/>
      <c r="E36" s="834" t="s">
        <v>565</v>
      </c>
      <c r="F36" s="894"/>
      <c r="G36" s="834"/>
      <c r="H36" s="987"/>
    </row>
    <row r="37" spans="1:8" ht="20.100000000000001" customHeight="1" thickBot="1">
      <c r="A37" s="990">
        <f t="shared" si="0"/>
        <v>34</v>
      </c>
      <c r="B37" s="834"/>
      <c r="C37" s="834"/>
      <c r="D37" s="834" t="s">
        <v>227</v>
      </c>
      <c r="E37" s="989" t="s">
        <v>564</v>
      </c>
      <c r="F37" s="939"/>
      <c r="G37" s="988"/>
      <c r="H37" s="987" t="s">
        <v>227</v>
      </c>
    </row>
    <row r="38" spans="1:8" s="872" customFormat="1" ht="20.100000000000001" customHeight="1">
      <c r="A38" s="981">
        <f t="shared" si="0"/>
        <v>35</v>
      </c>
      <c r="B38" s="986"/>
      <c r="C38" s="982"/>
      <c r="D38" s="985"/>
      <c r="E38" s="984" t="s">
        <v>408</v>
      </c>
      <c r="F38" s="983" t="s">
        <v>563</v>
      </c>
      <c r="G38" s="816"/>
      <c r="H38" s="982"/>
    </row>
    <row r="39" spans="1:8" ht="20.100000000000001" customHeight="1">
      <c r="A39" s="981">
        <f t="shared" si="0"/>
        <v>36</v>
      </c>
      <c r="B39" s="3065" t="s">
        <v>562</v>
      </c>
      <c r="C39" s="3067" t="s">
        <v>561</v>
      </c>
      <c r="D39" s="3068"/>
      <c r="E39" s="976"/>
      <c r="F39" s="975"/>
      <c r="G39" s="980"/>
      <c r="H39" s="815"/>
    </row>
    <row r="40" spans="1:8" ht="20.100000000000001" customHeight="1">
      <c r="A40" s="981">
        <f t="shared" si="0"/>
        <v>37</v>
      </c>
      <c r="B40" s="3066"/>
      <c r="C40" s="3067" t="s">
        <v>560</v>
      </c>
      <c r="D40" s="3068"/>
      <c r="E40" s="976"/>
      <c r="F40" s="975"/>
      <c r="G40" s="980"/>
      <c r="H40" s="815"/>
    </row>
    <row r="41" spans="1:8" ht="20.100000000000001" customHeight="1">
      <c r="A41" s="979">
        <f t="shared" si="0"/>
        <v>38</v>
      </c>
      <c r="B41" s="3066"/>
      <c r="C41" s="3067" t="s">
        <v>559</v>
      </c>
      <c r="D41" s="3068"/>
      <c r="E41" s="901"/>
      <c r="F41" s="978"/>
      <c r="G41" s="980"/>
      <c r="H41" s="815"/>
    </row>
    <row r="42" spans="1:8" ht="20.100000000000001" customHeight="1">
      <c r="A42" s="979">
        <f t="shared" si="0"/>
        <v>39</v>
      </c>
      <c r="B42" s="3066"/>
      <c r="C42" s="3067" t="s">
        <v>558</v>
      </c>
      <c r="D42" s="3068"/>
      <c r="E42" s="976"/>
      <c r="F42" s="978"/>
      <c r="G42" s="815"/>
      <c r="H42" s="815"/>
    </row>
    <row r="43" spans="1:8" ht="20.100000000000001" customHeight="1" thickBot="1">
      <c r="A43" s="977"/>
      <c r="B43" s="3066"/>
      <c r="C43" s="3069" t="s">
        <v>557</v>
      </c>
      <c r="D43" s="3070"/>
      <c r="E43" s="976"/>
      <c r="F43" s="975"/>
      <c r="G43" s="815"/>
      <c r="H43" s="815"/>
    </row>
    <row r="44" spans="1:8" ht="20.100000000000001" customHeight="1" thickBot="1">
      <c r="A44" s="974">
        <f>A42+1</f>
        <v>40</v>
      </c>
      <c r="B44" s="826"/>
      <c r="C44" s="3063" t="s">
        <v>556</v>
      </c>
      <c r="D44" s="3064"/>
      <c r="E44" s="973"/>
      <c r="F44" s="972"/>
      <c r="G44" s="815"/>
      <c r="H44" s="204"/>
    </row>
    <row r="45" spans="1:8" ht="20.100000000000001" customHeight="1">
      <c r="A45" s="872"/>
      <c r="B45" s="872"/>
      <c r="C45" s="872"/>
      <c r="D45" s="2267" t="s">
        <v>926</v>
      </c>
      <c r="E45" s="544">
        <f>IF(ISNA(VLOOKUP(2446,JA!$A$1:$O$500,5,FALSE)) = TRUE, , VLOOKUP(2446,JA!$A$1:$O$500,5,FALSE))</f>
        <v>0</v>
      </c>
      <c r="F45" s="872"/>
      <c r="G45" s="872"/>
      <c r="H45" s="872"/>
    </row>
    <row r="46" spans="1:8" ht="20.100000000000001" customHeight="1">
      <c r="A46" s="872"/>
      <c r="B46" s="872"/>
      <c r="C46" s="872"/>
      <c r="D46" s="872"/>
      <c r="E46" s="872"/>
      <c r="F46" s="872"/>
      <c r="G46" s="872"/>
      <c r="H46" s="872"/>
    </row>
    <row r="47" spans="1:8" ht="20.100000000000001" customHeight="1">
      <c r="A47" s="872"/>
      <c r="B47" s="872"/>
      <c r="C47" s="872"/>
      <c r="D47" s="872"/>
      <c r="E47" s="872"/>
      <c r="F47" s="872"/>
      <c r="G47" s="872"/>
      <c r="H47" s="872"/>
    </row>
    <row r="48" spans="1:8" ht="20.100000000000001" customHeight="1">
      <c r="A48" s="872"/>
      <c r="B48" s="872"/>
      <c r="C48" s="872"/>
      <c r="D48" s="872"/>
      <c r="E48" s="872"/>
      <c r="F48" s="872"/>
      <c r="G48" s="872"/>
      <c r="H48" s="872"/>
    </row>
    <row r="49" spans="1:8" ht="20.100000000000001" customHeight="1">
      <c r="A49" s="872"/>
      <c r="B49" s="872"/>
      <c r="C49" s="872"/>
      <c r="D49" s="872"/>
      <c r="E49" s="872"/>
      <c r="F49" s="872"/>
      <c r="G49" s="872"/>
      <c r="H49" s="872"/>
    </row>
    <row r="50" spans="1:8" ht="20.100000000000001" customHeight="1">
      <c r="A50" s="872"/>
      <c r="B50" s="872"/>
      <c r="C50" s="872"/>
      <c r="D50" s="872"/>
      <c r="E50" s="872"/>
      <c r="F50" s="872"/>
      <c r="G50" s="872"/>
      <c r="H50" s="872"/>
    </row>
    <row r="51" spans="1:8" ht="12.75">
      <c r="A51" s="971"/>
      <c r="B51" s="971"/>
      <c r="C51" s="971"/>
      <c r="D51" s="971"/>
      <c r="E51" s="971"/>
      <c r="F51" s="971"/>
      <c r="G51" s="971"/>
      <c r="H51" s="971"/>
    </row>
  </sheetData>
  <mergeCells count="7">
    <mergeCell ref="C44:D44"/>
    <mergeCell ref="B39:B43"/>
    <mergeCell ref="C39:D39"/>
    <mergeCell ref="C40:D40"/>
    <mergeCell ref="C41:D41"/>
    <mergeCell ref="C42:D42"/>
    <mergeCell ref="C43:D43"/>
  </mergeCells>
  <pageMargins left="0.7" right="0.7" top="0.78740157499999996" bottom="0.78740157499999996" header="0.3" footer="0.3"/>
  <pageSetup paperSize="9" orientation="portrait" r:id="rId1"/>
  <headerFooter>
    <oddHeader>&amp;LTestbetrieb&amp;C2009&amp;RIstbetrieb</oddHeader>
  </headerFooter>
  <legacyDrawing r:id="rId2"/>
</worksheet>
</file>

<file path=xl/worksheets/sheet24.xml><?xml version="1.0" encoding="utf-8"?>
<worksheet xmlns="http://schemas.openxmlformats.org/spreadsheetml/2006/main" xmlns:r="http://schemas.openxmlformats.org/officeDocument/2006/relationships">
  <sheetPr codeName="Tabelle33"/>
  <dimension ref="A2:I57"/>
  <sheetViews>
    <sheetView showZeros="0" workbookViewId="0">
      <selection activeCell="B25" sqref="B25"/>
    </sheetView>
  </sheetViews>
  <sheetFormatPr baseColWidth="10" defaultRowHeight="12"/>
  <cols>
    <col min="1" max="1" width="4.28515625" style="28" customWidth="1"/>
    <col min="2" max="2" width="22.85546875" style="28" customWidth="1"/>
    <col min="3" max="3" width="12.85546875" style="28" customWidth="1"/>
    <col min="4" max="4" width="7.28515625" style="28" customWidth="1"/>
    <col min="5" max="5" width="17.28515625" style="28" customWidth="1"/>
    <col min="6" max="6" width="9" style="28" customWidth="1"/>
    <col min="7" max="7" width="19.140625" style="28" customWidth="1"/>
    <col min="8" max="8" width="5.42578125" style="28" hidden="1" customWidth="1"/>
    <col min="9" max="9" width="7.28515625" style="28" customWidth="1"/>
    <col min="10" max="10" width="1.7109375" style="28" customWidth="1"/>
    <col min="11" max="16384" width="11.42578125" style="28"/>
  </cols>
  <sheetData>
    <row r="2" spans="1:9" s="182" customFormat="1" ht="15.75">
      <c r="B2" s="970"/>
      <c r="E2" s="232"/>
      <c r="F2" s="232"/>
      <c r="G2" s="232"/>
    </row>
    <row r="3" spans="1:9" s="182" customFormat="1" ht="15" customHeight="1">
      <c r="B3" s="969"/>
      <c r="E3" s="968"/>
      <c r="F3" s="232"/>
      <c r="G3" s="784"/>
    </row>
    <row r="4" spans="1:9" s="182" customFormat="1" ht="6" customHeight="1">
      <c r="B4" s="969"/>
      <c r="E4" s="968"/>
      <c r="F4" s="232"/>
      <c r="G4" s="784"/>
    </row>
    <row r="5" spans="1:9" ht="18.75" customHeight="1">
      <c r="B5" s="967" t="s">
        <v>555</v>
      </c>
      <c r="C5" s="966"/>
      <c r="D5" s="966"/>
      <c r="E5" s="966"/>
      <c r="F5" s="966"/>
      <c r="G5" s="966"/>
      <c r="H5" s="966"/>
      <c r="I5" s="966"/>
    </row>
    <row r="6" spans="1:9" ht="11.25" customHeight="1" thickBot="1"/>
    <row r="7" spans="1:9" ht="11.25" customHeight="1">
      <c r="A7" s="965"/>
      <c r="B7" s="964"/>
      <c r="C7" s="963" t="s">
        <v>554</v>
      </c>
      <c r="D7" s="963" t="s">
        <v>553</v>
      </c>
      <c r="E7" s="963" t="s">
        <v>552</v>
      </c>
      <c r="F7" s="963" t="s">
        <v>551</v>
      </c>
      <c r="G7" s="962" t="s">
        <v>550</v>
      </c>
      <c r="H7" s="961"/>
      <c r="I7" s="960"/>
    </row>
    <row r="8" spans="1:9">
      <c r="A8" s="959"/>
      <c r="B8" s="958"/>
      <c r="C8" s="957" t="s">
        <v>252</v>
      </c>
      <c r="D8" s="957" t="s">
        <v>252</v>
      </c>
      <c r="E8" s="957" t="s">
        <v>252</v>
      </c>
      <c r="F8" s="957" t="s">
        <v>252</v>
      </c>
      <c r="G8" s="956"/>
      <c r="H8" s="955"/>
      <c r="I8" s="954"/>
    </row>
    <row r="9" spans="1:9" ht="17.100000000000001" customHeight="1">
      <c r="A9" s="912">
        <v>1</v>
      </c>
      <c r="B9" s="948" t="s">
        <v>549</v>
      </c>
      <c r="C9" s="544">
        <f>IF(ISNA(VLOOKUP(6100,JA!$A$1:$O$500,2,FALSE)) = TRUE, , VLOOKUP(6100,JA!$A$1:$O$500,2,FALSE))</f>
        <v>0</v>
      </c>
      <c r="D9" s="544">
        <f>IF(ISNA(VLOOKUP(6100,JA!$A$1:$O$500,5,FALSE)) = TRUE, , VLOOKUP(6100,JA!$A$1:$O$500,5,FALSE))+IF(ISNA(VLOOKUP(6100,JA!$A$1:$O$500,6,FALSE)) = TRUE, , VLOOKUP(6100,JA!$A$1:$O$500,6,FALSE))</f>
        <v>0</v>
      </c>
      <c r="E9" s="544">
        <f>IF(ISNA(VLOOKUP(6100,JA!$A$1:$O$500,3,FALSE)) = TRUE, , VLOOKUP(6100,JA!$A$1:$O$500,3,FALSE))+IF(ISNA(VLOOKUP(6100,JA!$A$1:$O$500,4,FALSE)) = TRUE, , VLOOKUP(6100,JA!$A$1:$O$500,4,FALSE))</f>
        <v>0</v>
      </c>
      <c r="F9" s="834"/>
      <c r="G9" s="235" t="s">
        <v>548</v>
      </c>
      <c r="H9" s="620"/>
      <c r="I9" s="953"/>
    </row>
    <row r="10" spans="1:9" ht="17.100000000000001" customHeight="1">
      <c r="A10" s="912">
        <f t="shared" ref="A10:A46" si="0">A9+1</f>
        <v>2</v>
      </c>
      <c r="B10" s="948" t="s">
        <v>547</v>
      </c>
      <c r="C10" s="544">
        <f>IF(ISNA(VLOOKUP(6104,JA!$A$1:$O$500,2,FALSE)) = TRUE, , VLOOKUP(6104,JA!$A$1:$O$500,2,FALSE))</f>
        <v>0</v>
      </c>
      <c r="D10" s="544">
        <f>IF(ISNA(VLOOKUP(6104,JA!$A$1:$O$500,5,FALSE)) = TRUE, , VLOOKUP(6104,JA!$A$1:$O$500,5,FALSE))+IF(ISNA(VLOOKUP(6104,JA!$A$1:$O$500,6,FALSE)) = TRUE, , VLOOKUP(6104,JA!$A$1:$O$500,6,FALSE))</f>
        <v>0</v>
      </c>
      <c r="E10" s="544">
        <f>IF(ISNA(VLOOKUP(6104,JA!$A$1:$O$500,3,FALSE)) = TRUE, , VLOOKUP(6104,JA!$A$1:$O$500,3,FALSE))+IF(ISNA(VLOOKUP(6104,JA!$A$1:$O$500,4,FALSE)) = TRUE, , VLOOKUP(6104,JA!$A$1:$O$500,4,FALSE))</f>
        <v>0</v>
      </c>
      <c r="F10" s="834"/>
      <c r="G10" s="235" t="s">
        <v>546</v>
      </c>
      <c r="H10" s="620"/>
      <c r="I10" s="953"/>
    </row>
    <row r="11" spans="1:9" ht="17.100000000000001" customHeight="1">
      <c r="A11" s="912">
        <f t="shared" si="0"/>
        <v>3</v>
      </c>
      <c r="B11" s="948" t="s">
        <v>20</v>
      </c>
      <c r="C11" s="544">
        <f>IF(ISNA(VLOOKUP(6108,JA!$A$1:$O$500,2,FALSE)) = TRUE, , VLOOKUP(6108,JA!$A$1:$O$500,2,FALSE))</f>
        <v>0</v>
      </c>
      <c r="D11" s="544">
        <f>IF(ISNA(VLOOKUP(6108,JA!$A$1:$O$500,5,FALSE)) = TRUE, , VLOOKUP(6108,JA!$A$1:$O$500,5,FALSE))+IF(ISNA(VLOOKUP(6108,JA!$A$1:$O$500,6,FALSE)) = TRUE, , VLOOKUP(6108,JA!$A$1:$O$500,6,FALSE))</f>
        <v>0</v>
      </c>
      <c r="E11" s="544">
        <f>IF(ISNA(VLOOKUP(6108,JA!$A$1:$O$500,3,FALSE)) = TRUE, , VLOOKUP(6108,JA!$A$1:$O$500,3,FALSE))+IF(ISNA(VLOOKUP(6108,JA!$A$1:$O$500,4,FALSE)) = TRUE, , VLOOKUP(6108,JA!$A$1:$O$500,4,FALSE))</f>
        <v>0</v>
      </c>
      <c r="F11" s="834"/>
      <c r="G11" s="235"/>
      <c r="H11" s="620"/>
      <c r="I11" s="266"/>
    </row>
    <row r="12" spans="1:9" ht="17.100000000000001" customHeight="1" thickBot="1">
      <c r="A12" s="912">
        <f t="shared" si="0"/>
        <v>4</v>
      </c>
      <c r="B12" s="948" t="s">
        <v>545</v>
      </c>
      <c r="C12" s="544">
        <f>IF(ISNA(VLOOKUP(6116,JA!$A$1:$O$500,2,FALSE)) = TRUE, , VLOOKUP(6116,JA!$A$1:$O$500,2,FALSE))+IF(ISNA(VLOOKUP(6118,JA!$A$1:$O$500,2,FALSE)) = TRUE, , VLOOKUP(6118,JA!$A$1:$O$500,2,FALSE))</f>
        <v>0</v>
      </c>
      <c r="D12" s="544">
        <f>IF(ISNA(VLOOKUP(6116,JA!$A$1:$O$500,5,FALSE)) = TRUE, , VLOOKUP(6116,JA!$A$1:$O$500,5,FALSE))+IF(ISNA(VLOOKUP(6118,JA!$A$1:$O$500,5,FALSE)) = TRUE, , VLOOKUP(6118,JA!$A$1:$O$500,5,FALSE))+IF(ISNA(VLOOKUP(6116,JA!$A$1:$O$500,6,FALSE)) = TRUE, , VLOOKUP(6116,JA!$A$1:$O$500,6,FALSE))+IF(ISNA(VLOOKUP(6118,JA!$A$1:$O$500,6,FALSE)) = TRUE, , VLOOKUP(6118,JA!$A$1:$O$500,6,FALSE))</f>
        <v>0</v>
      </c>
      <c r="E12" s="544">
        <f>IF(ISNA(VLOOKUP(6116,JA!$A$1:$O$500,3,FALSE)) = TRUE, , VLOOKUP(6116,JA!$A$1:$O$500,3,FALSE))+IF(ISNA(VLOOKUP(6118,JA!$A$1:$O$500,3,FALSE)) = TRUE, , VLOOKUP(6118,JA!$A$1:$O$500,3,FALSE))+IF(ISNA(VLOOKUP(6116,JA!$A$1:$O$500,4,FALSE)) = TRUE, , VLOOKUP(6116,JA!$A$1:$O$500,4,FALSE))+IF(ISNA(VLOOKUP(6118,JA!$A$1:$O$500,4,FALSE)) = TRUE, , VLOOKUP(6118,JA!$A$1:$O$500,4,FALSE))</f>
        <v>0</v>
      </c>
      <c r="F12" s="834"/>
      <c r="G12" s="235"/>
      <c r="H12" s="620"/>
      <c r="I12" s="266"/>
    </row>
    <row r="13" spans="1:9" ht="17.100000000000001" customHeight="1" thickBot="1">
      <c r="A13" s="912">
        <f t="shared" si="0"/>
        <v>5</v>
      </c>
      <c r="B13" s="932" t="s">
        <v>544</v>
      </c>
      <c r="C13" s="643"/>
      <c r="D13" s="643"/>
      <c r="E13" s="643"/>
      <c r="F13" s="952"/>
      <c r="G13" s="944"/>
      <c r="H13" s="214"/>
      <c r="I13" s="213"/>
    </row>
    <row r="14" spans="1:9" ht="17.100000000000001" customHeight="1">
      <c r="A14" s="912">
        <f t="shared" si="0"/>
        <v>6</v>
      </c>
      <c r="B14" s="950" t="s">
        <v>543</v>
      </c>
      <c r="C14" s="662"/>
      <c r="D14" s="662"/>
      <c r="E14" s="662"/>
      <c r="F14" s="951"/>
      <c r="G14" s="950" t="s">
        <v>542</v>
      </c>
      <c r="H14" s="950"/>
      <c r="I14" s="949"/>
    </row>
    <row r="15" spans="1:9" ht="17.100000000000001" customHeight="1">
      <c r="A15" s="912">
        <f t="shared" si="0"/>
        <v>7</v>
      </c>
      <c r="B15" s="948" t="s">
        <v>541</v>
      </c>
      <c r="C15" s="662"/>
      <c r="D15" s="662"/>
      <c r="E15" s="662"/>
      <c r="F15" s="662"/>
      <c r="G15" s="948"/>
      <c r="H15" s="948"/>
      <c r="I15" s="947"/>
    </row>
    <row r="16" spans="1:9" ht="17.100000000000001" customHeight="1">
      <c r="A16" s="912">
        <f t="shared" si="0"/>
        <v>8</v>
      </c>
      <c r="B16" s="948" t="s">
        <v>540</v>
      </c>
      <c r="C16" s="544">
        <f>IF(ISNA(VLOOKUP(6122,JA!$A$1:$O$500,2,FALSE)) = TRUE, , VLOOKUP(6122,JA!$A$1:$O$500,2,FALSE))</f>
        <v>0</v>
      </c>
      <c r="D16" s="544">
        <f>IF(ISNA(VLOOKUP(6122,JA!$A$1:$O$500,5,FALSE)) = TRUE, , VLOOKUP(6122,JA!$A$1:$O$500,5,FALSE))+IF(ISNA(VLOOKUP(6122,JA!$A$1:$O$500,6,FALSE)) = TRUE, , VLOOKUP(6122,JA!$A$1:$O$500,6,FALSE))</f>
        <v>0</v>
      </c>
      <c r="E16" s="544">
        <f>IF(ISNA(VLOOKUP(6122,JA!$A$1:$O$500,3,FALSE)) = TRUE, , VLOOKUP(6122,JA!$A$1:$O$500,3,FALSE))+IF(ISNA(VLOOKUP(6122,JA!$A$1:$O$500,4,FALSE)) = TRUE, , VLOOKUP(6122,JA!$A$1:$O$500,4,FALSE))</f>
        <v>0</v>
      </c>
      <c r="F16" s="834"/>
      <c r="G16" s="948"/>
      <c r="H16" s="948"/>
      <c r="I16" s="947"/>
    </row>
    <row r="17" spans="1:9" ht="17.100000000000001" customHeight="1" thickBot="1">
      <c r="A17" s="912">
        <f t="shared" si="0"/>
        <v>9</v>
      </c>
      <c r="B17" s="946" t="s">
        <v>539</v>
      </c>
      <c r="C17" s="544">
        <f>IF(ISNA(VLOOKUP(6128,JA!$A$1:$O$500,2,FALSE)) = TRUE, , VLOOKUP(6128,JA!$A$1:$O$500,2,FALSE))</f>
        <v>0</v>
      </c>
      <c r="D17" s="544">
        <f>IF(ISNA(VLOOKUP(6128,JA!$A$1:$O$500,5,FALSE)) = TRUE, , VLOOKUP(6128,JA!$A$1:$O$500,5,FALSE))+IF(ISNA(VLOOKUP(6128,JA!$A$1:$O$500,6,FALSE)) = TRUE, , VLOOKUP(6128,JA!$A$1:$O$500,6,FALSE))</f>
        <v>0</v>
      </c>
      <c r="E17" s="544">
        <f>IF(ISNA(VLOOKUP(6128,JA!$A$1:$O$500,3,FALSE)) = TRUE, , VLOOKUP(6128,JA!$A$1:$O$500,3,FALSE))+IF(ISNA(VLOOKUP(6128,JA!$A$1:$O$500,4,FALSE)) = TRUE, , VLOOKUP(6128,JA!$A$1:$O$500,4,FALSE))</f>
        <v>0</v>
      </c>
      <c r="F17" s="834"/>
      <c r="G17" s="946" t="s">
        <v>538</v>
      </c>
      <c r="H17" s="946"/>
      <c r="I17" s="945"/>
    </row>
    <row r="18" spans="1:9" ht="17.100000000000001" customHeight="1" thickBot="1">
      <c r="A18" s="912">
        <f t="shared" si="0"/>
        <v>10</v>
      </c>
      <c r="B18" s="932" t="s">
        <v>537</v>
      </c>
      <c r="C18" s="643"/>
      <c r="D18" s="643"/>
      <c r="E18" s="643"/>
      <c r="F18" s="643"/>
      <c r="G18" s="944"/>
      <c r="H18" s="214"/>
      <c r="I18" s="213"/>
    </row>
    <row r="19" spans="1:9" s="52" customFormat="1" ht="17.100000000000001" customHeight="1" thickBot="1">
      <c r="A19" s="2002"/>
      <c r="B19" s="145"/>
      <c r="C19" s="204"/>
      <c r="D19" s="204"/>
      <c r="E19" s="204"/>
      <c r="F19" s="204"/>
      <c r="G19" s="232"/>
      <c r="H19" s="245"/>
    </row>
    <row r="20" spans="1:9" s="52" customFormat="1" ht="24.75">
      <c r="A20" s="2003"/>
      <c r="B20" s="271"/>
      <c r="C20" s="2005" t="s">
        <v>878</v>
      </c>
      <c r="D20" s="2004"/>
      <c r="E20" s="2005" t="s">
        <v>880</v>
      </c>
      <c r="F20" s="2006" t="s">
        <v>882</v>
      </c>
      <c r="G20" s="245"/>
      <c r="H20" s="270"/>
    </row>
    <row r="21" spans="1:9" ht="17.100000000000001" customHeight="1">
      <c r="A21" s="912">
        <f>A18+1</f>
        <v>11</v>
      </c>
      <c r="B21" s="934" t="s">
        <v>536</v>
      </c>
      <c r="C21" s="943"/>
      <c r="D21" s="69" t="s">
        <v>534</v>
      </c>
      <c r="E21" s="711"/>
      <c r="F21" s="834"/>
      <c r="G21" s="69" t="s">
        <v>533</v>
      </c>
      <c r="H21" s="69"/>
      <c r="I21" s="941"/>
    </row>
    <row r="22" spans="1:9" ht="17.100000000000001" customHeight="1" thickBot="1">
      <c r="A22" s="912">
        <f t="shared" si="0"/>
        <v>12</v>
      </c>
      <c r="B22" s="934" t="s">
        <v>535</v>
      </c>
      <c r="C22" s="942"/>
      <c r="D22" s="69" t="s">
        <v>534</v>
      </c>
      <c r="E22" s="662"/>
      <c r="F22" s="834"/>
      <c r="G22" s="69" t="s">
        <v>533</v>
      </c>
      <c r="H22" s="69"/>
      <c r="I22" s="941"/>
    </row>
    <row r="23" spans="1:9" ht="17.100000000000001" customHeight="1" thickBot="1">
      <c r="A23" s="912">
        <f t="shared" si="0"/>
        <v>13</v>
      </c>
      <c r="B23" s="934" t="s">
        <v>532</v>
      </c>
      <c r="C23" s="643"/>
      <c r="D23" s="940" t="s">
        <v>227</v>
      </c>
      <c r="E23" s="939"/>
      <c r="F23" s="935"/>
      <c r="G23" s="69" t="s">
        <v>82</v>
      </c>
      <c r="H23" s="69"/>
      <c r="I23" s="938"/>
    </row>
    <row r="24" spans="1:9" ht="17.100000000000001" customHeight="1" thickBot="1">
      <c r="A24" s="912">
        <f t="shared" si="0"/>
        <v>14</v>
      </c>
      <c r="B24" s="934" t="s">
        <v>531</v>
      </c>
      <c r="C24" s="937"/>
      <c r="D24" s="662"/>
      <c r="E24" s="936" t="s">
        <v>530</v>
      </c>
      <c r="F24" s="935"/>
      <c r="G24" s="69" t="s">
        <v>529</v>
      </c>
      <c r="H24" s="69"/>
      <c r="I24" s="76"/>
    </row>
    <row r="25" spans="1:9" ht="17.100000000000001" customHeight="1" thickBot="1">
      <c r="A25" s="912">
        <f t="shared" si="0"/>
        <v>15</v>
      </c>
      <c r="B25" s="934"/>
      <c r="C25" s="69"/>
      <c r="D25" s="69"/>
      <c r="E25" s="69"/>
      <c r="F25" s="933"/>
      <c r="G25" s="69"/>
      <c r="H25" s="69"/>
      <c r="I25" s="76"/>
    </row>
    <row r="26" spans="1:9" ht="17.100000000000001" customHeight="1" thickBot="1">
      <c r="A26" s="912">
        <f t="shared" si="0"/>
        <v>16</v>
      </c>
      <c r="B26" s="932" t="s">
        <v>528</v>
      </c>
      <c r="C26" s="212" t="s">
        <v>252</v>
      </c>
      <c r="D26" s="212" t="s">
        <v>527</v>
      </c>
      <c r="E26" s="931"/>
      <c r="F26" s="930"/>
      <c r="G26" s="929" t="s">
        <v>252</v>
      </c>
      <c r="H26" s="182"/>
      <c r="I26" s="212" t="s">
        <v>527</v>
      </c>
    </row>
    <row r="27" spans="1:9" ht="17.100000000000001" customHeight="1" thickBot="1">
      <c r="A27" s="912">
        <f t="shared" si="0"/>
        <v>17</v>
      </c>
      <c r="B27" s="662"/>
      <c r="C27" s="662"/>
      <c r="D27" s="919"/>
      <c r="E27" s="284" t="s">
        <v>526</v>
      </c>
      <c r="F27" s="751"/>
      <c r="G27" s="250"/>
      <c r="H27" s="204"/>
      <c r="I27" s="643"/>
    </row>
    <row r="28" spans="1:9" ht="17.100000000000001" customHeight="1">
      <c r="A28" s="912">
        <f t="shared" si="0"/>
        <v>18</v>
      </c>
      <c r="B28" s="662"/>
      <c r="C28" s="662"/>
      <c r="D28" s="919"/>
      <c r="E28" s="662"/>
      <c r="F28" s="235"/>
      <c r="G28" s="873"/>
      <c r="H28" s="204"/>
      <c r="I28" s="907"/>
    </row>
    <row r="29" spans="1:9" ht="17.100000000000001" customHeight="1">
      <c r="A29" s="912">
        <f t="shared" si="0"/>
        <v>19</v>
      </c>
      <c r="B29" s="662"/>
      <c r="C29" s="662"/>
      <c r="D29" s="919"/>
      <c r="E29" s="662"/>
      <c r="F29" s="235"/>
      <c r="G29" s="873"/>
      <c r="H29" s="204"/>
      <c r="I29" s="907"/>
    </row>
    <row r="30" spans="1:9" ht="17.100000000000001" customHeight="1">
      <c r="A30" s="912">
        <f t="shared" si="0"/>
        <v>20</v>
      </c>
      <c r="B30" s="662"/>
      <c r="C30" s="662"/>
      <c r="D30" s="919"/>
      <c r="E30" s="662"/>
      <c r="F30" s="235"/>
      <c r="G30" s="873"/>
      <c r="H30" s="204"/>
      <c r="I30" s="907"/>
    </row>
    <row r="31" spans="1:9" ht="17.100000000000001" customHeight="1">
      <c r="A31" s="912">
        <f t="shared" si="0"/>
        <v>21</v>
      </c>
      <c r="B31" s="662"/>
      <c r="C31" s="662"/>
      <c r="D31" s="919"/>
      <c r="E31" s="662"/>
      <c r="F31" s="235"/>
      <c r="G31" s="873"/>
      <c r="H31" s="204"/>
      <c r="I31" s="907"/>
    </row>
    <row r="32" spans="1:9" ht="17.100000000000001" customHeight="1" thickBot="1">
      <c r="A32" s="912">
        <f t="shared" si="0"/>
        <v>22</v>
      </c>
      <c r="B32" s="724"/>
      <c r="C32" s="724"/>
      <c r="D32" s="915"/>
      <c r="E32" s="662"/>
      <c r="F32" s="235"/>
      <c r="G32" s="873"/>
      <c r="H32" s="204"/>
      <c r="I32" s="907"/>
    </row>
    <row r="33" spans="1:9" ht="17.100000000000001" customHeight="1" thickBot="1">
      <c r="A33" s="912">
        <f t="shared" si="0"/>
        <v>23</v>
      </c>
      <c r="B33" s="751" t="s">
        <v>525</v>
      </c>
      <c r="C33" s="914"/>
      <c r="D33" s="913"/>
      <c r="E33" s="724"/>
      <c r="F33" s="228"/>
      <c r="G33" s="928"/>
      <c r="H33" s="204"/>
      <c r="I33" s="927"/>
    </row>
    <row r="34" spans="1:9" ht="17.100000000000001" customHeight="1" thickBot="1">
      <c r="A34" s="912">
        <f t="shared" si="0"/>
        <v>24</v>
      </c>
      <c r="B34" s="283"/>
      <c r="C34" s="283"/>
      <c r="D34" s="926"/>
      <c r="E34" s="698" t="s">
        <v>524</v>
      </c>
      <c r="F34" s="223"/>
      <c r="G34" s="644"/>
      <c r="H34" s="644"/>
      <c r="I34" s="917"/>
    </row>
    <row r="35" spans="1:9" ht="17.100000000000001" customHeight="1" thickBot="1">
      <c r="A35" s="912">
        <f t="shared" si="0"/>
        <v>25</v>
      </c>
      <c r="B35" s="662"/>
      <c r="C35" s="662"/>
      <c r="D35" s="925"/>
      <c r="E35" s="698" t="s">
        <v>523</v>
      </c>
      <c r="F35" s="223"/>
      <c r="G35" s="644"/>
      <c r="H35" s="924">
        <v>100</v>
      </c>
      <c r="I35" s="923"/>
    </row>
    <row r="36" spans="1:9" ht="17.100000000000001" customHeight="1">
      <c r="A36" s="912">
        <f t="shared" si="0"/>
        <v>26</v>
      </c>
      <c r="B36" s="662"/>
      <c r="C36" s="662"/>
      <c r="D36" s="919"/>
      <c r="E36" s="711"/>
      <c r="F36" s="779"/>
      <c r="G36" s="922"/>
      <c r="H36" s="204"/>
      <c r="I36" s="921"/>
    </row>
    <row r="37" spans="1:9" ht="17.100000000000001" customHeight="1">
      <c r="A37" s="912">
        <f t="shared" si="0"/>
        <v>27</v>
      </c>
      <c r="B37" s="662"/>
      <c r="C37" s="662"/>
      <c r="D37" s="919"/>
      <c r="E37" s="662"/>
      <c r="F37" s="235"/>
      <c r="G37" s="873"/>
      <c r="H37" s="204"/>
      <c r="I37" s="907"/>
    </row>
    <row r="38" spans="1:9" ht="17.100000000000001" customHeight="1">
      <c r="A38" s="912">
        <f t="shared" si="0"/>
        <v>28</v>
      </c>
      <c r="B38" s="662"/>
      <c r="C38" s="662"/>
      <c r="D38" s="919"/>
      <c r="E38" s="662"/>
      <c r="F38" s="235"/>
      <c r="G38" s="873"/>
      <c r="H38" s="204"/>
      <c r="I38" s="907"/>
    </row>
    <row r="39" spans="1:9" ht="17.100000000000001" customHeight="1" thickBot="1">
      <c r="A39" s="912">
        <f t="shared" si="0"/>
        <v>29</v>
      </c>
      <c r="B39" s="724"/>
      <c r="C39" s="724"/>
      <c r="D39" s="915"/>
      <c r="E39" s="662"/>
      <c r="F39" s="235"/>
      <c r="G39" s="873"/>
      <c r="H39" s="204"/>
      <c r="I39" s="907"/>
    </row>
    <row r="40" spans="1:9" ht="17.100000000000001" customHeight="1" thickBot="1">
      <c r="A40" s="912">
        <f t="shared" si="0"/>
        <v>30</v>
      </c>
      <c r="B40" s="751" t="s">
        <v>522</v>
      </c>
      <c r="C40" s="914"/>
      <c r="D40" s="913"/>
      <c r="E40" s="662"/>
      <c r="F40" s="235"/>
      <c r="G40" s="873"/>
      <c r="H40" s="204"/>
      <c r="I40" s="907"/>
    </row>
    <row r="41" spans="1:9" ht="17.100000000000001" customHeight="1" thickBot="1">
      <c r="A41" s="912">
        <f t="shared" si="0"/>
        <v>31</v>
      </c>
      <c r="B41" s="711"/>
      <c r="C41" s="711"/>
      <c r="D41" s="920"/>
      <c r="E41" s="284" t="s">
        <v>521</v>
      </c>
      <c r="F41" s="751"/>
      <c r="G41" s="250"/>
      <c r="H41" s="204"/>
      <c r="I41" s="643"/>
    </row>
    <row r="42" spans="1:9" ht="17.100000000000001" customHeight="1" thickBot="1">
      <c r="A42" s="912">
        <f t="shared" si="0"/>
        <v>32</v>
      </c>
      <c r="B42" s="662"/>
      <c r="C42" s="662"/>
      <c r="D42" s="919"/>
      <c r="E42" s="284" t="s">
        <v>520</v>
      </c>
      <c r="F42" s="751"/>
      <c r="G42" s="250"/>
      <c r="H42" s="204"/>
      <c r="I42" s="643"/>
    </row>
    <row r="43" spans="1:9" ht="17.100000000000001" customHeight="1" thickBot="1">
      <c r="A43" s="912">
        <f t="shared" si="0"/>
        <v>33</v>
      </c>
      <c r="B43" s="662"/>
      <c r="C43" s="662"/>
      <c r="D43" s="919"/>
      <c r="E43" s="284" t="s">
        <v>519</v>
      </c>
      <c r="F43" s="918" t="s">
        <v>518</v>
      </c>
      <c r="G43" s="250"/>
      <c r="H43" s="204"/>
      <c r="I43" s="917"/>
    </row>
    <row r="44" spans="1:9" ht="17.100000000000001" customHeight="1" thickBot="1">
      <c r="A44" s="912">
        <f t="shared" si="0"/>
        <v>34</v>
      </c>
      <c r="B44" s="916"/>
      <c r="C44" s="724"/>
      <c r="D44" s="915"/>
      <c r="E44" s="229" t="s">
        <v>517</v>
      </c>
      <c r="F44" s="235"/>
      <c r="G44" s="873"/>
      <c r="H44" s="204"/>
      <c r="I44" s="907"/>
    </row>
    <row r="45" spans="1:9" ht="17.100000000000001" customHeight="1" thickBot="1">
      <c r="A45" s="912">
        <f t="shared" si="0"/>
        <v>35</v>
      </c>
      <c r="B45" s="751" t="s">
        <v>516</v>
      </c>
      <c r="C45" s="914"/>
      <c r="D45" s="913"/>
      <c r="E45" s="262" t="s">
        <v>515</v>
      </c>
      <c r="F45" s="235"/>
      <c r="G45" s="873"/>
      <c r="H45" s="204"/>
      <c r="I45" s="907"/>
    </row>
    <row r="46" spans="1:9" ht="17.100000000000001" customHeight="1" thickBot="1">
      <c r="A46" s="912">
        <f t="shared" si="0"/>
        <v>36</v>
      </c>
      <c r="B46" s="911" t="s">
        <v>514</v>
      </c>
      <c r="C46" s="283"/>
      <c r="D46" s="911"/>
      <c r="E46" s="910" t="s">
        <v>513</v>
      </c>
      <c r="F46" s="774"/>
      <c r="G46" s="909"/>
      <c r="H46" s="908"/>
      <c r="I46" s="907"/>
    </row>
    <row r="47" spans="1:9" ht="14.25" customHeight="1">
      <c r="C47" s="906"/>
      <c r="D47" s="905"/>
    </row>
    <row r="48" spans="1:9" ht="20.100000000000001" customHeight="1"/>
    <row r="49" ht="20.100000000000001" customHeight="1"/>
    <row r="50" ht="20.100000000000001" customHeight="1"/>
    <row r="51" ht="20.100000000000001" customHeight="1"/>
    <row r="52" ht="20.100000000000001" customHeight="1"/>
    <row r="53" ht="20.100000000000001" customHeight="1"/>
    <row r="54" ht="20.100000000000001" customHeight="1"/>
    <row r="55" ht="20.100000000000001" customHeight="1"/>
    <row r="56" ht="20.100000000000001" customHeight="1"/>
    <row r="57" ht="20.100000000000001" customHeight="1"/>
  </sheetData>
  <printOptions horizontalCentered="1" verticalCentered="1"/>
  <pageMargins left="0.39370078740157483" right="0.39370078740157483" top="0.39370078740157483" bottom="0.39370078740157483" header="0" footer="0"/>
  <pageSetup paperSize="9" orientation="portrait" horizontalDpi="4294967292" r:id="rId1"/>
  <headerFooter alignWithMargins="0">
    <oddHeader>&amp;LTestbetrieb&amp;C2009&amp;RIstbetrieb</oddHeader>
    <oddFooter>&amp;L&amp;8Landwirtschaftsschulen in Bayern
ALF Tirschenreuth
&amp;R&amp;8Formblatt 002</oddFooter>
  </headerFooter>
  <drawing r:id="rId2"/>
  <legacyDrawing r:id="rId3"/>
</worksheet>
</file>

<file path=xl/worksheets/sheet25.xml><?xml version="1.0" encoding="utf-8"?>
<worksheet xmlns="http://schemas.openxmlformats.org/spreadsheetml/2006/main" xmlns:r="http://schemas.openxmlformats.org/officeDocument/2006/relationships">
  <sheetPr codeName="Tabelle34"/>
  <dimension ref="A1:I45"/>
  <sheetViews>
    <sheetView showZeros="0" workbookViewId="0">
      <selection activeCell="B25" sqref="B25"/>
    </sheetView>
  </sheetViews>
  <sheetFormatPr baseColWidth="10" defaultRowHeight="18.95" customHeight="1"/>
  <cols>
    <col min="1" max="1" width="4.28515625" style="872" customWidth="1"/>
    <col min="2" max="2" width="22.140625" style="872" customWidth="1"/>
    <col min="3" max="3" width="7.5703125" style="872" customWidth="1"/>
    <col min="4" max="4" width="5" style="872" customWidth="1"/>
    <col min="5" max="5" width="13" style="872" customWidth="1"/>
    <col min="6" max="6" width="13.140625" style="872" customWidth="1"/>
    <col min="7" max="7" width="16.5703125" style="872" customWidth="1"/>
    <col min="8" max="8" width="12.85546875" style="872" customWidth="1"/>
    <col min="9" max="9" width="4" style="872" customWidth="1"/>
    <col min="10" max="10" width="1.85546875" style="40" customWidth="1"/>
    <col min="11" max="16384" width="11.42578125" style="40"/>
  </cols>
  <sheetData>
    <row r="1" spans="1:9" ht="18.95" customHeight="1" thickBot="1"/>
    <row r="2" spans="1:9" ht="18.95" customHeight="1">
      <c r="A2" s="3075"/>
      <c r="B2" s="3076"/>
      <c r="C2" s="3076"/>
      <c r="D2" s="3077"/>
      <c r="E2" s="155"/>
      <c r="F2" s="3078"/>
      <c r="G2" s="3079"/>
      <c r="H2" s="3079"/>
      <c r="I2" s="3080"/>
    </row>
    <row r="3" spans="1:9" ht="18.95" customHeight="1" thickBot="1">
      <c r="A3" s="3081" t="s">
        <v>113</v>
      </c>
      <c r="B3" s="3082"/>
      <c r="C3" s="3082"/>
      <c r="D3" s="3083"/>
      <c r="E3" s="904" t="s">
        <v>512</v>
      </c>
      <c r="F3" s="3081" t="s">
        <v>111</v>
      </c>
      <c r="G3" s="3082"/>
      <c r="H3" s="3082"/>
      <c r="I3" s="3083"/>
    </row>
    <row r="4" spans="1:9" ht="8.25" customHeight="1" thickBot="1">
      <c r="A4" s="1535"/>
      <c r="B4" s="1535"/>
      <c r="C4" s="1535"/>
      <c r="D4" s="1535"/>
      <c r="E4" s="968"/>
      <c r="F4" s="1535"/>
      <c r="G4" s="1535"/>
      <c r="H4" s="1535"/>
      <c r="I4" s="1535"/>
    </row>
    <row r="5" spans="1:9" ht="18.95" customHeight="1">
      <c r="A5" s="813" t="s">
        <v>511</v>
      </c>
      <c r="B5" s="903"/>
      <c r="C5" s="903"/>
      <c r="D5" s="903"/>
      <c r="E5" s="903"/>
      <c r="F5" s="903"/>
      <c r="G5" s="903"/>
      <c r="H5" s="3084" t="s">
        <v>510</v>
      </c>
      <c r="I5" s="3084"/>
    </row>
    <row r="7" spans="1:9" ht="18.95" customHeight="1">
      <c r="B7" s="902"/>
      <c r="C7" s="204"/>
      <c r="E7" s="902" t="s">
        <v>509</v>
      </c>
      <c r="F7" s="901"/>
    </row>
    <row r="8" spans="1:9" ht="18.95" customHeight="1" thickBot="1"/>
    <row r="9" spans="1:9" ht="27" customHeight="1" thickBot="1">
      <c r="A9" s="3071" t="s">
        <v>508</v>
      </c>
      <c r="B9" s="3072"/>
      <c r="C9" s="891" t="s">
        <v>504</v>
      </c>
      <c r="D9" s="891" t="s">
        <v>503</v>
      </c>
      <c r="E9" s="891" t="s">
        <v>232</v>
      </c>
      <c r="F9" s="891" t="s">
        <v>502</v>
      </c>
      <c r="G9" s="900" t="s">
        <v>507</v>
      </c>
      <c r="H9" s="899"/>
      <c r="I9" s="898"/>
    </row>
    <row r="10" spans="1:9" ht="18.95" customHeight="1">
      <c r="A10" s="847">
        <v>1</v>
      </c>
      <c r="B10" s="711"/>
      <c r="C10" s="544">
        <f>IF(ISNA(VLOOKUP(7001,JA!$A$1:$O$500,8,FALSE)) = TRUE, , VLOOKUP(7001,JA!$A$1:$O$500,8,FALSE))</f>
        <v>0</v>
      </c>
      <c r="D10" s="711"/>
      <c r="E10" s="544">
        <f>(IF(ISNA(VLOOKUP(7001,JA!$A$1:$O$500,3,FALSE)) = TRUE, , VLOOKUP(7001,JA!$A$1:$O$500,3,FALSE)))*'F003'!$F$7</f>
        <v>0</v>
      </c>
      <c r="F10" s="711"/>
      <c r="G10" s="897"/>
      <c r="H10" s="896"/>
      <c r="I10" s="895"/>
    </row>
    <row r="11" spans="1:9" ht="18.95" customHeight="1">
      <c r="A11" s="820">
        <f>A10+1</f>
        <v>2</v>
      </c>
      <c r="B11" s="662"/>
      <c r="C11" s="544">
        <f>IF(ISNA(VLOOKUP(7002,JA!$A$1:$O$500,8,FALSE)) = TRUE, , VLOOKUP(7002,JA!$A$1:$O$500,8,FALSE))</f>
        <v>0</v>
      </c>
      <c r="D11" s="711"/>
      <c r="E11" s="544">
        <f>(IF(ISNA(VLOOKUP(7002,JA!$A$1:$O$500,3,FALSE)) = TRUE, , VLOOKUP(7002,JA!$A$1:$O$500,3,FALSE)))*'F003'!$F$7</f>
        <v>0</v>
      </c>
      <c r="F11" s="888"/>
      <c r="G11" s="661"/>
      <c r="H11" s="894"/>
      <c r="I11" s="833"/>
    </row>
    <row r="12" spans="1:9" ht="18.95" customHeight="1">
      <c r="A12" s="820">
        <f>A11+1</f>
        <v>3</v>
      </c>
      <c r="B12" s="662"/>
      <c r="C12" s="544">
        <f>IF(ISNA(VLOOKUP(7003,JA!$A$1:$O$500,8,FALSE)) = TRUE, , VLOOKUP(7003,JA!$A$1:$O$500,8,FALSE))</f>
        <v>0</v>
      </c>
      <c r="D12" s="711"/>
      <c r="E12" s="544">
        <f>(IF(ISNA(VLOOKUP(7003,JA!$A$1:$O$500,3,FALSE)) = TRUE, , VLOOKUP(7003,JA!$A$1:$O$500,3,FALSE)))*'F003'!$F$7</f>
        <v>0</v>
      </c>
      <c r="F12" s="888"/>
      <c r="G12" s="661"/>
      <c r="H12" s="894"/>
      <c r="I12" s="833"/>
    </row>
    <row r="13" spans="1:9" ht="18.95" customHeight="1">
      <c r="A13" s="820">
        <f>A12+1</f>
        <v>4</v>
      </c>
      <c r="B13" s="662"/>
      <c r="C13" s="544">
        <f>IF(ISNA(VLOOKUP(7004,JA!$A$1:$O$500,8,FALSE)) = TRUE, , VLOOKUP(7004,JA!$A$1:$O$500,8,FALSE))</f>
        <v>0</v>
      </c>
      <c r="D13" s="711"/>
      <c r="E13" s="544">
        <f>(IF(ISNA(VLOOKUP(7004,JA!$A$1:$O$500,3,FALSE)) = TRUE, , VLOOKUP(7004,JA!$A$1:$O$500,3,FALSE)))*'F003'!$F$7</f>
        <v>0</v>
      </c>
      <c r="F13" s="888"/>
      <c r="G13" s="661"/>
      <c r="H13" s="894"/>
      <c r="I13" s="833"/>
    </row>
    <row r="14" spans="1:9" ht="18.95" customHeight="1" thickBot="1">
      <c r="A14" s="820">
        <f>A13+1</f>
        <v>5</v>
      </c>
      <c r="B14" s="662"/>
      <c r="C14" s="544">
        <f>IF(ISNA(VLOOKUP(7005,JA!$A$1:$O$500,8,FALSE)) = TRUE, , VLOOKUP(7005,JA!$A$1:$O$500,8,FALSE))</f>
        <v>0</v>
      </c>
      <c r="D14" s="711"/>
      <c r="E14" s="544">
        <f>(IF(ISNA(VLOOKUP(7005,JA!$A$1:$O$500,3,FALSE)) = TRUE, , VLOOKUP(7005,JA!$A$1:$O$500,3,FALSE)))*'F003'!$F$7</f>
        <v>0</v>
      </c>
      <c r="F14" s="888"/>
      <c r="G14" s="661"/>
      <c r="H14" s="894"/>
      <c r="I14" s="833"/>
    </row>
    <row r="15" spans="1:9" ht="18.95" customHeight="1" thickBot="1">
      <c r="A15" s="820">
        <f>A14+1</f>
        <v>6</v>
      </c>
      <c r="B15" s="831" t="s">
        <v>506</v>
      </c>
      <c r="C15" s="662"/>
      <c r="D15" s="661"/>
      <c r="E15" s="750"/>
      <c r="F15" s="887"/>
      <c r="G15" s="834"/>
      <c r="H15" s="834"/>
      <c r="I15" s="833"/>
    </row>
    <row r="16" spans="1:9" s="872" customFormat="1" ht="18.95" customHeight="1" thickBot="1">
      <c r="A16" s="817"/>
      <c r="B16" s="892"/>
      <c r="C16" s="894"/>
      <c r="D16" s="894"/>
      <c r="E16" s="204"/>
      <c r="F16" s="893"/>
      <c r="G16" s="892"/>
      <c r="H16" s="892"/>
      <c r="I16" s="892"/>
    </row>
    <row r="17" spans="1:9" s="872" customFormat="1" ht="27" customHeight="1" thickBot="1">
      <c r="A17" s="3071" t="s">
        <v>505</v>
      </c>
      <c r="B17" s="3072"/>
      <c r="C17" s="891" t="s">
        <v>504</v>
      </c>
      <c r="D17" s="891" t="s">
        <v>503</v>
      </c>
      <c r="E17" s="891" t="s">
        <v>232</v>
      </c>
      <c r="F17" s="891" t="s">
        <v>502</v>
      </c>
      <c r="G17" s="891" t="s">
        <v>257</v>
      </c>
      <c r="H17" s="3073" t="s">
        <v>501</v>
      </c>
      <c r="I17" s="3074"/>
    </row>
    <row r="18" spans="1:9" ht="18.95" customHeight="1">
      <c r="A18" s="847">
        <f>A15+1</f>
        <v>7</v>
      </c>
      <c r="B18" s="711"/>
      <c r="C18" s="662"/>
      <c r="D18" s="711"/>
      <c r="E18" s="711"/>
      <c r="F18" s="662"/>
      <c r="G18" s="890"/>
      <c r="H18" s="711"/>
      <c r="I18" s="889" t="s">
        <v>82</v>
      </c>
    </row>
    <row r="19" spans="1:9" ht="18.95" customHeight="1">
      <c r="A19" s="820">
        <f t="shared" ref="A19:A24" si="0">A18+1</f>
        <v>8</v>
      </c>
      <c r="B19" s="662"/>
      <c r="C19" s="662"/>
      <c r="D19" s="711"/>
      <c r="E19" s="662"/>
      <c r="F19" s="888"/>
      <c r="G19" s="648"/>
      <c r="H19" s="662"/>
      <c r="I19" s="886" t="s">
        <v>82</v>
      </c>
    </row>
    <row r="20" spans="1:9" ht="18.95" customHeight="1">
      <c r="A20" s="820">
        <f t="shared" si="0"/>
        <v>9</v>
      </c>
      <c r="B20" s="662"/>
      <c r="C20" s="662"/>
      <c r="D20" s="711"/>
      <c r="E20" s="662"/>
      <c r="F20" s="662"/>
      <c r="G20" s="648"/>
      <c r="H20" s="662"/>
      <c r="I20" s="886" t="s">
        <v>82</v>
      </c>
    </row>
    <row r="21" spans="1:9" ht="18.95" customHeight="1" thickBot="1">
      <c r="A21" s="820">
        <f t="shared" si="0"/>
        <v>10</v>
      </c>
      <c r="B21" s="662"/>
      <c r="C21" s="662"/>
      <c r="D21" s="711"/>
      <c r="E21" s="724"/>
      <c r="F21" s="662"/>
      <c r="G21" s="648"/>
      <c r="H21" s="724"/>
      <c r="I21" s="886" t="s">
        <v>82</v>
      </c>
    </row>
    <row r="22" spans="1:9" ht="18.95" customHeight="1" thickBot="1">
      <c r="A22" s="820">
        <f t="shared" si="0"/>
        <v>11</v>
      </c>
      <c r="B22" s="831" t="s">
        <v>500</v>
      </c>
      <c r="C22" s="662"/>
      <c r="D22" s="204"/>
      <c r="E22" s="750"/>
      <c r="F22" s="887"/>
      <c r="G22" s="834"/>
      <c r="H22" s="643"/>
      <c r="I22" s="886" t="s">
        <v>82</v>
      </c>
    </row>
    <row r="23" spans="1:9" ht="18.95" customHeight="1" thickBot="1">
      <c r="A23" s="820">
        <f t="shared" si="0"/>
        <v>12</v>
      </c>
      <c r="B23" s="831" t="s">
        <v>499</v>
      </c>
      <c r="C23" s="662"/>
      <c r="D23" s="662"/>
      <c r="E23" s="544">
        <f>(IF(ISNA(VLOOKUP(7096,JA!$A$1:$O$500,3,FALSE)) = TRUE, , VLOOKUP(7096,JA!$A$1:$O$500,3,FALSE)))*'F003'!$F$7</f>
        <v>0</v>
      </c>
      <c r="F23" s="544">
        <f>IF(ISNA(VLOOKUP(7096,JA!$A$1:$O$500,3,FALSE)) = TRUE, , VLOOKUP(7096,JA!$A$1:$O$500,3,FALSE))</f>
        <v>0</v>
      </c>
      <c r="G23" s="648"/>
      <c r="H23" s="643"/>
      <c r="I23" s="833"/>
    </row>
    <row r="24" spans="1:9" ht="18.95" customHeight="1" thickBot="1">
      <c r="A24" s="820">
        <f t="shared" si="0"/>
        <v>13</v>
      </c>
      <c r="B24" s="831" t="s">
        <v>498</v>
      </c>
      <c r="C24" s="662"/>
      <c r="D24" s="662"/>
      <c r="E24" s="750"/>
      <c r="F24" s="885"/>
      <c r="G24" s="884"/>
      <c r="H24" s="643"/>
      <c r="I24" s="883" t="s">
        <v>82</v>
      </c>
    </row>
    <row r="25" spans="1:9" ht="18.95" customHeight="1">
      <c r="A25" s="581"/>
      <c r="B25" s="52"/>
      <c r="C25" s="52"/>
      <c r="D25" s="52"/>
      <c r="E25" s="52"/>
      <c r="F25" s="52"/>
      <c r="G25" s="52"/>
      <c r="H25" s="52"/>
      <c r="I25" s="52"/>
    </row>
    <row r="26" spans="1:9" ht="18.95" customHeight="1">
      <c r="A26" s="813" t="s">
        <v>497</v>
      </c>
      <c r="B26" s="813"/>
      <c r="C26" s="813"/>
      <c r="D26" s="813"/>
      <c r="E26" s="813"/>
      <c r="F26" s="813"/>
      <c r="G26" s="813"/>
      <c r="H26" s="813"/>
      <c r="I26" s="813"/>
    </row>
    <row r="27" spans="1:9" ht="18.95" customHeight="1">
      <c r="A27" s="813" t="s">
        <v>496</v>
      </c>
      <c r="B27" s="813"/>
      <c r="C27" s="813"/>
      <c r="D27" s="813"/>
      <c r="E27" s="813"/>
      <c r="F27" s="813"/>
      <c r="G27" s="813"/>
      <c r="H27" s="813"/>
      <c r="I27" s="813"/>
    </row>
    <row r="28" spans="1:9" s="28" customFormat="1" ht="18.95" customHeight="1" thickBot="1">
      <c r="A28" s="581"/>
      <c r="B28" s="52"/>
      <c r="C28" s="52"/>
      <c r="D28" s="882"/>
      <c r="E28" s="52"/>
      <c r="F28" s="52"/>
      <c r="G28" s="872"/>
      <c r="H28" s="52"/>
      <c r="I28" s="881" t="s">
        <v>495</v>
      </c>
    </row>
    <row r="29" spans="1:9" ht="17.100000000000001" customHeight="1" thickBot="1">
      <c r="A29" s="880" t="s">
        <v>494</v>
      </c>
      <c r="B29" s="879"/>
      <c r="C29" s="878"/>
      <c r="D29" s="878"/>
      <c r="E29" s="877" t="s">
        <v>493</v>
      </c>
      <c r="F29" s="877" t="s">
        <v>492</v>
      </c>
      <c r="G29" s="877" t="s">
        <v>82</v>
      </c>
      <c r="H29" s="876" t="s">
        <v>257</v>
      </c>
      <c r="I29" s="875"/>
    </row>
    <row r="30" spans="1:9" ht="18.95" customHeight="1">
      <c r="A30" s="820">
        <f>A24+1</f>
        <v>14</v>
      </c>
      <c r="B30" s="874"/>
      <c r="C30" s="663"/>
      <c r="D30" s="663"/>
      <c r="E30" s="662"/>
      <c r="F30" s="662"/>
      <c r="G30" s="662"/>
      <c r="H30" s="648"/>
      <c r="I30" s="833"/>
    </row>
    <row r="31" spans="1:9" ht="18.95" customHeight="1">
      <c r="A31" s="820">
        <f t="shared" ref="A31:A40" si="1">A30+1</f>
        <v>15</v>
      </c>
      <c r="B31" s="874"/>
      <c r="C31" s="663"/>
      <c r="D31" s="663"/>
      <c r="E31" s="662"/>
      <c r="F31" s="662"/>
      <c r="G31" s="662"/>
      <c r="H31" s="648"/>
      <c r="I31" s="833"/>
    </row>
    <row r="32" spans="1:9" ht="18.95" customHeight="1">
      <c r="A32" s="820">
        <f t="shared" si="1"/>
        <v>16</v>
      </c>
      <c r="B32" s="874"/>
      <c r="C32" s="663"/>
      <c r="D32" s="663"/>
      <c r="E32" s="662"/>
      <c r="F32" s="662"/>
      <c r="G32" s="662"/>
      <c r="H32" s="648"/>
      <c r="I32" s="833"/>
    </row>
    <row r="33" spans="1:9" ht="18.95" customHeight="1">
      <c r="A33" s="820">
        <f t="shared" si="1"/>
        <v>17</v>
      </c>
      <c r="B33" s="874"/>
      <c r="C33" s="663"/>
      <c r="D33" s="663"/>
      <c r="E33" s="662"/>
      <c r="F33" s="662"/>
      <c r="G33" s="662"/>
      <c r="H33" s="648"/>
      <c r="I33" s="833"/>
    </row>
    <row r="34" spans="1:9" ht="18.95" customHeight="1">
      <c r="A34" s="820">
        <f t="shared" si="1"/>
        <v>18</v>
      </c>
      <c r="B34" s="661"/>
      <c r="C34" s="873"/>
      <c r="D34" s="873"/>
      <c r="E34" s="662"/>
      <c r="F34" s="662"/>
      <c r="G34" s="831"/>
      <c r="H34" s="648"/>
      <c r="I34" s="833"/>
    </row>
    <row r="35" spans="1:9" ht="18.95" customHeight="1">
      <c r="A35" s="820">
        <f t="shared" si="1"/>
        <v>19</v>
      </c>
      <c r="B35" s="661"/>
      <c r="C35" s="873"/>
      <c r="D35" s="873"/>
      <c r="E35" s="662"/>
      <c r="F35" s="662"/>
      <c r="G35" s="831"/>
      <c r="H35" s="648"/>
      <c r="I35" s="833"/>
    </row>
    <row r="36" spans="1:9" ht="18.95" customHeight="1">
      <c r="A36" s="820">
        <f t="shared" si="1"/>
        <v>20</v>
      </c>
      <c r="B36" s="661"/>
      <c r="C36" s="873"/>
      <c r="D36" s="873"/>
      <c r="E36" s="662"/>
      <c r="F36" s="662"/>
      <c r="G36" s="831"/>
      <c r="H36" s="648"/>
      <c r="I36" s="833"/>
    </row>
    <row r="37" spans="1:9" ht="18.95" customHeight="1">
      <c r="A37" s="820">
        <f t="shared" si="1"/>
        <v>21</v>
      </c>
      <c r="B37" s="661"/>
      <c r="C37" s="873"/>
      <c r="D37" s="873"/>
      <c r="E37" s="662"/>
      <c r="F37" s="662"/>
      <c r="G37" s="831"/>
      <c r="H37" s="648"/>
      <c r="I37" s="833"/>
    </row>
    <row r="38" spans="1:9" ht="18.95" customHeight="1">
      <c r="A38" s="820">
        <f t="shared" si="1"/>
        <v>22</v>
      </c>
      <c r="B38" s="661"/>
      <c r="C38" s="873"/>
      <c r="D38" s="873"/>
      <c r="E38" s="662"/>
      <c r="F38" s="662"/>
      <c r="G38" s="831"/>
      <c r="H38" s="648"/>
      <c r="I38" s="833"/>
    </row>
    <row r="39" spans="1:9" ht="18.95" customHeight="1" thickBot="1">
      <c r="A39" s="820">
        <f t="shared" si="1"/>
        <v>23</v>
      </c>
      <c r="B39" s="661"/>
      <c r="C39" s="873"/>
      <c r="D39" s="873"/>
      <c r="E39" s="662"/>
      <c r="F39" s="662"/>
      <c r="G39" s="831"/>
      <c r="H39" s="648"/>
      <c r="I39" s="833"/>
    </row>
    <row r="40" spans="1:9" ht="18.95" customHeight="1" thickBot="1">
      <c r="A40" s="820">
        <f t="shared" si="1"/>
        <v>24</v>
      </c>
      <c r="B40" s="235" t="s">
        <v>491</v>
      </c>
      <c r="C40" s="663"/>
      <c r="D40" s="229"/>
      <c r="E40" s="643"/>
      <c r="F40" s="662"/>
      <c r="G40" s="643"/>
      <c r="H40" s="648"/>
      <c r="I40" s="833"/>
    </row>
    <row r="45" spans="1:9" ht="18.95" customHeight="1">
      <c r="E45" s="746"/>
    </row>
  </sheetData>
  <mergeCells count="8">
    <mergeCell ref="A17:B17"/>
    <mergeCell ref="H17:I17"/>
    <mergeCell ref="A2:D2"/>
    <mergeCell ref="F2:I2"/>
    <mergeCell ref="A3:D3"/>
    <mergeCell ref="F3:I3"/>
    <mergeCell ref="H5:I5"/>
    <mergeCell ref="A9:B9"/>
  </mergeCells>
  <printOptions horizontalCentered="1" verticalCentered="1"/>
  <pageMargins left="0.39370078740157483" right="0.39370078740157483" top="0.59055118110236227" bottom="0" header="0" footer="0"/>
  <pageSetup paperSize="9" orientation="portrait" horizontalDpi="4294967292" r:id="rId1"/>
  <headerFooter alignWithMargins="0">
    <oddHeader>&amp;LTestbetrieb&amp;C2009&amp;RIstbetrieb</oddHeader>
    <oddFooter>&amp;L&amp;8Landwirtschaftsschulen in Bayern
ALF Tirschenreuth&amp;R&amp;8Formblatt 003</oddFooter>
  </headerFooter>
  <drawing r:id="rId2"/>
  <legacyDrawing r:id="rId3"/>
</worksheet>
</file>

<file path=xl/worksheets/sheet26.xml><?xml version="1.0" encoding="utf-8"?>
<worksheet xmlns="http://schemas.openxmlformats.org/spreadsheetml/2006/main" xmlns:r="http://schemas.openxmlformats.org/officeDocument/2006/relationships">
  <sheetPr codeName="Tabelle35"/>
  <dimension ref="A1:H51"/>
  <sheetViews>
    <sheetView showZeros="0" workbookViewId="0">
      <selection activeCell="B25" sqref="B25"/>
    </sheetView>
  </sheetViews>
  <sheetFormatPr baseColWidth="10" defaultRowHeight="18.95" customHeight="1"/>
  <cols>
    <col min="1" max="1" width="4.28515625" style="583" customWidth="1"/>
    <col min="2" max="3" width="11.42578125" style="583"/>
    <col min="4" max="4" width="17.7109375" style="583" customWidth="1"/>
    <col min="5" max="6" width="11.42578125" style="583"/>
    <col min="7" max="7" width="14.7109375" style="583" customWidth="1"/>
    <col min="8" max="8" width="15.5703125" style="583" customWidth="1"/>
    <col min="9" max="9" width="1.7109375" style="583" customWidth="1"/>
    <col min="10" max="16384" width="11.42578125" style="583"/>
  </cols>
  <sheetData>
    <row r="1" spans="1:8" ht="18.95" customHeight="1" thickBot="1"/>
    <row r="2" spans="1:8" ht="18.95" customHeight="1">
      <c r="A2" s="3075"/>
      <c r="B2" s="3076"/>
      <c r="C2" s="3076"/>
      <c r="D2" s="3077"/>
      <c r="E2" s="155"/>
      <c r="F2" s="3078"/>
      <c r="G2" s="3079"/>
      <c r="H2" s="3080"/>
    </row>
    <row r="3" spans="1:8" ht="18.95" customHeight="1" thickBot="1">
      <c r="A3" s="3081" t="s">
        <v>113</v>
      </c>
      <c r="B3" s="3082"/>
      <c r="C3" s="3082"/>
      <c r="D3" s="3083"/>
      <c r="E3" s="295" t="s">
        <v>112</v>
      </c>
      <c r="F3" s="3081" t="s">
        <v>111</v>
      </c>
      <c r="G3" s="3082"/>
      <c r="H3" s="3083"/>
    </row>
    <row r="4" spans="1:8" ht="9" customHeight="1">
      <c r="A4" s="1535"/>
      <c r="B4" s="1535"/>
      <c r="C4" s="1535"/>
      <c r="D4" s="1535"/>
      <c r="E4" s="1538"/>
      <c r="F4" s="1535"/>
      <c r="G4" s="1535"/>
      <c r="H4" s="1535"/>
    </row>
    <row r="5" spans="1:8" ht="18.95" customHeight="1">
      <c r="A5" s="813" t="s">
        <v>490</v>
      </c>
      <c r="B5" s="871"/>
      <c r="C5" s="871"/>
      <c r="D5" s="871"/>
      <c r="E5" s="871"/>
      <c r="F5" s="871"/>
      <c r="G5" s="871"/>
      <c r="H5" s="813" t="s">
        <v>489</v>
      </c>
    </row>
    <row r="6" spans="1:8" ht="18.95" customHeight="1" thickBot="1">
      <c r="H6" s="870" t="s">
        <v>488</v>
      </c>
    </row>
    <row r="7" spans="1:8" ht="12" customHeight="1">
      <c r="A7" s="869"/>
      <c r="B7" s="868"/>
      <c r="C7" s="868"/>
      <c r="D7" s="867"/>
      <c r="E7" s="741" t="s">
        <v>487</v>
      </c>
      <c r="F7" s="866" t="s">
        <v>486</v>
      </c>
      <c r="G7" s="865"/>
      <c r="H7" s="864"/>
    </row>
    <row r="8" spans="1:8" ht="12" customHeight="1">
      <c r="A8" s="863"/>
      <c r="B8" s="862"/>
      <c r="C8" s="862"/>
      <c r="D8" s="853"/>
      <c r="E8" s="851" t="s">
        <v>485</v>
      </c>
      <c r="F8" s="851" t="s">
        <v>484</v>
      </c>
      <c r="G8" s="861" t="s">
        <v>483</v>
      </c>
      <c r="H8" s="860"/>
    </row>
    <row r="9" spans="1:8" ht="14.1" customHeight="1">
      <c r="A9" s="859" t="s">
        <v>482</v>
      </c>
      <c r="B9" s="858"/>
      <c r="C9" s="858"/>
      <c r="D9" s="853"/>
      <c r="E9" s="851" t="s">
        <v>481</v>
      </c>
      <c r="F9" s="851" t="s">
        <v>480</v>
      </c>
      <c r="G9" s="857"/>
      <c r="H9" s="856"/>
    </row>
    <row r="10" spans="1:8" ht="12" customHeight="1">
      <c r="A10" s="855"/>
      <c r="B10" s="854"/>
      <c r="C10" s="854"/>
      <c r="D10" s="853"/>
      <c r="E10" s="851" t="s">
        <v>479</v>
      </c>
      <c r="F10" s="852"/>
      <c r="G10" s="851" t="s">
        <v>250</v>
      </c>
      <c r="H10" s="234" t="s">
        <v>478</v>
      </c>
    </row>
    <row r="11" spans="1:8" ht="12" customHeight="1">
      <c r="A11" s="850"/>
      <c r="B11" s="849"/>
      <c r="C11" s="849"/>
      <c r="D11" s="848"/>
      <c r="E11" s="847" t="s">
        <v>441</v>
      </c>
      <c r="F11" s="847" t="s">
        <v>441</v>
      </c>
      <c r="G11" s="847" t="s">
        <v>441</v>
      </c>
      <c r="H11" s="846" t="s">
        <v>448</v>
      </c>
    </row>
    <row r="12" spans="1:8" ht="12" customHeight="1" thickBot="1">
      <c r="A12" s="845">
        <v>1</v>
      </c>
      <c r="B12" s="844"/>
      <c r="C12" s="844"/>
      <c r="D12" s="843"/>
      <c r="E12" s="842">
        <v>2</v>
      </c>
      <c r="F12" s="842">
        <v>3</v>
      </c>
      <c r="G12" s="842">
        <v>4</v>
      </c>
      <c r="H12" s="841">
        <v>5</v>
      </c>
    </row>
    <row r="13" spans="1:8" ht="18" customHeight="1">
      <c r="A13" s="593">
        <v>1</v>
      </c>
      <c r="B13" s="648" t="s">
        <v>477</v>
      </c>
      <c r="C13" s="834"/>
      <c r="D13" s="833"/>
      <c r="E13" s="831"/>
      <c r="F13" s="606">
        <f>IF(ISNA(VLOOKUP(3125,JA!$A$1:$O$500,9,FALSE)) = TRUE, , VLOOKUP(3125,JA!$A$1:$O$500,9,FALSE))</f>
        <v>0</v>
      </c>
      <c r="G13" s="840">
        <v>1</v>
      </c>
      <c r="H13" s="828"/>
    </row>
    <row r="14" spans="1:8" ht="18" customHeight="1">
      <c r="A14" s="593">
        <f t="shared" ref="A14:A43" si="0">A13+1</f>
        <v>2</v>
      </c>
      <c r="B14" s="648" t="s">
        <v>476</v>
      </c>
      <c r="C14" s="834"/>
      <c r="D14" s="833"/>
      <c r="E14" s="831"/>
      <c r="F14" s="544">
        <f>IF(ISNA(VLOOKUP(3116,JA!$A$1:$O$500,9,FALSE)) = TRUE, , VLOOKUP(3116,JA!$A$1:$O$500,9,FALSE)) + IF(ISNA(VLOOKUP(3117,JA!$A$1:$O$500,9,FALSE)) = TRUE, , VLOOKUP(3117,JA!$A$1:$O$500,9,FALSE))+ IF(ISNA(VLOOKUP(3118,JA!$A$1:$O$500,9,FALSE)) = TRUE, , VLOOKUP(3118,JA!$A$1:$O$500,9,FALSE))</f>
        <v>0</v>
      </c>
      <c r="G14" s="839">
        <v>1</v>
      </c>
      <c r="H14" s="828"/>
    </row>
    <row r="15" spans="1:8" ht="18" customHeight="1">
      <c r="A15" s="593">
        <f t="shared" si="0"/>
        <v>3</v>
      </c>
      <c r="B15" s="648" t="s">
        <v>475</v>
      </c>
      <c r="C15" s="834"/>
      <c r="D15" s="833"/>
      <c r="E15" s="831"/>
      <c r="F15" s="544">
        <f>IF(ISNA(VLOOKUP(3111,JA!$A$1:$O$500,9,FALSE)) = TRUE, , VLOOKUP(3111,JA!$A$1:$O$500,9,FALSE))</f>
        <v>0</v>
      </c>
      <c r="G15" s="839">
        <v>0.3</v>
      </c>
      <c r="H15" s="828"/>
    </row>
    <row r="16" spans="1:8" ht="18" customHeight="1">
      <c r="A16" s="593">
        <f t="shared" si="0"/>
        <v>4</v>
      </c>
      <c r="B16" s="648" t="s">
        <v>474</v>
      </c>
      <c r="C16" s="834"/>
      <c r="D16" s="833"/>
      <c r="E16" s="831"/>
      <c r="F16" s="544">
        <f>IF(ISNA(VLOOKUP(3112,JA!$A$1:$O$500,9,FALSE)) = TRUE, , VLOOKUP(3112,JA!$A$1:$O$500,9,FALSE))</f>
        <v>0</v>
      </c>
      <c r="G16" s="839">
        <v>0.6</v>
      </c>
      <c r="H16" s="828"/>
    </row>
    <row r="17" spans="1:8" ht="18" customHeight="1">
      <c r="A17" s="593">
        <f t="shared" si="0"/>
        <v>5</v>
      </c>
      <c r="B17" s="648" t="s">
        <v>473</v>
      </c>
      <c r="C17" s="834"/>
      <c r="D17" s="833"/>
      <c r="E17" s="831"/>
      <c r="F17" s="544">
        <f>IF(ISNA(VLOOKUP(3113,JA!$A$1:$O$500,9,FALSE)) = TRUE, , VLOOKUP(3113,JA!$A$1:$O$500,9,FALSE))</f>
        <v>0</v>
      </c>
      <c r="G17" s="839">
        <v>0.6</v>
      </c>
      <c r="H17" s="828"/>
    </row>
    <row r="18" spans="1:8" ht="18" customHeight="1">
      <c r="A18" s="593">
        <f t="shared" si="0"/>
        <v>6</v>
      </c>
      <c r="B18" s="648" t="s">
        <v>472</v>
      </c>
      <c r="C18" s="834"/>
      <c r="D18" s="833"/>
      <c r="E18" s="831"/>
      <c r="F18" s="544">
        <f>IF(ISNA(VLOOKUP(3114,JA!$A$1:$O$500,9,FALSE)) = TRUE, , VLOOKUP(3114,JA!$A$1:$O$500,9,FALSE)) + IF(ISNA(VLOOKUP(3115,JA!$A$1:$O$500,9,FALSE)) = TRUE, , VLOOKUP(3115,JA!$A$1:$O$500,9,FALSE))</f>
        <v>0</v>
      </c>
      <c r="G18" s="839">
        <v>1</v>
      </c>
      <c r="H18" s="828"/>
    </row>
    <row r="19" spans="1:8" ht="18" customHeight="1">
      <c r="A19" s="593">
        <f t="shared" si="0"/>
        <v>7</v>
      </c>
      <c r="B19" s="648" t="s">
        <v>471</v>
      </c>
      <c r="C19" s="834"/>
      <c r="D19" s="833"/>
      <c r="E19" s="831"/>
      <c r="F19" s="544">
        <f>IF(ISNA(VLOOKUP(3120,JA!$A$1:$O$500,9,FALSE)) = TRUE, , VLOOKUP(3120,JA!$A$1:$O$500,9,FALSE))</f>
        <v>0</v>
      </c>
      <c r="G19" s="839">
        <v>0.3</v>
      </c>
      <c r="H19" s="828"/>
    </row>
    <row r="20" spans="1:8" ht="18" customHeight="1">
      <c r="A20" s="593">
        <f t="shared" si="0"/>
        <v>8</v>
      </c>
      <c r="B20" s="648" t="s">
        <v>470</v>
      </c>
      <c r="C20" s="834"/>
      <c r="D20" s="833"/>
      <c r="E20" s="831"/>
      <c r="F20" s="544">
        <f>IF(ISNA(VLOOKUP(3121,JA!$A$1:$O$500,9,FALSE)) = TRUE, , VLOOKUP(3121,JA!$A$1:$O$500,9,FALSE))</f>
        <v>0</v>
      </c>
      <c r="G20" s="839">
        <v>0.6</v>
      </c>
      <c r="H20" s="828"/>
    </row>
    <row r="21" spans="1:8" ht="18" customHeight="1">
      <c r="A21" s="593">
        <f t="shared" si="0"/>
        <v>9</v>
      </c>
      <c r="B21" s="648" t="s">
        <v>469</v>
      </c>
      <c r="C21" s="834"/>
      <c r="D21" s="833"/>
      <c r="E21" s="831"/>
      <c r="F21" s="544">
        <f>IF(ISNA(VLOOKUP(3122,JA!$A$1:$O$500,9,FALSE)) = TRUE, , VLOOKUP(3122,JA!$A$1:$O$500,9,FALSE)) + IF(ISNA(VLOOKUP(3123,JA!$A$1:$O$500,9,FALSE)) = TRUE, , VLOOKUP(3123,JA!$A$1:$O$500,9,FALSE))</f>
        <v>0</v>
      </c>
      <c r="G21" s="839">
        <v>0.6</v>
      </c>
      <c r="H21" s="828"/>
    </row>
    <row r="22" spans="1:8" ht="18" customHeight="1">
      <c r="A22" s="593">
        <f t="shared" si="0"/>
        <v>10</v>
      </c>
      <c r="B22" s="648" t="s">
        <v>468</v>
      </c>
      <c r="C22" s="834"/>
      <c r="D22" s="833"/>
      <c r="E22" s="831"/>
      <c r="F22" s="544">
        <f>IF(ISNA(VLOOKUP(3124,JA!$A$1:$O$500,9,FALSE)) = TRUE, , VLOOKUP(3124,JA!$A$1:$O$500,9,FALSE))</f>
        <v>0</v>
      </c>
      <c r="G22" s="839">
        <v>1</v>
      </c>
      <c r="H22" s="828"/>
    </row>
    <row r="23" spans="1:8" ht="18" customHeight="1" thickBot="1">
      <c r="A23" s="593">
        <f t="shared" si="0"/>
        <v>11</v>
      </c>
      <c r="B23" s="648" t="s">
        <v>467</v>
      </c>
      <c r="C23" s="834"/>
      <c r="D23" s="833"/>
      <c r="E23" s="831"/>
      <c r="F23" s="544">
        <f>IF(ISNA(VLOOKUP(3110,JA!$A$1:$O$500,9,FALSE)) = TRUE, , VLOOKUP(3110,JA!$A$1:$O$500,9,FALSE))</f>
        <v>0</v>
      </c>
      <c r="G23" s="839">
        <v>0.3</v>
      </c>
      <c r="H23" s="828"/>
    </row>
    <row r="24" spans="1:8" ht="18" customHeight="1" thickBot="1">
      <c r="A24" s="593">
        <f t="shared" si="0"/>
        <v>12</v>
      </c>
      <c r="B24" s="286" t="s">
        <v>466</v>
      </c>
      <c r="C24" s="640"/>
      <c r="D24" s="838"/>
      <c r="E24" s="836"/>
      <c r="F24" s="826"/>
      <c r="G24" s="835"/>
      <c r="H24" s="643"/>
    </row>
    <row r="25" spans="1:8" ht="18" customHeight="1">
      <c r="A25" s="593">
        <f t="shared" si="0"/>
        <v>13</v>
      </c>
      <c r="B25" s="648" t="s">
        <v>465</v>
      </c>
      <c r="C25" s="834"/>
      <c r="D25" s="833"/>
      <c r="E25" s="831"/>
      <c r="F25" s="544">
        <f>IF(ISNA(VLOOKUP(3100,JA!$A$1:$O$500,9,FALSE)) = TRUE, , VLOOKUP(3100,JA!$A$1:$O$500,9,FALSE)) + IF(ISNA(VLOOKUP(3101,JA!$A$1:$O$500,9,FALSE)) = TRUE, , VLOOKUP(3101,JA!$A$1:$O$500,9,FALSE)) + IF(ISNA(VLOOKUP(3102,JA!$A$1:$O$500,9,FALSE)) = TRUE, , VLOOKUP(3102,JA!$A$1:$O$500,9,FALSE)) + IF(ISNA(VLOOKUP(3103,JA!$A$1:$O$500,9,FALSE)) = TRUE, , VLOOKUP(3103,JA!$A$1:$O$500,9,FALSE)) + IF(ISNA(VLOOKUP(3104,JA!$A$1:$O$500,9,FALSE)) = TRUE, , VLOOKUP(3104,JA!$A$1:$O$500,9,FALSE))</f>
        <v>0</v>
      </c>
      <c r="G25" s="839">
        <v>0.7</v>
      </c>
      <c r="H25" s="828"/>
    </row>
    <row r="26" spans="1:8" ht="18" customHeight="1">
      <c r="A26" s="593">
        <f t="shared" si="0"/>
        <v>14</v>
      </c>
      <c r="B26" s="648" t="s">
        <v>464</v>
      </c>
      <c r="C26" s="834"/>
      <c r="D26" s="833"/>
      <c r="E26" s="831"/>
      <c r="F26" s="544">
        <f>IF(ISNA(VLOOKUP(3105,JA!$A$1:$O$500,9,FALSE)) = TRUE, , VLOOKUP(3105,JA!$A$1:$O$500,9,FALSE)) + IF(ISNA(VLOOKUP(3106,JA!$A$1:$O$500,9,FALSE)) = TRUE, , VLOOKUP(3106,JA!$A$1:$O$500,9,FALSE)) + IF(ISNA(VLOOKUP(3107,JA!$A$1:$O$500,9,FALSE)) = TRUE, , VLOOKUP(3107,JA!$A$1:$O$500,9,FALSE))</f>
        <v>0</v>
      </c>
      <c r="G26" s="839">
        <v>1</v>
      </c>
      <c r="H26" s="828"/>
    </row>
    <row r="27" spans="1:8" ht="18" customHeight="1">
      <c r="A27" s="593">
        <f t="shared" si="0"/>
        <v>15</v>
      </c>
      <c r="B27" s="648" t="s">
        <v>463</v>
      </c>
      <c r="C27" s="834"/>
      <c r="D27" s="833"/>
      <c r="E27" s="831"/>
      <c r="F27" s="544">
        <f>IF(ISNA(VLOOKUP(3140,JA!$A$1:$O$500,9,FALSE)) = TRUE, , VLOOKUP(3140,JA!$A$1:$O$500,9,FALSE)) + IF(ISNA(VLOOKUP(3141,JA!$A$1:$O$500,9,FALSE)) = TRUE, , VLOOKUP(3141,JA!$A$1:$O$500,9,FALSE))</f>
        <v>0</v>
      </c>
      <c r="G27" s="837">
        <v>0.04</v>
      </c>
      <c r="H27" s="828"/>
    </row>
    <row r="28" spans="1:8" ht="18" customHeight="1">
      <c r="A28" s="593">
        <f t="shared" si="0"/>
        <v>16</v>
      </c>
      <c r="B28" s="648" t="s">
        <v>462</v>
      </c>
      <c r="C28" s="834"/>
      <c r="D28" s="833"/>
      <c r="E28" s="831"/>
      <c r="F28" s="544">
        <f>IF(ISNA(VLOOKUP(3142,JA!$A$1:$O$500,9,FALSE)) = TRUE, , VLOOKUP(3142,JA!$A$1:$O$500,9,FALSE)) + IF(ISNA(VLOOKUP(3143,JA!$A$1:$O$500,9,FALSE)) = TRUE, , VLOOKUP(3143,JA!$A$1:$O$500,9,FALSE)) + IF(ISNA(VLOOKUP(3144,JA!$A$1:$O$500,9,FALSE)) = TRUE, , VLOOKUP(3144,JA!$A$1:$O$500,9,FALSE))</f>
        <v>0</v>
      </c>
      <c r="G28" s="837">
        <v>0.15</v>
      </c>
      <c r="H28" s="828"/>
    </row>
    <row r="29" spans="1:8" ht="18" customHeight="1" thickBot="1">
      <c r="A29" s="593">
        <f t="shared" si="0"/>
        <v>17</v>
      </c>
      <c r="B29" s="648" t="s">
        <v>461</v>
      </c>
      <c r="C29" s="834"/>
      <c r="D29" s="833"/>
      <c r="E29" s="831"/>
      <c r="F29" s="544">
        <f>IF(ISNA(VLOOKUP(3172,JA!$A$1:$O$500,9,FALSE)) = TRUE, , VLOOKUP(3172,JA!$A$1:$O$500,9,FALSE)) + IF(ISNA(VLOOKUP(3173,JA!$A$1:$O$500,9,FALSE)) = TRUE, , VLOOKUP(3173,JA!$A$1:$O$500,9,FALSE))</f>
        <v>0</v>
      </c>
      <c r="G29" s="837">
        <v>0.15</v>
      </c>
      <c r="H29" s="828"/>
    </row>
    <row r="30" spans="1:8" ht="18" customHeight="1" thickBot="1">
      <c r="A30" s="593">
        <f t="shared" si="0"/>
        <v>18</v>
      </c>
      <c r="B30" s="286" t="s">
        <v>460</v>
      </c>
      <c r="C30" s="640"/>
      <c r="D30" s="838"/>
      <c r="E30" s="836"/>
      <c r="F30" s="836"/>
      <c r="G30" s="835"/>
      <c r="H30" s="643"/>
    </row>
    <row r="31" spans="1:8" ht="18" customHeight="1">
      <c r="A31" s="593">
        <f t="shared" si="0"/>
        <v>19</v>
      </c>
      <c r="B31" s="648" t="s">
        <v>459</v>
      </c>
      <c r="C31" s="834"/>
      <c r="D31" s="833"/>
      <c r="E31" s="831"/>
      <c r="F31" s="544">
        <f>IF(ISNA(VLOOKUP(3130,JA!$A$1:$O$500,9,FALSE)) = TRUE, , VLOOKUP(3130,JA!$A$1:$O$500,9,FALSE))+IF(ISNA(VLOOKUP(3131,JA!$A$1:$O$500,9,FALSE)) = TRUE, , VLOOKUP(3131,JA!$A$1:$O$500,9,FALSE))</f>
        <v>0</v>
      </c>
      <c r="G31" s="837">
        <v>0.02</v>
      </c>
      <c r="H31" s="828"/>
    </row>
    <row r="32" spans="1:8" ht="18" customHeight="1">
      <c r="A32" s="593">
        <f t="shared" si="0"/>
        <v>20</v>
      </c>
      <c r="B32" s="648" t="s">
        <v>458</v>
      </c>
      <c r="C32" s="834"/>
      <c r="D32" s="833"/>
      <c r="E32" s="831"/>
      <c r="F32" s="544">
        <f>IF(ISNA(VLOOKUP(3133,JA!$A$1:$O$500,9,FALSE)) = TRUE, , VLOOKUP(3133,JA!$A$1:$O$500,9,FALSE))</f>
        <v>0</v>
      </c>
      <c r="G32" s="837">
        <v>0.06</v>
      </c>
      <c r="H32" s="828"/>
    </row>
    <row r="33" spans="1:8" ht="18" customHeight="1">
      <c r="A33" s="593">
        <f t="shared" si="0"/>
        <v>21</v>
      </c>
      <c r="B33" s="648" t="s">
        <v>457</v>
      </c>
      <c r="C33" s="834"/>
      <c r="D33" s="833"/>
      <c r="E33" s="831"/>
      <c r="F33" s="544">
        <f>IF(ISNA(VLOOKUP(3134,JA!$A$1:$O$500,9,FALSE)) = TRUE, , VLOOKUP(3134,JA!$A$1:$O$500,9,FALSE))+IF(ISNA(VLOOKUP(3137,JA!$A$1:$O$500,9,FALSE)) = TRUE, , VLOOKUP(3137,JA!$A$1:$O$500,9,FALSE))</f>
        <v>0</v>
      </c>
      <c r="G33" s="837">
        <v>0.16</v>
      </c>
      <c r="H33" s="828"/>
    </row>
    <row r="34" spans="1:8" ht="18" customHeight="1">
      <c r="A34" s="593">
        <f t="shared" si="0"/>
        <v>22</v>
      </c>
      <c r="B34" s="648" t="s">
        <v>456</v>
      </c>
      <c r="C34" s="834"/>
      <c r="D34" s="833"/>
      <c r="E34" s="831"/>
      <c r="F34" s="544">
        <f>IF(ISNA(VLOOKUP(3135,JA!$A$1:$O$500,9,FALSE)) = TRUE, , VLOOKUP(3135,JA!$A$1:$O$500,9,FALSE))</f>
        <v>0</v>
      </c>
      <c r="G34" s="837">
        <v>0.3</v>
      </c>
      <c r="H34" s="828"/>
    </row>
    <row r="35" spans="1:8" ht="18" customHeight="1">
      <c r="A35" s="593">
        <f t="shared" si="0"/>
        <v>23</v>
      </c>
      <c r="B35" s="648" t="s">
        <v>455</v>
      </c>
      <c r="C35" s="834"/>
      <c r="D35" s="833"/>
      <c r="E35" s="831"/>
      <c r="F35" s="544">
        <f>IF(ISNA(VLOOKUP(3136,JA!$A$1:$O$500,9,FALSE)) = TRUE, , VLOOKUP(3136,JA!$A$1:$O$500,9,FALSE))</f>
        <v>0</v>
      </c>
      <c r="G35" s="837">
        <v>0.3</v>
      </c>
      <c r="H35" s="828"/>
    </row>
    <row r="36" spans="1:8" ht="18" customHeight="1" thickBot="1">
      <c r="A36" s="593">
        <f t="shared" si="0"/>
        <v>24</v>
      </c>
      <c r="B36" s="648" t="s">
        <v>454</v>
      </c>
      <c r="C36" s="834"/>
      <c r="D36" s="833"/>
      <c r="E36" s="831"/>
      <c r="F36" s="544">
        <f>IF(ISNA(VLOOKUP(3138,JA!$A$1:$O$500,9,FALSE)) = TRUE, , VLOOKUP(3138,JA!$A$1:$O$500,9,FALSE))</f>
        <v>0</v>
      </c>
      <c r="G36" s="837">
        <v>0.16</v>
      </c>
      <c r="H36" s="828"/>
    </row>
    <row r="37" spans="1:8" ht="18" customHeight="1" thickBot="1">
      <c r="A37" s="593">
        <f t="shared" si="0"/>
        <v>25</v>
      </c>
      <c r="B37" s="827" t="s">
        <v>453</v>
      </c>
      <c r="C37" s="639"/>
      <c r="D37" s="639"/>
      <c r="E37" s="836"/>
      <c r="F37" s="836"/>
      <c r="G37" s="835"/>
      <c r="H37" s="643"/>
    </row>
    <row r="38" spans="1:8" ht="18" customHeight="1">
      <c r="A38" s="593">
        <f t="shared" si="0"/>
        <v>26</v>
      </c>
      <c r="B38" s="648" t="s">
        <v>452</v>
      </c>
      <c r="C38" s="834"/>
      <c r="D38" s="833"/>
      <c r="E38" s="831"/>
      <c r="F38" s="544">
        <f>IF(ISNA(VLOOKUP(3150,JA!$A$1:$O$500,9,FALSE)) = TRUE, , VLOOKUP(3150,JA!$A$1:$O$500,9,FALSE))+IF(ISNA(VLOOKUP(3151,JA!$A$1:$O$500,9,FALSE)) = TRUE, , VLOOKUP(3151,JA!$A$1:$O$500,9,FALSE))</f>
        <v>0</v>
      </c>
      <c r="G38" s="832">
        <v>1.5E-3</v>
      </c>
      <c r="H38" s="828"/>
    </row>
    <row r="39" spans="1:8" ht="18" customHeight="1">
      <c r="A39" s="593">
        <f t="shared" si="0"/>
        <v>27</v>
      </c>
      <c r="B39" s="648" t="s">
        <v>451</v>
      </c>
      <c r="C39" s="834"/>
      <c r="D39" s="833"/>
      <c r="E39" s="831"/>
      <c r="F39" s="544">
        <f>IF(ISNA(VLOOKUP(3152,JA!$A$1:$O$500,9,FALSE)) = TRUE, , VLOOKUP(3152,JA!$A$1:$O$500,9,FALSE))</f>
        <v>0</v>
      </c>
      <c r="G39" s="829">
        <v>4.0000000000000001E-3</v>
      </c>
      <c r="H39" s="828"/>
    </row>
    <row r="40" spans="1:8" ht="18" customHeight="1">
      <c r="A40" s="593">
        <f t="shared" si="0"/>
        <v>28</v>
      </c>
      <c r="B40" s="648" t="s">
        <v>450</v>
      </c>
      <c r="C40" s="834"/>
      <c r="D40" s="833"/>
      <c r="E40" s="831"/>
      <c r="F40" s="544">
        <f>IF(ISNA(VLOOKUP(3153,JA!$A$1:$O$500,9,FALSE)) = TRUE, , VLOOKUP(3153,JA!$A$1:$O$500,9,FALSE))</f>
        <v>0</v>
      </c>
      <c r="G40" s="832">
        <v>1.5E-3</v>
      </c>
      <c r="H40" s="828"/>
    </row>
    <row r="41" spans="1:8" ht="18" customHeight="1">
      <c r="A41" s="593">
        <f t="shared" si="0"/>
        <v>29</v>
      </c>
      <c r="B41" s="648"/>
      <c r="C41" s="834"/>
      <c r="D41" s="833"/>
      <c r="E41" s="831"/>
      <c r="F41" s="830"/>
      <c r="G41" s="832"/>
      <c r="H41" s="828"/>
    </row>
    <row r="42" spans="1:8" ht="18" customHeight="1" thickBot="1">
      <c r="A42" s="593">
        <f t="shared" si="0"/>
        <v>30</v>
      </c>
      <c r="B42" s="815"/>
      <c r="C42" s="815"/>
      <c r="D42" s="815"/>
      <c r="E42" s="831"/>
      <c r="F42" s="830"/>
      <c r="G42" s="829"/>
      <c r="H42" s="828"/>
    </row>
    <row r="43" spans="1:8" ht="20.100000000000001" customHeight="1" thickBot="1">
      <c r="A43" s="593">
        <f t="shared" si="0"/>
        <v>31</v>
      </c>
      <c r="B43" s="827" t="s">
        <v>449</v>
      </c>
      <c r="C43" s="639"/>
      <c r="D43" s="639"/>
      <c r="E43" s="826"/>
      <c r="F43" s="825"/>
      <c r="G43" s="824"/>
      <c r="H43" s="643"/>
    </row>
    <row r="44" spans="1:8" ht="20.100000000000001" customHeight="1">
      <c r="A44" s="817"/>
      <c r="B44" s="815"/>
      <c r="C44" s="815"/>
      <c r="D44" s="815"/>
      <c r="E44" s="815"/>
      <c r="F44" s="815"/>
      <c r="G44" s="815"/>
      <c r="H44" s="816"/>
    </row>
    <row r="45" spans="1:8" ht="20.100000000000001" customHeight="1" thickBot="1">
      <c r="A45" s="823"/>
      <c r="B45" s="815"/>
      <c r="C45" s="815"/>
      <c r="D45" s="815"/>
      <c r="E45" s="815"/>
      <c r="F45" s="822" t="s">
        <v>448</v>
      </c>
      <c r="G45" s="822" t="s">
        <v>447</v>
      </c>
      <c r="H45" s="821" t="s">
        <v>446</v>
      </c>
    </row>
    <row r="46" spans="1:8" ht="20.100000000000001" customHeight="1" thickBot="1">
      <c r="A46" s="820">
        <f>A43+1</f>
        <v>32</v>
      </c>
      <c r="B46" s="815"/>
      <c r="C46" s="815"/>
      <c r="D46" s="815"/>
      <c r="E46" s="819"/>
      <c r="F46" s="643"/>
      <c r="G46" s="643"/>
      <c r="H46" s="818"/>
    </row>
    <row r="47" spans="1:8" ht="20.100000000000001" customHeight="1">
      <c r="A47" s="817"/>
      <c r="B47" s="232" t="s">
        <v>445</v>
      </c>
      <c r="C47" s="232"/>
      <c r="D47" s="232"/>
      <c r="E47" s="3085" t="s">
        <v>444</v>
      </c>
      <c r="F47" s="3086"/>
      <c r="G47" s="3086"/>
      <c r="H47" s="816" t="s">
        <v>441</v>
      </c>
    </row>
    <row r="48" spans="1:8" ht="18.95" customHeight="1">
      <c r="A48" s="814"/>
      <c r="B48" s="815" t="s">
        <v>443</v>
      </c>
      <c r="C48" s="815"/>
      <c r="D48" s="815"/>
      <c r="E48" s="3085" t="s">
        <v>442</v>
      </c>
      <c r="F48" s="3085"/>
      <c r="G48" s="3085"/>
      <c r="H48" s="814" t="s">
        <v>441</v>
      </c>
    </row>
    <row r="51" spans="4:4" ht="18.95" customHeight="1">
      <c r="D51" s="219"/>
    </row>
  </sheetData>
  <mergeCells count="6">
    <mergeCell ref="E47:G47"/>
    <mergeCell ref="E48:G48"/>
    <mergeCell ref="A2:D2"/>
    <mergeCell ref="F2:H2"/>
    <mergeCell ref="A3:D3"/>
    <mergeCell ref="F3:H3"/>
  </mergeCells>
  <printOptions horizontalCentered="1" verticalCentered="1"/>
  <pageMargins left="0.39370078740157483" right="0.39370078740157483" top="0.59055118110236227" bottom="0" header="0" footer="0"/>
  <pageSetup paperSize="9" orientation="portrait" horizontalDpi="4294967292" r:id="rId1"/>
  <headerFooter alignWithMargins="0">
    <oddHeader>&amp;LTestbetrieb&amp;C2009&amp;RIstbetrieb</oddHeader>
    <oddFooter>&amp;L&amp;8Landwirtschaftsschulen in Bayern
ALF Tirschenreuth&amp;R&amp;8Formblatt 004</oddFooter>
  </headerFooter>
  <drawing r:id="rId2"/>
  <legacyDrawing r:id="rId3"/>
</worksheet>
</file>

<file path=xl/worksheets/sheet27.xml><?xml version="1.0" encoding="utf-8"?>
<worksheet xmlns="http://schemas.openxmlformats.org/spreadsheetml/2006/main" xmlns:r="http://schemas.openxmlformats.org/officeDocument/2006/relationships">
  <sheetPr codeName="Tabelle28"/>
  <dimension ref="A1:AZ37"/>
  <sheetViews>
    <sheetView showZeros="0" workbookViewId="0">
      <selection activeCell="B25" sqref="B25"/>
    </sheetView>
  </sheetViews>
  <sheetFormatPr baseColWidth="10" defaultRowHeight="18" customHeight="1"/>
  <cols>
    <col min="1" max="1" width="4.42578125" style="52" customWidth="1"/>
    <col min="2" max="2" width="34" style="52" customWidth="1"/>
    <col min="3" max="3" width="9.7109375" style="52" customWidth="1"/>
    <col min="4" max="4" width="10.140625" style="52" customWidth="1"/>
    <col min="5" max="5" width="13.28515625" style="52" customWidth="1"/>
    <col min="6" max="6" width="12.5703125" style="52" customWidth="1"/>
    <col min="7" max="7" width="8.5703125" style="52" customWidth="1"/>
    <col min="8" max="9" width="10.140625" style="52" customWidth="1"/>
    <col min="10" max="10" width="9.7109375" style="52" customWidth="1"/>
    <col min="11" max="11" width="7.5703125" style="52" customWidth="1"/>
    <col min="12" max="12" width="10" style="52" customWidth="1"/>
    <col min="13" max="13" width="9.85546875" style="52" customWidth="1"/>
    <col min="14" max="14" width="2.7109375" style="52" customWidth="1"/>
    <col min="15" max="16384" width="11.42578125" style="52"/>
  </cols>
  <sheetData>
    <row r="1" spans="1:52" ht="18" customHeight="1" thickBot="1"/>
    <row r="2" spans="1:52" ht="12.75">
      <c r="A2" s="3087"/>
      <c r="B2" s="3087"/>
      <c r="C2" s="3087"/>
      <c r="D2" s="3087"/>
      <c r="E2" s="3088"/>
      <c r="F2" s="3088"/>
      <c r="G2" s="3089"/>
      <c r="H2" s="3089"/>
      <c r="I2" s="3089"/>
      <c r="J2" s="3089"/>
      <c r="K2" s="3089"/>
      <c r="L2" s="3089"/>
      <c r="M2" s="3089"/>
      <c r="O2" s="52">
        <f ca="1">YEAR(P2)</f>
        <v>2009</v>
      </c>
      <c r="P2" s="765">
        <f ca="1">TODAY()</f>
        <v>40115</v>
      </c>
    </row>
    <row r="3" spans="1:52" ht="12.75" thickBot="1">
      <c r="A3" s="3090" t="s">
        <v>113</v>
      </c>
      <c r="B3" s="3090"/>
      <c r="C3" s="3090"/>
      <c r="D3" s="3090"/>
      <c r="E3" s="3091" t="s">
        <v>112</v>
      </c>
      <c r="F3" s="3091"/>
      <c r="G3" s="3090" t="s">
        <v>111</v>
      </c>
      <c r="H3" s="3090"/>
      <c r="I3" s="3090"/>
      <c r="J3" s="3090"/>
      <c r="K3" s="3090"/>
      <c r="L3" s="3090"/>
      <c r="M3" s="3090"/>
    </row>
    <row r="4" spans="1:52" ht="12">
      <c r="A4" s="1535"/>
      <c r="B4" s="1535"/>
      <c r="C4" s="1535"/>
      <c r="D4" s="1535"/>
      <c r="E4" s="1538"/>
      <c r="F4" s="1538"/>
      <c r="G4" s="1535"/>
      <c r="H4" s="1535"/>
      <c r="I4" s="1535"/>
      <c r="J4" s="1535"/>
      <c r="K4" s="1535"/>
      <c r="L4" s="1535"/>
      <c r="M4" s="1535"/>
    </row>
    <row r="5" spans="1:52" ht="17.25" customHeight="1" thickBot="1">
      <c r="A5" s="813" t="s">
        <v>439</v>
      </c>
      <c r="B5" s="744"/>
      <c r="C5" s="744"/>
      <c r="D5" s="744"/>
      <c r="E5" s="744"/>
      <c r="F5" s="744"/>
      <c r="G5" s="744"/>
      <c r="H5" s="744"/>
      <c r="I5" s="744"/>
      <c r="J5" s="744"/>
      <c r="K5" s="744"/>
      <c r="L5" s="744"/>
      <c r="M5" s="813" t="s">
        <v>440</v>
      </c>
    </row>
    <row r="6" spans="1:52" ht="8.25" customHeight="1">
      <c r="A6" s="720"/>
      <c r="B6" s="717"/>
      <c r="C6" s="811"/>
      <c r="D6" s="245"/>
      <c r="E6" s="245"/>
      <c r="F6" s="812"/>
      <c r="G6" s="811"/>
      <c r="H6" s="811"/>
      <c r="I6" s="811"/>
      <c r="J6" s="811"/>
      <c r="K6" s="811"/>
      <c r="L6" s="811"/>
      <c r="M6" s="679"/>
    </row>
    <row r="7" spans="1:52" ht="36">
      <c r="A7" s="810"/>
      <c r="B7" s="809" t="s">
        <v>439</v>
      </c>
      <c r="C7" s="806" t="s">
        <v>438</v>
      </c>
      <c r="D7" s="808" t="s">
        <v>437</v>
      </c>
      <c r="E7" s="808" t="s">
        <v>436</v>
      </c>
      <c r="F7" s="808" t="s">
        <v>58</v>
      </c>
      <c r="G7" s="806" t="s">
        <v>403</v>
      </c>
      <c r="H7" s="806" t="s">
        <v>191</v>
      </c>
      <c r="I7" s="806" t="s">
        <v>403</v>
      </c>
      <c r="J7" s="806" t="s">
        <v>191</v>
      </c>
      <c r="K7" s="807" t="s">
        <v>435</v>
      </c>
      <c r="L7" s="806" t="s">
        <v>434</v>
      </c>
      <c r="M7" s="805" t="s">
        <v>402</v>
      </c>
    </row>
    <row r="8" spans="1:52" ht="12">
      <c r="A8" s="671"/>
      <c r="B8" s="779"/>
      <c r="C8" s="735"/>
      <c r="D8" s="735"/>
      <c r="E8" s="735"/>
      <c r="F8" s="804"/>
      <c r="G8" s="803" t="s">
        <v>395</v>
      </c>
      <c r="H8" s="803" t="s">
        <v>395</v>
      </c>
      <c r="I8" s="803" t="s">
        <v>433</v>
      </c>
      <c r="J8" s="803" t="s">
        <v>433</v>
      </c>
      <c r="K8" s="735"/>
      <c r="L8" s="735" t="s">
        <v>82</v>
      </c>
      <c r="M8" s="733" t="s">
        <v>82</v>
      </c>
    </row>
    <row r="9" spans="1:52" ht="12.75" thickBot="1">
      <c r="A9" s="253"/>
      <c r="B9" s="802">
        <v>1</v>
      </c>
      <c r="C9" s="729">
        <v>2</v>
      </c>
      <c r="D9" s="729">
        <v>3</v>
      </c>
      <c r="E9" s="729">
        <v>4</v>
      </c>
      <c r="F9" s="729">
        <v>5</v>
      </c>
      <c r="G9" s="729">
        <v>6</v>
      </c>
      <c r="H9" s="729">
        <v>7</v>
      </c>
      <c r="I9" s="729">
        <v>8</v>
      </c>
      <c r="J9" s="729">
        <v>9</v>
      </c>
      <c r="K9" s="729">
        <v>10</v>
      </c>
      <c r="L9" s="729">
        <v>11</v>
      </c>
      <c r="M9" s="801">
        <v>12</v>
      </c>
    </row>
    <row r="10" spans="1:52" ht="12">
      <c r="A10" s="760">
        <v>1</v>
      </c>
      <c r="B10" s="757" t="str">
        <f>'Tab1'!A1</f>
        <v xml:space="preserve"> Heumaschine Schwader</v>
      </c>
      <c r="C10" s="754">
        <f ca="1">IF(YEAR('Tab1'!G1)&gt;O2,YEAR('Tab1'!G1)-100,YEAR('Tab1'!G1))</f>
        <v>2000</v>
      </c>
      <c r="D10" s="718"/>
      <c r="E10" s="718"/>
      <c r="F10" s="756">
        <f>'Tab1'!E1</f>
        <v>5000</v>
      </c>
      <c r="G10" s="754">
        <f>'Tab1'!D1</f>
        <v>6.7</v>
      </c>
      <c r="H10" s="718"/>
      <c r="I10" s="782"/>
      <c r="J10" s="782"/>
      <c r="K10" s="797"/>
      <c r="L10" s="797"/>
      <c r="M10" s="800"/>
    </row>
    <row r="11" spans="1:52" ht="12.75" thickBot="1">
      <c r="A11" s="225">
        <f t="shared" ref="A11:A24" si="0">A10+1</f>
        <v>2</v>
      </c>
      <c r="B11" s="235"/>
      <c r="C11" s="229"/>
      <c r="D11" s="229"/>
      <c r="E11" s="240"/>
      <c r="F11" s="240"/>
      <c r="G11" s="229"/>
      <c r="H11" s="229"/>
      <c r="I11" s="794"/>
      <c r="J11" s="794"/>
      <c r="K11" s="794"/>
      <c r="L11" s="794"/>
      <c r="M11" s="793"/>
      <c r="N11" s="232"/>
      <c r="O11" s="232"/>
      <c r="P11" s="232"/>
      <c r="Q11" s="232"/>
      <c r="R11" s="232"/>
      <c r="S11" s="232"/>
      <c r="T11" s="232"/>
      <c r="U11" s="232"/>
      <c r="V11" s="232"/>
      <c r="W11" s="232"/>
      <c r="X11" s="232"/>
      <c r="Y11" s="232"/>
      <c r="Z11" s="232"/>
      <c r="AA11" s="232"/>
      <c r="AB11" s="232"/>
      <c r="AC11" s="232"/>
      <c r="AD11" s="232"/>
      <c r="AE11" s="232"/>
      <c r="AF11" s="232"/>
      <c r="AG11" s="232"/>
      <c r="AH11" s="232"/>
      <c r="AI11" s="232"/>
      <c r="AJ11" s="232"/>
      <c r="AK11" s="232"/>
      <c r="AL11" s="232"/>
      <c r="AM11" s="232"/>
      <c r="AN11" s="232"/>
      <c r="AO11" s="232"/>
      <c r="AP11" s="232"/>
      <c r="AQ11" s="232"/>
      <c r="AR11" s="232"/>
      <c r="AS11" s="232"/>
      <c r="AT11" s="232"/>
      <c r="AU11" s="232"/>
      <c r="AV11" s="232"/>
      <c r="AW11" s="232"/>
      <c r="AX11" s="232"/>
      <c r="AY11" s="232"/>
      <c r="AZ11" s="232"/>
    </row>
    <row r="12" spans="1:52" ht="15.95" customHeight="1">
      <c r="A12" s="225">
        <f t="shared" si="0"/>
        <v>3</v>
      </c>
      <c r="B12" s="235"/>
      <c r="C12" s="229"/>
      <c r="D12" s="229"/>
      <c r="E12" s="229"/>
      <c r="F12" s="240"/>
      <c r="G12" s="229"/>
      <c r="H12" s="229"/>
      <c r="I12" s="794"/>
      <c r="J12" s="794"/>
      <c r="K12" s="794"/>
      <c r="L12" s="794"/>
      <c r="M12" s="793"/>
      <c r="N12" s="232"/>
      <c r="P12" s="247"/>
      <c r="Q12" s="799"/>
      <c r="S12" s="718"/>
      <c r="T12" s="718"/>
      <c r="W12" s="718"/>
      <c r="X12" s="798"/>
      <c r="Y12" s="782"/>
      <c r="Z12" s="797"/>
      <c r="AA12" s="796"/>
      <c r="AB12" s="795"/>
      <c r="AC12" s="232"/>
      <c r="AD12" s="232"/>
      <c r="AE12" s="232"/>
      <c r="AF12" s="232"/>
      <c r="AG12" s="232"/>
      <c r="AH12" s="232"/>
      <c r="AI12" s="232"/>
      <c r="AJ12" s="232"/>
      <c r="AK12" s="232"/>
      <c r="AL12" s="232"/>
      <c r="AM12" s="232"/>
      <c r="AN12" s="232"/>
      <c r="AO12" s="232"/>
      <c r="AP12" s="232"/>
      <c r="AQ12" s="232"/>
      <c r="AR12" s="232"/>
      <c r="AS12" s="232"/>
      <c r="AT12" s="232"/>
      <c r="AU12" s="232"/>
      <c r="AV12" s="232"/>
      <c r="AW12" s="232"/>
      <c r="AX12" s="232"/>
      <c r="AY12" s="232"/>
      <c r="AZ12" s="232"/>
    </row>
    <row r="13" spans="1:52" ht="15.95" customHeight="1">
      <c r="A13" s="225">
        <f t="shared" si="0"/>
        <v>4</v>
      </c>
      <c r="B13" s="235"/>
      <c r="C13" s="229"/>
      <c r="D13" s="229"/>
      <c r="E13" s="240"/>
      <c r="F13" s="240"/>
      <c r="G13" s="229"/>
      <c r="H13" s="229"/>
      <c r="I13" s="794"/>
      <c r="J13" s="794"/>
      <c r="K13" s="794"/>
      <c r="L13" s="794"/>
      <c r="M13" s="793"/>
      <c r="N13" s="232"/>
      <c r="O13" s="232"/>
      <c r="P13" s="232"/>
      <c r="Q13" s="232"/>
      <c r="R13" s="232"/>
      <c r="S13" s="232"/>
      <c r="T13" s="232"/>
      <c r="U13" s="232"/>
      <c r="V13" s="232"/>
      <c r="W13" s="232"/>
      <c r="X13" s="232"/>
      <c r="Y13" s="232"/>
      <c r="Z13" s="232"/>
      <c r="AA13" s="232"/>
      <c r="AB13" s="232"/>
      <c r="AC13" s="232"/>
      <c r="AD13" s="232"/>
      <c r="AE13" s="232"/>
      <c r="AF13" s="232"/>
      <c r="AG13" s="232"/>
      <c r="AH13" s="232"/>
      <c r="AI13" s="232"/>
      <c r="AJ13" s="232"/>
      <c r="AK13" s="232"/>
      <c r="AL13" s="232"/>
      <c r="AM13" s="232"/>
      <c r="AN13" s="232"/>
      <c r="AO13" s="232"/>
      <c r="AP13" s="232"/>
      <c r="AQ13" s="232"/>
      <c r="AR13" s="232"/>
      <c r="AS13" s="232"/>
      <c r="AT13" s="232"/>
      <c r="AU13" s="232"/>
      <c r="AV13" s="232"/>
      <c r="AW13" s="232"/>
      <c r="AX13" s="232"/>
      <c r="AY13" s="232"/>
      <c r="AZ13" s="232"/>
    </row>
    <row r="14" spans="1:52" ht="15.95" customHeight="1">
      <c r="A14" s="225">
        <f t="shared" si="0"/>
        <v>5</v>
      </c>
      <c r="B14" s="235"/>
      <c r="C14" s="229"/>
      <c r="D14" s="229"/>
      <c r="E14" s="240"/>
      <c r="F14" s="240"/>
      <c r="G14" s="229"/>
      <c r="H14" s="229"/>
      <c r="I14" s="794"/>
      <c r="J14" s="794"/>
      <c r="K14" s="794"/>
      <c r="L14" s="794"/>
      <c r="M14" s="793"/>
      <c r="N14" s="232"/>
      <c r="O14" s="232"/>
      <c r="P14" s="232"/>
      <c r="Q14" s="232"/>
      <c r="R14" s="232"/>
      <c r="S14" s="232"/>
      <c r="T14" s="232"/>
      <c r="U14" s="232"/>
      <c r="V14" s="232"/>
      <c r="W14" s="232"/>
      <c r="X14" s="232"/>
      <c r="Y14" s="232"/>
      <c r="Z14" s="232"/>
      <c r="AA14" s="232"/>
      <c r="AB14" s="232"/>
      <c r="AC14" s="232"/>
      <c r="AD14" s="232"/>
      <c r="AE14" s="232"/>
      <c r="AF14" s="232"/>
      <c r="AG14" s="232"/>
      <c r="AH14" s="232"/>
      <c r="AI14" s="232"/>
      <c r="AJ14" s="232"/>
      <c r="AK14" s="232"/>
      <c r="AL14" s="232"/>
      <c r="AM14" s="232"/>
      <c r="AN14" s="232"/>
      <c r="AO14" s="232"/>
      <c r="AP14" s="232"/>
      <c r="AQ14" s="232"/>
      <c r="AR14" s="232"/>
      <c r="AS14" s="232"/>
      <c r="AT14" s="232"/>
      <c r="AU14" s="232"/>
      <c r="AV14" s="232"/>
      <c r="AW14" s="232"/>
      <c r="AX14" s="232"/>
      <c r="AY14" s="232"/>
      <c r="AZ14" s="232"/>
    </row>
    <row r="15" spans="1:52" ht="15.95" customHeight="1">
      <c r="A15" s="225">
        <f t="shared" si="0"/>
        <v>6</v>
      </c>
      <c r="B15" s="235"/>
      <c r="C15" s="229"/>
      <c r="D15" s="229"/>
      <c r="E15" s="229"/>
      <c r="F15" s="240"/>
      <c r="G15" s="229"/>
      <c r="H15" s="229"/>
      <c r="I15" s="794"/>
      <c r="J15" s="794"/>
      <c r="K15" s="794"/>
      <c r="L15" s="794"/>
      <c r="M15" s="793"/>
      <c r="N15" s="232"/>
      <c r="O15" s="232"/>
      <c r="P15" s="232"/>
      <c r="Q15" s="232"/>
      <c r="R15" s="232"/>
      <c r="S15" s="232"/>
      <c r="T15" s="232"/>
      <c r="U15" s="232"/>
      <c r="V15" s="232"/>
      <c r="W15" s="232"/>
      <c r="X15" s="232"/>
      <c r="Y15" s="232"/>
      <c r="Z15" s="232"/>
      <c r="AA15" s="232"/>
      <c r="AB15" s="232"/>
      <c r="AC15" s="232"/>
      <c r="AD15" s="232"/>
      <c r="AE15" s="232"/>
      <c r="AF15" s="232"/>
      <c r="AG15" s="232"/>
      <c r="AH15" s="232"/>
      <c r="AI15" s="232"/>
      <c r="AJ15" s="232"/>
      <c r="AK15" s="232"/>
      <c r="AL15" s="232"/>
      <c r="AM15" s="232"/>
      <c r="AN15" s="232"/>
      <c r="AO15" s="232"/>
      <c r="AP15" s="232"/>
      <c r="AQ15" s="232"/>
      <c r="AR15" s="232"/>
      <c r="AS15" s="232"/>
      <c r="AT15" s="232"/>
      <c r="AU15" s="232"/>
      <c r="AV15" s="232"/>
      <c r="AW15" s="232"/>
      <c r="AX15" s="232"/>
      <c r="AY15" s="232"/>
      <c r="AZ15" s="232"/>
    </row>
    <row r="16" spans="1:52" ht="15.95" customHeight="1">
      <c r="A16" s="225">
        <f t="shared" si="0"/>
        <v>7</v>
      </c>
      <c r="B16" s="235"/>
      <c r="C16" s="229"/>
      <c r="D16" s="229"/>
      <c r="E16" s="229"/>
      <c r="F16" s="240"/>
      <c r="G16" s="229"/>
      <c r="H16" s="229"/>
      <c r="I16" s="794"/>
      <c r="J16" s="794"/>
      <c r="K16" s="794"/>
      <c r="L16" s="794"/>
      <c r="M16" s="793"/>
      <c r="N16" s="232"/>
      <c r="O16" s="232"/>
      <c r="P16" s="232"/>
      <c r="Q16" s="232"/>
      <c r="R16" s="232"/>
      <c r="S16" s="232"/>
      <c r="T16" s="232"/>
      <c r="U16" s="232"/>
      <c r="V16" s="232"/>
      <c r="W16" s="232"/>
      <c r="X16" s="232"/>
      <c r="Y16" s="232"/>
      <c r="Z16" s="232"/>
      <c r="AA16" s="232"/>
      <c r="AB16" s="232"/>
      <c r="AC16" s="232"/>
      <c r="AD16" s="232"/>
      <c r="AE16" s="232"/>
      <c r="AF16" s="232"/>
      <c r="AG16" s="232"/>
      <c r="AH16" s="232"/>
      <c r="AI16" s="232"/>
      <c r="AJ16" s="232"/>
      <c r="AK16" s="232"/>
      <c r="AL16" s="232"/>
      <c r="AM16" s="232"/>
      <c r="AN16" s="232"/>
      <c r="AO16" s="232"/>
      <c r="AP16" s="232"/>
      <c r="AQ16" s="232"/>
      <c r="AR16" s="232"/>
      <c r="AS16" s="232"/>
      <c r="AT16" s="232"/>
      <c r="AU16" s="232"/>
      <c r="AV16" s="232"/>
      <c r="AW16" s="232"/>
      <c r="AX16" s="232"/>
      <c r="AY16" s="232"/>
      <c r="AZ16" s="232"/>
    </row>
    <row r="17" spans="1:52" ht="15.95" customHeight="1">
      <c r="A17" s="225">
        <f t="shared" si="0"/>
        <v>8</v>
      </c>
      <c r="B17" s="235"/>
      <c r="C17" s="229"/>
      <c r="D17" s="229"/>
      <c r="E17" s="229"/>
      <c r="F17" s="240"/>
      <c r="G17" s="229"/>
      <c r="H17" s="229"/>
      <c r="I17" s="794"/>
      <c r="J17" s="794"/>
      <c r="K17" s="794"/>
      <c r="L17" s="794"/>
      <c r="M17" s="793"/>
      <c r="N17" s="232"/>
      <c r="O17" s="232"/>
      <c r="P17" s="232"/>
      <c r="Q17" s="232"/>
      <c r="R17" s="232"/>
      <c r="S17" s="232"/>
      <c r="T17" s="232"/>
      <c r="U17" s="232"/>
      <c r="V17" s="232"/>
      <c r="W17" s="232"/>
      <c r="X17" s="232"/>
      <c r="Y17" s="232"/>
      <c r="Z17" s="232"/>
      <c r="AA17" s="232"/>
      <c r="AB17" s="232"/>
      <c r="AC17" s="232"/>
      <c r="AD17" s="232"/>
      <c r="AE17" s="232"/>
      <c r="AF17" s="232"/>
      <c r="AG17" s="232"/>
      <c r="AH17" s="232"/>
      <c r="AI17" s="232"/>
      <c r="AJ17" s="232"/>
      <c r="AK17" s="232"/>
      <c r="AL17" s="232"/>
      <c r="AM17" s="232"/>
      <c r="AN17" s="232"/>
      <c r="AO17" s="232"/>
      <c r="AP17" s="232"/>
      <c r="AQ17" s="232"/>
      <c r="AR17" s="232"/>
      <c r="AS17" s="232"/>
      <c r="AT17" s="232"/>
      <c r="AU17" s="232"/>
      <c r="AV17" s="232"/>
      <c r="AW17" s="232"/>
      <c r="AX17" s="232"/>
      <c r="AY17" s="232"/>
      <c r="AZ17" s="232"/>
    </row>
    <row r="18" spans="1:52" ht="15.95" customHeight="1">
      <c r="A18" s="225">
        <f t="shared" si="0"/>
        <v>9</v>
      </c>
      <c r="B18" s="235"/>
      <c r="C18" s="229"/>
      <c r="D18" s="229"/>
      <c r="E18" s="229"/>
      <c r="F18" s="240"/>
      <c r="G18" s="229"/>
      <c r="H18" s="229"/>
      <c r="I18" s="794"/>
      <c r="J18" s="794"/>
      <c r="K18" s="794"/>
      <c r="L18" s="794"/>
      <c r="M18" s="793"/>
      <c r="N18" s="232"/>
      <c r="O18" s="232"/>
      <c r="P18" s="232"/>
      <c r="Q18" s="232"/>
      <c r="R18" s="232"/>
      <c r="S18" s="232"/>
      <c r="T18" s="232"/>
      <c r="U18" s="232"/>
      <c r="V18" s="232"/>
      <c r="W18" s="232"/>
      <c r="X18" s="232"/>
      <c r="Y18" s="232"/>
      <c r="Z18" s="232"/>
      <c r="AA18" s="232"/>
      <c r="AB18" s="232"/>
      <c r="AC18" s="232"/>
      <c r="AD18" s="232"/>
      <c r="AE18" s="232"/>
      <c r="AF18" s="232"/>
      <c r="AG18" s="232"/>
      <c r="AH18" s="232"/>
      <c r="AI18" s="232"/>
      <c r="AJ18" s="232"/>
      <c r="AK18" s="232"/>
      <c r="AL18" s="232"/>
      <c r="AM18" s="232"/>
      <c r="AN18" s="232"/>
      <c r="AO18" s="232"/>
      <c r="AP18" s="232"/>
      <c r="AQ18" s="232"/>
      <c r="AR18" s="232"/>
      <c r="AS18" s="232"/>
      <c r="AT18" s="232"/>
      <c r="AU18" s="232"/>
      <c r="AV18" s="232"/>
      <c r="AW18" s="232"/>
      <c r="AX18" s="232"/>
      <c r="AY18" s="232"/>
      <c r="AZ18" s="232"/>
    </row>
    <row r="19" spans="1:52" ht="15.95" customHeight="1">
      <c r="A19" s="225">
        <f t="shared" si="0"/>
        <v>10</v>
      </c>
      <c r="B19" s="235"/>
      <c r="C19" s="229"/>
      <c r="D19" s="229"/>
      <c r="E19" s="229"/>
      <c r="F19" s="240"/>
      <c r="G19" s="229"/>
      <c r="H19" s="229"/>
      <c r="I19" s="794"/>
      <c r="J19" s="794"/>
      <c r="K19" s="794"/>
      <c r="L19" s="794"/>
      <c r="M19" s="793"/>
      <c r="N19" s="232"/>
      <c r="O19" s="232"/>
      <c r="P19" s="232"/>
      <c r="Q19" s="232"/>
      <c r="R19" s="232"/>
      <c r="S19" s="232"/>
      <c r="T19" s="232"/>
      <c r="U19" s="232"/>
      <c r="V19" s="232"/>
      <c r="W19" s="232"/>
      <c r="X19" s="232"/>
      <c r="Y19" s="232"/>
      <c r="Z19" s="232"/>
      <c r="AA19" s="232"/>
      <c r="AB19" s="232"/>
      <c r="AC19" s="232"/>
      <c r="AD19" s="232"/>
      <c r="AE19" s="232"/>
      <c r="AF19" s="232"/>
      <c r="AG19" s="232"/>
      <c r="AH19" s="232"/>
      <c r="AI19" s="232"/>
      <c r="AJ19" s="232"/>
      <c r="AK19" s="232"/>
      <c r="AL19" s="232"/>
      <c r="AM19" s="232"/>
      <c r="AN19" s="232"/>
      <c r="AO19" s="232"/>
      <c r="AP19" s="232"/>
      <c r="AQ19" s="232"/>
      <c r="AR19" s="232"/>
      <c r="AS19" s="232"/>
      <c r="AT19" s="232"/>
      <c r="AU19" s="232"/>
      <c r="AV19" s="232"/>
      <c r="AW19" s="232"/>
      <c r="AX19" s="232"/>
      <c r="AY19" s="232"/>
      <c r="AZ19" s="232"/>
    </row>
    <row r="20" spans="1:52" ht="15.95" customHeight="1">
      <c r="A20" s="225">
        <f t="shared" si="0"/>
        <v>11</v>
      </c>
      <c r="B20" s="235"/>
      <c r="C20" s="229"/>
      <c r="D20" s="229"/>
      <c r="E20" s="229"/>
      <c r="F20" s="240"/>
      <c r="G20" s="229"/>
      <c r="H20" s="229"/>
      <c r="I20" s="794"/>
      <c r="J20" s="794"/>
      <c r="K20" s="794"/>
      <c r="L20" s="794"/>
      <c r="M20" s="793"/>
      <c r="N20" s="232"/>
      <c r="O20" s="232"/>
      <c r="P20" s="232"/>
      <c r="Q20" s="232"/>
      <c r="R20" s="232"/>
      <c r="S20" s="232"/>
      <c r="T20" s="232"/>
      <c r="U20" s="232"/>
      <c r="V20" s="232"/>
      <c r="W20" s="232"/>
      <c r="X20" s="232"/>
      <c r="Y20" s="232"/>
      <c r="Z20" s="232"/>
      <c r="AA20" s="232"/>
      <c r="AB20" s="232"/>
      <c r="AC20" s="232"/>
      <c r="AD20" s="232"/>
      <c r="AE20" s="232"/>
      <c r="AF20" s="232"/>
      <c r="AG20" s="232"/>
      <c r="AH20" s="232"/>
      <c r="AI20" s="232"/>
      <c r="AJ20" s="232"/>
      <c r="AK20" s="232"/>
      <c r="AL20" s="232"/>
      <c r="AM20" s="232"/>
      <c r="AN20" s="232"/>
      <c r="AO20" s="232"/>
      <c r="AP20" s="232"/>
      <c r="AQ20" s="232"/>
      <c r="AR20" s="232"/>
      <c r="AS20" s="232"/>
      <c r="AT20" s="232"/>
      <c r="AU20" s="232"/>
      <c r="AV20" s="232"/>
      <c r="AW20" s="232"/>
      <c r="AX20" s="232"/>
      <c r="AY20" s="232"/>
      <c r="AZ20" s="232"/>
    </row>
    <row r="21" spans="1:52" ht="15.95" customHeight="1">
      <c r="A21" s="225">
        <f t="shared" si="0"/>
        <v>12</v>
      </c>
      <c r="B21" s="235"/>
      <c r="C21" s="229"/>
      <c r="D21" s="229"/>
      <c r="E21" s="229"/>
      <c r="F21" s="240"/>
      <c r="G21" s="229"/>
      <c r="H21" s="229"/>
      <c r="I21" s="794"/>
      <c r="J21" s="794"/>
      <c r="K21" s="794"/>
      <c r="L21" s="794"/>
      <c r="M21" s="793"/>
      <c r="N21" s="232"/>
      <c r="O21" s="232"/>
      <c r="P21" s="232"/>
      <c r="Q21" s="232"/>
      <c r="R21" s="232"/>
      <c r="S21" s="232"/>
      <c r="T21" s="232"/>
      <c r="U21" s="232"/>
      <c r="V21" s="232"/>
      <c r="W21" s="232"/>
      <c r="X21" s="232"/>
      <c r="Y21" s="232"/>
      <c r="Z21" s="232"/>
      <c r="AA21" s="232"/>
      <c r="AB21" s="232"/>
      <c r="AC21" s="232"/>
      <c r="AD21" s="232"/>
      <c r="AE21" s="232"/>
      <c r="AF21" s="232"/>
      <c r="AG21" s="232"/>
      <c r="AH21" s="232"/>
      <c r="AI21" s="232"/>
      <c r="AJ21" s="232"/>
      <c r="AK21" s="232"/>
      <c r="AL21" s="232"/>
      <c r="AM21" s="232"/>
      <c r="AN21" s="232"/>
      <c r="AO21" s="232"/>
      <c r="AP21" s="232"/>
      <c r="AQ21" s="232"/>
      <c r="AR21" s="232"/>
      <c r="AS21" s="232"/>
      <c r="AT21" s="232"/>
      <c r="AU21" s="232"/>
      <c r="AV21" s="232"/>
      <c r="AW21" s="232"/>
      <c r="AX21" s="232"/>
      <c r="AY21" s="232"/>
      <c r="AZ21" s="232"/>
    </row>
    <row r="22" spans="1:52" ht="15.95" customHeight="1">
      <c r="A22" s="225">
        <f t="shared" si="0"/>
        <v>13</v>
      </c>
      <c r="B22" s="235"/>
      <c r="C22" s="229"/>
      <c r="D22" s="229"/>
      <c r="E22" s="229"/>
      <c r="F22" s="240"/>
      <c r="G22" s="229"/>
      <c r="H22" s="229"/>
      <c r="I22" s="794"/>
      <c r="J22" s="794"/>
      <c r="K22" s="794"/>
      <c r="L22" s="794"/>
      <c r="M22" s="793"/>
      <c r="N22" s="232"/>
      <c r="O22" s="232"/>
      <c r="P22" s="232"/>
      <c r="Q22" s="232"/>
      <c r="R22" s="232"/>
      <c r="S22" s="232"/>
      <c r="T22" s="232"/>
      <c r="U22" s="232"/>
      <c r="V22" s="232"/>
      <c r="W22" s="232"/>
      <c r="X22" s="232"/>
      <c r="Y22" s="232"/>
      <c r="Z22" s="232"/>
      <c r="AA22" s="232"/>
      <c r="AB22" s="232"/>
      <c r="AC22" s="232"/>
      <c r="AD22" s="232"/>
      <c r="AE22" s="232"/>
      <c r="AF22" s="232"/>
      <c r="AG22" s="232"/>
      <c r="AH22" s="232"/>
      <c r="AI22" s="232"/>
      <c r="AJ22" s="232"/>
      <c r="AK22" s="232"/>
      <c r="AL22" s="232"/>
      <c r="AM22" s="232"/>
      <c r="AN22" s="232"/>
      <c r="AO22" s="232"/>
      <c r="AP22" s="232"/>
      <c r="AQ22" s="232"/>
      <c r="AR22" s="232"/>
      <c r="AS22" s="232"/>
      <c r="AT22" s="232"/>
      <c r="AU22" s="232"/>
      <c r="AV22" s="232"/>
      <c r="AW22" s="232"/>
      <c r="AX22" s="232"/>
      <c r="AY22" s="232"/>
      <c r="AZ22" s="232"/>
    </row>
    <row r="23" spans="1:52" ht="15.95" customHeight="1" thickBot="1">
      <c r="A23" s="225">
        <f t="shared" si="0"/>
        <v>14</v>
      </c>
      <c r="B23" s="774"/>
      <c r="C23" s="275"/>
      <c r="D23" s="275"/>
      <c r="E23" s="275"/>
      <c r="F23" s="277"/>
      <c r="G23" s="275"/>
      <c r="H23" s="275"/>
      <c r="I23" s="773"/>
      <c r="J23" s="773"/>
      <c r="K23" s="773"/>
      <c r="L23" s="773"/>
      <c r="M23" s="793"/>
      <c r="N23" s="232"/>
      <c r="O23" s="232"/>
      <c r="P23" s="232"/>
      <c r="Q23" s="232"/>
      <c r="R23" s="232"/>
      <c r="S23" s="232"/>
      <c r="T23" s="232"/>
      <c r="U23" s="232"/>
      <c r="V23" s="232"/>
      <c r="W23" s="232"/>
      <c r="X23" s="232"/>
      <c r="Y23" s="232"/>
      <c r="Z23" s="232"/>
      <c r="AA23" s="232"/>
      <c r="AB23" s="232"/>
      <c r="AC23" s="232"/>
      <c r="AD23" s="232"/>
      <c r="AE23" s="232"/>
      <c r="AF23" s="232"/>
      <c r="AG23" s="232"/>
      <c r="AH23" s="232"/>
      <c r="AI23" s="232"/>
      <c r="AJ23" s="232"/>
      <c r="AK23" s="232"/>
      <c r="AL23" s="232"/>
      <c r="AM23" s="232"/>
      <c r="AN23" s="232"/>
      <c r="AO23" s="232"/>
      <c r="AP23" s="232"/>
      <c r="AQ23" s="232"/>
      <c r="AR23" s="232"/>
      <c r="AS23" s="232"/>
      <c r="AT23" s="232"/>
      <c r="AU23" s="232"/>
      <c r="AV23" s="232"/>
      <c r="AW23" s="232"/>
      <c r="AX23" s="232"/>
      <c r="AY23" s="232"/>
      <c r="AZ23" s="232"/>
    </row>
    <row r="24" spans="1:52" ht="15.95" customHeight="1" thickBot="1">
      <c r="A24" s="780">
        <f t="shared" si="0"/>
        <v>15</v>
      </c>
      <c r="B24" s="286" t="s">
        <v>432</v>
      </c>
      <c r="C24" s="222"/>
      <c r="D24" s="222"/>
      <c r="E24" s="222"/>
      <c r="F24" s="792"/>
      <c r="G24" s="222"/>
      <c r="H24" s="222"/>
      <c r="I24" s="791"/>
      <c r="J24" s="791"/>
      <c r="K24" s="790" t="s">
        <v>227</v>
      </c>
      <c r="L24" s="790"/>
      <c r="M24" s="789"/>
      <c r="N24" s="232"/>
      <c r="O24" s="232"/>
      <c r="P24" s="232"/>
      <c r="Q24" s="232"/>
      <c r="R24" s="232"/>
      <c r="S24" s="232"/>
      <c r="T24" s="232"/>
      <c r="U24" s="232"/>
      <c r="V24" s="232"/>
      <c r="W24" s="232"/>
      <c r="X24" s="232"/>
      <c r="Y24" s="232"/>
      <c r="Z24" s="232"/>
      <c r="AA24" s="232"/>
      <c r="AB24" s="232"/>
      <c r="AC24" s="232"/>
      <c r="AD24" s="232"/>
      <c r="AE24" s="232"/>
      <c r="AF24" s="232"/>
      <c r="AG24" s="232"/>
      <c r="AH24" s="232"/>
      <c r="AI24" s="232"/>
      <c r="AJ24" s="232"/>
      <c r="AK24" s="232"/>
      <c r="AL24" s="232"/>
      <c r="AM24" s="232"/>
      <c r="AN24" s="232"/>
      <c r="AO24" s="232"/>
      <c r="AP24" s="232"/>
      <c r="AQ24" s="232"/>
      <c r="AR24" s="232"/>
      <c r="AS24" s="232"/>
      <c r="AT24" s="232"/>
      <c r="AU24" s="232"/>
      <c r="AV24" s="232"/>
      <c r="AW24" s="232"/>
      <c r="AX24" s="232"/>
      <c r="AY24" s="232"/>
      <c r="AZ24" s="232"/>
    </row>
    <row r="25" spans="1:52" ht="15.95" customHeight="1">
      <c r="A25" s="786"/>
      <c r="B25" s="145"/>
      <c r="C25" s="52" t="s">
        <v>431</v>
      </c>
      <c r="D25" s="232"/>
      <c r="E25" s="232"/>
      <c r="F25" s="788"/>
      <c r="G25" s="52" t="s">
        <v>430</v>
      </c>
      <c r="H25" s="771" t="s">
        <v>429</v>
      </c>
      <c r="I25" s="788"/>
      <c r="J25" s="788"/>
      <c r="K25" s="52" t="s">
        <v>428</v>
      </c>
      <c r="L25" s="771" t="s">
        <v>427</v>
      </c>
      <c r="M25" s="788"/>
      <c r="N25" s="232"/>
      <c r="O25" s="232"/>
      <c r="P25" s="232"/>
      <c r="Q25" s="232"/>
      <c r="R25" s="232"/>
      <c r="S25" s="232"/>
      <c r="T25" s="232"/>
      <c r="U25" s="232"/>
      <c r="V25" s="232"/>
      <c r="W25" s="232"/>
      <c r="X25" s="232"/>
      <c r="Y25" s="232"/>
      <c r="Z25" s="232"/>
      <c r="AA25" s="232"/>
      <c r="AB25" s="232"/>
      <c r="AC25" s="232"/>
      <c r="AD25" s="232"/>
      <c r="AE25" s="232"/>
      <c r="AF25" s="232"/>
      <c r="AG25" s="232"/>
      <c r="AH25" s="232"/>
      <c r="AI25" s="232"/>
      <c r="AJ25" s="232"/>
      <c r="AK25" s="232"/>
      <c r="AL25" s="232"/>
      <c r="AM25" s="232"/>
      <c r="AN25" s="232"/>
      <c r="AO25" s="232"/>
      <c r="AP25" s="232"/>
      <c r="AQ25" s="232"/>
      <c r="AR25" s="232"/>
      <c r="AS25" s="232"/>
      <c r="AT25" s="232"/>
      <c r="AU25" s="232"/>
      <c r="AV25" s="232"/>
      <c r="AW25" s="232"/>
      <c r="AX25" s="232"/>
      <c r="AY25" s="232"/>
      <c r="AZ25" s="232"/>
    </row>
    <row r="26" spans="1:52" ht="15.95" customHeight="1">
      <c r="A26" s="786"/>
      <c r="B26" s="145"/>
      <c r="C26" s="232"/>
      <c r="D26" s="232"/>
      <c r="E26" s="232"/>
      <c r="F26" s="785"/>
      <c r="G26" s="232"/>
      <c r="H26" s="232"/>
      <c r="I26" s="783"/>
      <c r="J26" s="783"/>
      <c r="K26" s="768"/>
      <c r="L26" s="767" t="s">
        <v>426</v>
      </c>
      <c r="M26" s="787"/>
      <c r="N26" s="232"/>
      <c r="O26" s="232"/>
      <c r="P26" s="232"/>
      <c r="Q26" s="232"/>
      <c r="R26" s="232"/>
      <c r="S26" s="232"/>
      <c r="T26" s="232"/>
      <c r="U26" s="232"/>
      <c r="V26" s="232"/>
      <c r="W26" s="232"/>
      <c r="X26" s="232"/>
      <c r="Y26" s="232"/>
      <c r="Z26" s="232"/>
      <c r="AA26" s="232"/>
      <c r="AB26" s="232"/>
      <c r="AC26" s="232"/>
      <c r="AD26" s="232"/>
      <c r="AE26" s="232"/>
      <c r="AF26" s="232"/>
      <c r="AG26" s="232"/>
      <c r="AH26" s="232"/>
      <c r="AI26" s="232"/>
      <c r="AJ26" s="232"/>
      <c r="AK26" s="232"/>
      <c r="AL26" s="232"/>
      <c r="AM26" s="232"/>
      <c r="AN26" s="232"/>
      <c r="AO26" s="232"/>
      <c r="AP26" s="232"/>
      <c r="AQ26" s="232"/>
      <c r="AR26" s="232"/>
      <c r="AS26" s="232"/>
      <c r="AT26" s="232"/>
      <c r="AU26" s="232"/>
      <c r="AV26" s="232"/>
      <c r="AW26" s="232"/>
      <c r="AX26" s="232"/>
      <c r="AY26" s="232"/>
      <c r="AZ26" s="232"/>
    </row>
    <row r="27" spans="1:52" ht="15.95" customHeight="1" thickBot="1">
      <c r="A27" s="786"/>
      <c r="B27" s="145"/>
      <c r="C27" s="232"/>
      <c r="D27" s="232"/>
      <c r="E27" s="232"/>
      <c r="F27" s="785"/>
      <c r="G27" s="232"/>
      <c r="H27" s="232"/>
      <c r="I27" s="783"/>
      <c r="J27" s="783"/>
      <c r="K27" s="784"/>
      <c r="L27" s="784"/>
      <c r="M27" s="783"/>
      <c r="N27" s="232"/>
      <c r="O27" s="232"/>
      <c r="P27" s="232"/>
      <c r="Q27" s="232"/>
      <c r="R27" s="232"/>
      <c r="S27" s="232"/>
      <c r="T27" s="232"/>
      <c r="U27" s="232"/>
      <c r="V27" s="232"/>
      <c r="W27" s="232"/>
      <c r="X27" s="232"/>
      <c r="Y27" s="232"/>
      <c r="Z27" s="232"/>
      <c r="AA27" s="232"/>
      <c r="AB27" s="232"/>
      <c r="AC27" s="232"/>
      <c r="AD27" s="232"/>
      <c r="AE27" s="232"/>
      <c r="AF27" s="232"/>
      <c r="AG27" s="232"/>
      <c r="AH27" s="232"/>
      <c r="AI27" s="232"/>
      <c r="AJ27" s="232"/>
      <c r="AK27" s="232"/>
      <c r="AL27" s="232"/>
      <c r="AM27" s="232"/>
      <c r="AN27" s="232"/>
      <c r="AO27" s="232"/>
      <c r="AP27" s="232"/>
      <c r="AQ27" s="232"/>
      <c r="AR27" s="232"/>
      <c r="AS27" s="232"/>
      <c r="AT27" s="232"/>
      <c r="AU27" s="232"/>
      <c r="AV27" s="232"/>
      <c r="AW27" s="232"/>
      <c r="AX27" s="232"/>
      <c r="AY27" s="232"/>
      <c r="AZ27" s="232"/>
    </row>
    <row r="28" spans="1:52" ht="15.95" customHeight="1">
      <c r="A28" s="760">
        <f>A24+1</f>
        <v>16</v>
      </c>
      <c r="B28" s="759" t="s">
        <v>425</v>
      </c>
      <c r="C28" s="718"/>
      <c r="D28" s="718"/>
      <c r="E28" s="718"/>
      <c r="F28" s="718"/>
      <c r="G28" s="718"/>
      <c r="H28" s="718"/>
      <c r="I28" s="782"/>
      <c r="J28" s="782"/>
      <c r="K28" s="782"/>
      <c r="L28" s="782"/>
      <c r="M28" s="781"/>
      <c r="N28" s="232"/>
      <c r="O28" s="232"/>
      <c r="P28" s="232"/>
      <c r="Q28" s="232"/>
      <c r="R28" s="232"/>
      <c r="S28" s="232"/>
      <c r="T28" s="232"/>
      <c r="U28" s="232"/>
      <c r="V28" s="232"/>
      <c r="W28" s="232"/>
      <c r="X28" s="232"/>
      <c r="Y28" s="232"/>
      <c r="Z28" s="232"/>
      <c r="AA28" s="232"/>
      <c r="AB28" s="232"/>
      <c r="AC28" s="232"/>
      <c r="AD28" s="232"/>
      <c r="AE28" s="232"/>
      <c r="AF28" s="232"/>
      <c r="AG28" s="232"/>
      <c r="AH28" s="232"/>
      <c r="AI28" s="232"/>
      <c r="AJ28" s="232"/>
      <c r="AK28" s="232"/>
      <c r="AL28" s="232"/>
      <c r="AM28" s="232"/>
      <c r="AN28" s="232"/>
      <c r="AO28" s="232"/>
      <c r="AP28" s="232"/>
      <c r="AQ28" s="232"/>
      <c r="AR28" s="232"/>
      <c r="AS28" s="232"/>
      <c r="AT28" s="232"/>
      <c r="AU28" s="232"/>
      <c r="AV28" s="232"/>
      <c r="AW28" s="232"/>
      <c r="AX28" s="232"/>
      <c r="AY28" s="232"/>
      <c r="AZ28" s="232"/>
    </row>
    <row r="29" spans="1:52" ht="12.75" customHeight="1" thickBot="1">
      <c r="A29" s="780">
        <f>A28+1</f>
        <v>17</v>
      </c>
      <c r="B29" s="774" t="s">
        <v>424</v>
      </c>
      <c r="C29" s="275"/>
      <c r="D29" s="275"/>
      <c r="E29" s="275"/>
      <c r="F29" s="275"/>
      <c r="G29" s="275"/>
      <c r="H29" s="275"/>
      <c r="I29" s="773"/>
      <c r="J29" s="773"/>
      <c r="K29" s="773"/>
      <c r="L29" s="773"/>
      <c r="M29" s="772"/>
      <c r="N29" s="232"/>
      <c r="O29" s="232"/>
      <c r="P29" s="232"/>
      <c r="Q29" s="232"/>
      <c r="R29" s="232"/>
      <c r="S29" s="232"/>
      <c r="T29" s="232"/>
      <c r="U29" s="232"/>
      <c r="V29" s="232"/>
      <c r="W29" s="232"/>
      <c r="X29" s="232"/>
      <c r="Y29" s="232"/>
      <c r="Z29" s="232"/>
      <c r="AA29" s="232"/>
      <c r="AB29" s="232"/>
      <c r="AC29" s="232"/>
      <c r="AD29" s="232"/>
      <c r="AE29" s="232"/>
      <c r="AF29" s="232"/>
      <c r="AG29" s="232"/>
      <c r="AH29" s="232"/>
      <c r="AI29" s="232"/>
      <c r="AJ29" s="232"/>
      <c r="AK29" s="232"/>
      <c r="AL29" s="232"/>
      <c r="AM29" s="232"/>
      <c r="AN29" s="232"/>
      <c r="AO29" s="232"/>
      <c r="AP29" s="232"/>
      <c r="AQ29" s="232"/>
      <c r="AR29" s="232"/>
      <c r="AS29" s="232"/>
      <c r="AT29" s="232"/>
      <c r="AU29" s="232"/>
      <c r="AV29" s="232"/>
      <c r="AW29" s="232"/>
      <c r="AX29" s="232"/>
      <c r="AY29" s="232"/>
      <c r="AZ29" s="232"/>
    </row>
    <row r="30" spans="1:52" ht="15.95" customHeight="1" thickBot="1">
      <c r="A30" s="223"/>
      <c r="B30" s="223"/>
      <c r="C30" s="223"/>
      <c r="D30" s="223"/>
      <c r="E30" s="223"/>
      <c r="F30" s="223"/>
      <c r="G30" s="223"/>
      <c r="H30" s="223"/>
      <c r="I30" s="223"/>
      <c r="J30" s="223"/>
      <c r="K30" s="223"/>
      <c r="L30" s="223"/>
      <c r="M30" s="223"/>
      <c r="N30" s="232"/>
      <c r="O30" s="232"/>
      <c r="P30" s="232"/>
      <c r="Q30" s="232"/>
      <c r="R30" s="232"/>
      <c r="S30" s="232"/>
      <c r="T30" s="232"/>
      <c r="U30" s="232"/>
      <c r="V30" s="232"/>
      <c r="W30" s="232"/>
      <c r="X30" s="232"/>
      <c r="Y30" s="232"/>
      <c r="Z30" s="232"/>
      <c r="AA30" s="232"/>
      <c r="AB30" s="232"/>
      <c r="AC30" s="232"/>
      <c r="AD30" s="232"/>
      <c r="AE30" s="232"/>
      <c r="AF30" s="232"/>
      <c r="AG30" s="232"/>
      <c r="AH30" s="232"/>
      <c r="AI30" s="232"/>
      <c r="AJ30" s="232"/>
      <c r="AK30" s="232"/>
      <c r="AL30" s="232"/>
      <c r="AM30" s="232"/>
      <c r="AN30" s="232"/>
      <c r="AO30" s="232"/>
      <c r="AP30" s="232"/>
      <c r="AQ30" s="232"/>
      <c r="AR30" s="232"/>
      <c r="AS30" s="232"/>
      <c r="AT30" s="232"/>
      <c r="AU30" s="232"/>
      <c r="AV30" s="232"/>
      <c r="AW30" s="232"/>
      <c r="AX30" s="232"/>
      <c r="AY30" s="232"/>
      <c r="AZ30" s="232"/>
    </row>
    <row r="31" spans="1:52" ht="15.95" customHeight="1">
      <c r="A31" s="249">
        <f>A29+1</f>
        <v>18</v>
      </c>
      <c r="B31" s="779"/>
      <c r="C31" s="670"/>
      <c r="D31" s="670"/>
      <c r="E31" s="778"/>
      <c r="F31" s="778"/>
      <c r="G31" s="670"/>
      <c r="H31" s="670"/>
      <c r="I31" s="776"/>
      <c r="J31" s="777"/>
      <c r="K31" s="777"/>
      <c r="L31" s="776"/>
      <c r="M31" s="775"/>
      <c r="N31" s="232"/>
      <c r="O31" s="232"/>
      <c r="P31" s="232"/>
      <c r="Q31" s="232"/>
      <c r="R31" s="232"/>
      <c r="S31" s="232"/>
      <c r="T31" s="232"/>
      <c r="U31" s="232"/>
      <c r="V31" s="232"/>
      <c r="W31" s="232"/>
      <c r="X31" s="232"/>
      <c r="Y31" s="232"/>
      <c r="Z31" s="232"/>
      <c r="AA31" s="232"/>
      <c r="AB31" s="232"/>
      <c r="AC31" s="232"/>
      <c r="AD31" s="232"/>
      <c r="AE31" s="232"/>
      <c r="AF31" s="232"/>
      <c r="AG31" s="232"/>
      <c r="AH31" s="232"/>
      <c r="AI31" s="232"/>
      <c r="AJ31" s="232"/>
      <c r="AK31" s="232"/>
      <c r="AL31" s="232"/>
      <c r="AM31" s="232"/>
      <c r="AN31" s="232"/>
      <c r="AO31" s="232"/>
      <c r="AP31" s="232"/>
      <c r="AQ31" s="232"/>
      <c r="AR31" s="232"/>
      <c r="AS31" s="232"/>
      <c r="AT31" s="232"/>
      <c r="AU31" s="232"/>
      <c r="AV31" s="232"/>
      <c r="AW31" s="232"/>
      <c r="AX31" s="232"/>
      <c r="AY31" s="232"/>
      <c r="AZ31" s="232"/>
    </row>
    <row r="32" spans="1:52" ht="22.5" customHeight="1" thickBot="1">
      <c r="A32" s="225">
        <f>A31+1</f>
        <v>19</v>
      </c>
      <c r="B32" s="774"/>
      <c r="C32" s="275"/>
      <c r="D32" s="275"/>
      <c r="E32" s="275"/>
      <c r="F32" s="277"/>
      <c r="G32" s="275"/>
      <c r="H32" s="275"/>
      <c r="I32" s="773"/>
      <c r="J32" s="773"/>
      <c r="K32" s="773"/>
      <c r="L32" s="773"/>
      <c r="M32" s="772"/>
      <c r="O32" s="232"/>
      <c r="P32" s="232"/>
      <c r="Q32" s="232"/>
      <c r="R32" s="232"/>
      <c r="S32" s="232"/>
      <c r="T32" s="232"/>
      <c r="U32" s="232"/>
      <c r="V32" s="232"/>
      <c r="W32" s="232"/>
      <c r="X32" s="232"/>
      <c r="Y32" s="232"/>
      <c r="Z32" s="232"/>
      <c r="AA32" s="232"/>
      <c r="AB32" s="232"/>
      <c r="AC32" s="232"/>
      <c r="AD32" s="232"/>
      <c r="AE32" s="232"/>
      <c r="AF32" s="232"/>
      <c r="AG32" s="232"/>
      <c r="AH32" s="232"/>
      <c r="AI32" s="232"/>
      <c r="AJ32" s="232"/>
      <c r="AK32" s="232"/>
      <c r="AL32" s="232"/>
      <c r="AM32" s="232"/>
      <c r="AN32" s="232"/>
      <c r="AO32" s="232"/>
      <c r="AP32" s="232"/>
      <c r="AQ32" s="232"/>
      <c r="AR32" s="232"/>
      <c r="AS32" s="232"/>
      <c r="AT32" s="232"/>
      <c r="AU32" s="232"/>
      <c r="AV32" s="232"/>
      <c r="AW32" s="232"/>
      <c r="AX32" s="232"/>
      <c r="AY32" s="232"/>
      <c r="AZ32" s="232"/>
    </row>
    <row r="33" spans="1:52" ht="15.95" customHeight="1" thickBot="1">
      <c r="F33" s="129" t="s">
        <v>423</v>
      </c>
      <c r="H33" s="771"/>
      <c r="I33" s="770"/>
      <c r="J33" s="770"/>
      <c r="N33" s="232"/>
      <c r="O33" s="232"/>
      <c r="P33" s="232"/>
      <c r="Q33" s="232"/>
      <c r="R33" s="232"/>
      <c r="S33" s="232"/>
      <c r="T33" s="232"/>
      <c r="U33" s="232"/>
      <c r="V33" s="232"/>
      <c r="W33" s="232"/>
      <c r="X33" s="232"/>
      <c r="Y33" s="232"/>
      <c r="Z33" s="232"/>
      <c r="AA33" s="232"/>
      <c r="AB33" s="232"/>
      <c r="AC33" s="232"/>
      <c r="AD33" s="232"/>
      <c r="AE33" s="232"/>
      <c r="AF33" s="232"/>
      <c r="AG33" s="232"/>
      <c r="AH33" s="232"/>
      <c r="AI33" s="232"/>
      <c r="AJ33" s="232"/>
      <c r="AK33" s="232"/>
      <c r="AL33" s="232"/>
      <c r="AM33" s="232"/>
      <c r="AN33" s="232"/>
      <c r="AO33" s="232"/>
      <c r="AP33" s="232"/>
      <c r="AQ33" s="232"/>
      <c r="AR33" s="232"/>
      <c r="AS33" s="232"/>
      <c r="AT33" s="232"/>
      <c r="AU33" s="232"/>
      <c r="AV33" s="232"/>
      <c r="AW33" s="232"/>
      <c r="AX33" s="232"/>
      <c r="AY33" s="232"/>
      <c r="AZ33" s="232"/>
    </row>
    <row r="34" spans="1:52" ht="15.95" customHeight="1" thickBot="1">
      <c r="A34" s="129"/>
      <c r="B34" s="769"/>
      <c r="G34" s="232"/>
      <c r="I34" s="727" t="s">
        <v>403</v>
      </c>
      <c r="J34" s="727" t="s">
        <v>422</v>
      </c>
      <c r="K34" s="768"/>
      <c r="L34" s="767"/>
      <c r="M34" s="766"/>
      <c r="N34" s="232"/>
      <c r="O34" s="232"/>
      <c r="P34" s="232"/>
      <c r="Q34" s="232"/>
      <c r="R34" s="232"/>
      <c r="S34" s="232"/>
      <c r="T34" s="232"/>
      <c r="U34" s="232"/>
      <c r="V34" s="232"/>
      <c r="W34" s="232"/>
      <c r="X34" s="232"/>
      <c r="Y34" s="232"/>
      <c r="Z34" s="232"/>
      <c r="AA34" s="232"/>
      <c r="AB34" s="232"/>
      <c r="AC34" s="232"/>
      <c r="AD34" s="232"/>
      <c r="AE34" s="232"/>
      <c r="AF34" s="232"/>
      <c r="AG34" s="232"/>
      <c r="AH34" s="232"/>
      <c r="AI34" s="232"/>
      <c r="AJ34" s="232"/>
      <c r="AK34" s="232"/>
      <c r="AL34" s="232"/>
      <c r="AM34" s="232"/>
      <c r="AN34" s="232"/>
      <c r="AO34" s="232"/>
      <c r="AP34" s="232"/>
      <c r="AQ34" s="232"/>
      <c r="AR34" s="232"/>
      <c r="AS34" s="232"/>
      <c r="AT34" s="232"/>
      <c r="AU34" s="232"/>
      <c r="AV34" s="232"/>
      <c r="AW34" s="232"/>
      <c r="AX34" s="232"/>
      <c r="AY34" s="232"/>
      <c r="AZ34" s="232"/>
    </row>
    <row r="35" spans="1:52" ht="14.25" customHeight="1"/>
    <row r="36" spans="1:52" ht="12.75" customHeight="1"/>
    <row r="37" spans="1:52" ht="9.75" customHeight="1"/>
  </sheetData>
  <mergeCells count="6">
    <mergeCell ref="A2:D2"/>
    <mergeCell ref="E2:F2"/>
    <mergeCell ref="G2:M2"/>
    <mergeCell ref="A3:D3"/>
    <mergeCell ref="E3:F3"/>
    <mergeCell ref="G3:M3"/>
  </mergeCells>
  <pageMargins left="0.7" right="0.7" top="0.78740157499999996" bottom="0.78740157499999996" header="0.3" footer="0.3"/>
  <pageSetup paperSize="9" orientation="portrait" r:id="rId1"/>
  <headerFooter>
    <oddHeader>&amp;LTestbetrieb&amp;C2009&amp;RIstbetrieb</oddHeader>
  </headerFooter>
  <drawing r:id="rId2"/>
  <legacyDrawing r:id="rId3"/>
</worksheet>
</file>

<file path=xl/worksheets/sheet28.xml><?xml version="1.0" encoding="utf-8"?>
<worksheet xmlns="http://schemas.openxmlformats.org/spreadsheetml/2006/main" xmlns:r="http://schemas.openxmlformats.org/officeDocument/2006/relationships">
  <sheetPr codeName="Tabelle30"/>
  <dimension ref="A1:P110"/>
  <sheetViews>
    <sheetView showZeros="0" workbookViewId="0">
      <selection activeCell="B25" sqref="B25"/>
    </sheetView>
  </sheetViews>
  <sheetFormatPr baseColWidth="10" defaultRowHeight="18" customHeight="1"/>
  <cols>
    <col min="1" max="1" width="3.85546875" style="52" customWidth="1"/>
    <col min="2" max="2" width="28.7109375" style="52" customWidth="1"/>
    <col min="3" max="3" width="11.140625" style="52" customWidth="1"/>
    <col min="4" max="4" width="6.7109375" style="52" customWidth="1"/>
    <col min="5" max="5" width="8.7109375" style="52" customWidth="1"/>
    <col min="6" max="6" width="11.7109375" style="52" customWidth="1"/>
    <col min="7" max="7" width="8.28515625" style="52" customWidth="1"/>
    <col min="8" max="8" width="3.7109375" style="52" customWidth="1"/>
    <col min="9" max="9" width="6.7109375" style="52" customWidth="1"/>
    <col min="10" max="10" width="8" style="52" customWidth="1"/>
    <col min="11" max="11" width="9.5703125" style="52" customWidth="1"/>
    <col min="12" max="256" width="11.42578125" style="28"/>
    <col min="257" max="257" width="3.85546875" style="28" customWidth="1"/>
    <col min="258" max="258" width="28.7109375" style="28" customWidth="1"/>
    <col min="259" max="259" width="11.140625" style="28" customWidth="1"/>
    <col min="260" max="260" width="6.7109375" style="28" customWidth="1"/>
    <col min="261" max="261" width="8.7109375" style="28" customWidth="1"/>
    <col min="262" max="262" width="11.7109375" style="28" customWidth="1"/>
    <col min="263" max="263" width="8.28515625" style="28" customWidth="1"/>
    <col min="264" max="264" width="3.7109375" style="28" customWidth="1"/>
    <col min="265" max="265" width="6.7109375" style="28" customWidth="1"/>
    <col min="266" max="266" width="8" style="28" customWidth="1"/>
    <col min="267" max="267" width="9.5703125" style="28" customWidth="1"/>
    <col min="268" max="512" width="11.42578125" style="28"/>
    <col min="513" max="513" width="3.85546875" style="28" customWidth="1"/>
    <col min="514" max="514" width="28.7109375" style="28" customWidth="1"/>
    <col min="515" max="515" width="11.140625" style="28" customWidth="1"/>
    <col min="516" max="516" width="6.7109375" style="28" customWidth="1"/>
    <col min="517" max="517" width="8.7109375" style="28" customWidth="1"/>
    <col min="518" max="518" width="11.7109375" style="28" customWidth="1"/>
    <col min="519" max="519" width="8.28515625" style="28" customWidth="1"/>
    <col min="520" max="520" width="3.7109375" style="28" customWidth="1"/>
    <col min="521" max="521" width="6.7109375" style="28" customWidth="1"/>
    <col min="522" max="522" width="8" style="28" customWidth="1"/>
    <col min="523" max="523" width="9.5703125" style="28" customWidth="1"/>
    <col min="524" max="768" width="11.42578125" style="28"/>
    <col min="769" max="769" width="3.85546875" style="28" customWidth="1"/>
    <col min="770" max="770" width="28.7109375" style="28" customWidth="1"/>
    <col min="771" max="771" width="11.140625" style="28" customWidth="1"/>
    <col min="772" max="772" width="6.7109375" style="28" customWidth="1"/>
    <col min="773" max="773" width="8.7109375" style="28" customWidth="1"/>
    <col min="774" max="774" width="11.7109375" style="28" customWidth="1"/>
    <col min="775" max="775" width="8.28515625" style="28" customWidth="1"/>
    <col min="776" max="776" width="3.7109375" style="28" customWidth="1"/>
    <col min="777" max="777" width="6.7109375" style="28" customWidth="1"/>
    <col min="778" max="778" width="8" style="28" customWidth="1"/>
    <col min="779" max="779" width="9.5703125" style="28" customWidth="1"/>
    <col min="780" max="1024" width="11.42578125" style="28"/>
    <col min="1025" max="1025" width="3.85546875" style="28" customWidth="1"/>
    <col min="1026" max="1026" width="28.7109375" style="28" customWidth="1"/>
    <col min="1027" max="1027" width="11.140625" style="28" customWidth="1"/>
    <col min="1028" max="1028" width="6.7109375" style="28" customWidth="1"/>
    <col min="1029" max="1029" width="8.7109375" style="28" customWidth="1"/>
    <col min="1030" max="1030" width="11.7109375" style="28" customWidth="1"/>
    <col min="1031" max="1031" width="8.28515625" style="28" customWidth="1"/>
    <col min="1032" max="1032" width="3.7109375" style="28" customWidth="1"/>
    <col min="1033" max="1033" width="6.7109375" style="28" customWidth="1"/>
    <col min="1034" max="1034" width="8" style="28" customWidth="1"/>
    <col min="1035" max="1035" width="9.5703125" style="28" customWidth="1"/>
    <col min="1036" max="1280" width="11.42578125" style="28"/>
    <col min="1281" max="1281" width="3.85546875" style="28" customWidth="1"/>
    <col min="1282" max="1282" width="28.7109375" style="28" customWidth="1"/>
    <col min="1283" max="1283" width="11.140625" style="28" customWidth="1"/>
    <col min="1284" max="1284" width="6.7109375" style="28" customWidth="1"/>
    <col min="1285" max="1285" width="8.7109375" style="28" customWidth="1"/>
    <col min="1286" max="1286" width="11.7109375" style="28" customWidth="1"/>
    <col min="1287" max="1287" width="8.28515625" style="28" customWidth="1"/>
    <col min="1288" max="1288" width="3.7109375" style="28" customWidth="1"/>
    <col min="1289" max="1289" width="6.7109375" style="28" customWidth="1"/>
    <col min="1290" max="1290" width="8" style="28" customWidth="1"/>
    <col min="1291" max="1291" width="9.5703125" style="28" customWidth="1"/>
    <col min="1292" max="1536" width="11.42578125" style="28"/>
    <col min="1537" max="1537" width="3.85546875" style="28" customWidth="1"/>
    <col min="1538" max="1538" width="28.7109375" style="28" customWidth="1"/>
    <col min="1539" max="1539" width="11.140625" style="28" customWidth="1"/>
    <col min="1540" max="1540" width="6.7109375" style="28" customWidth="1"/>
    <col min="1541" max="1541" width="8.7109375" style="28" customWidth="1"/>
    <col min="1542" max="1542" width="11.7109375" style="28" customWidth="1"/>
    <col min="1543" max="1543" width="8.28515625" style="28" customWidth="1"/>
    <col min="1544" max="1544" width="3.7109375" style="28" customWidth="1"/>
    <col min="1545" max="1545" width="6.7109375" style="28" customWidth="1"/>
    <col min="1546" max="1546" width="8" style="28" customWidth="1"/>
    <col min="1547" max="1547" width="9.5703125" style="28" customWidth="1"/>
    <col min="1548" max="1792" width="11.42578125" style="28"/>
    <col min="1793" max="1793" width="3.85546875" style="28" customWidth="1"/>
    <col min="1794" max="1794" width="28.7109375" style="28" customWidth="1"/>
    <col min="1795" max="1795" width="11.140625" style="28" customWidth="1"/>
    <col min="1796" max="1796" width="6.7109375" style="28" customWidth="1"/>
    <col min="1797" max="1797" width="8.7109375" style="28" customWidth="1"/>
    <col min="1798" max="1798" width="11.7109375" style="28" customWidth="1"/>
    <col min="1799" max="1799" width="8.28515625" style="28" customWidth="1"/>
    <col min="1800" max="1800" width="3.7109375" style="28" customWidth="1"/>
    <col min="1801" max="1801" width="6.7109375" style="28" customWidth="1"/>
    <col min="1802" max="1802" width="8" style="28" customWidth="1"/>
    <col min="1803" max="1803" width="9.5703125" style="28" customWidth="1"/>
    <col min="1804" max="2048" width="11.42578125" style="28"/>
    <col min="2049" max="2049" width="3.85546875" style="28" customWidth="1"/>
    <col min="2050" max="2050" width="28.7109375" style="28" customWidth="1"/>
    <col min="2051" max="2051" width="11.140625" style="28" customWidth="1"/>
    <col min="2052" max="2052" width="6.7109375" style="28" customWidth="1"/>
    <col min="2053" max="2053" width="8.7109375" style="28" customWidth="1"/>
    <col min="2054" max="2054" width="11.7109375" style="28" customWidth="1"/>
    <col min="2055" max="2055" width="8.28515625" style="28" customWidth="1"/>
    <col min="2056" max="2056" width="3.7109375" style="28" customWidth="1"/>
    <col min="2057" max="2057" width="6.7109375" style="28" customWidth="1"/>
    <col min="2058" max="2058" width="8" style="28" customWidth="1"/>
    <col min="2059" max="2059" width="9.5703125" style="28" customWidth="1"/>
    <col min="2060" max="2304" width="11.42578125" style="28"/>
    <col min="2305" max="2305" width="3.85546875" style="28" customWidth="1"/>
    <col min="2306" max="2306" width="28.7109375" style="28" customWidth="1"/>
    <col min="2307" max="2307" width="11.140625" style="28" customWidth="1"/>
    <col min="2308" max="2308" width="6.7109375" style="28" customWidth="1"/>
    <col min="2309" max="2309" width="8.7109375" style="28" customWidth="1"/>
    <col min="2310" max="2310" width="11.7109375" style="28" customWidth="1"/>
    <col min="2311" max="2311" width="8.28515625" style="28" customWidth="1"/>
    <col min="2312" max="2312" width="3.7109375" style="28" customWidth="1"/>
    <col min="2313" max="2313" width="6.7109375" style="28" customWidth="1"/>
    <col min="2314" max="2314" width="8" style="28" customWidth="1"/>
    <col min="2315" max="2315" width="9.5703125" style="28" customWidth="1"/>
    <col min="2316" max="2560" width="11.42578125" style="28"/>
    <col min="2561" max="2561" width="3.85546875" style="28" customWidth="1"/>
    <col min="2562" max="2562" width="28.7109375" style="28" customWidth="1"/>
    <col min="2563" max="2563" width="11.140625" style="28" customWidth="1"/>
    <col min="2564" max="2564" width="6.7109375" style="28" customWidth="1"/>
    <col min="2565" max="2565" width="8.7109375" style="28" customWidth="1"/>
    <col min="2566" max="2566" width="11.7109375" style="28" customWidth="1"/>
    <col min="2567" max="2567" width="8.28515625" style="28" customWidth="1"/>
    <col min="2568" max="2568" width="3.7109375" style="28" customWidth="1"/>
    <col min="2569" max="2569" width="6.7109375" style="28" customWidth="1"/>
    <col min="2570" max="2570" width="8" style="28" customWidth="1"/>
    <col min="2571" max="2571" width="9.5703125" style="28" customWidth="1"/>
    <col min="2572" max="2816" width="11.42578125" style="28"/>
    <col min="2817" max="2817" width="3.85546875" style="28" customWidth="1"/>
    <col min="2818" max="2818" width="28.7109375" style="28" customWidth="1"/>
    <col min="2819" max="2819" width="11.140625" style="28" customWidth="1"/>
    <col min="2820" max="2820" width="6.7109375" style="28" customWidth="1"/>
    <col min="2821" max="2821" width="8.7109375" style="28" customWidth="1"/>
    <col min="2822" max="2822" width="11.7109375" style="28" customWidth="1"/>
    <col min="2823" max="2823" width="8.28515625" style="28" customWidth="1"/>
    <col min="2824" max="2824" width="3.7109375" style="28" customWidth="1"/>
    <col min="2825" max="2825" width="6.7109375" style="28" customWidth="1"/>
    <col min="2826" max="2826" width="8" style="28" customWidth="1"/>
    <col min="2827" max="2827" width="9.5703125" style="28" customWidth="1"/>
    <col min="2828" max="3072" width="11.42578125" style="28"/>
    <col min="3073" max="3073" width="3.85546875" style="28" customWidth="1"/>
    <col min="3074" max="3074" width="28.7109375" style="28" customWidth="1"/>
    <col min="3075" max="3075" width="11.140625" style="28" customWidth="1"/>
    <col min="3076" max="3076" width="6.7109375" style="28" customWidth="1"/>
    <col min="3077" max="3077" width="8.7109375" style="28" customWidth="1"/>
    <col min="3078" max="3078" width="11.7109375" style="28" customWidth="1"/>
    <col min="3079" max="3079" width="8.28515625" style="28" customWidth="1"/>
    <col min="3080" max="3080" width="3.7109375" style="28" customWidth="1"/>
    <col min="3081" max="3081" width="6.7109375" style="28" customWidth="1"/>
    <col min="3082" max="3082" width="8" style="28" customWidth="1"/>
    <col min="3083" max="3083" width="9.5703125" style="28" customWidth="1"/>
    <col min="3084" max="3328" width="11.42578125" style="28"/>
    <col min="3329" max="3329" width="3.85546875" style="28" customWidth="1"/>
    <col min="3330" max="3330" width="28.7109375" style="28" customWidth="1"/>
    <col min="3331" max="3331" width="11.140625" style="28" customWidth="1"/>
    <col min="3332" max="3332" width="6.7109375" style="28" customWidth="1"/>
    <col min="3333" max="3333" width="8.7109375" style="28" customWidth="1"/>
    <col min="3334" max="3334" width="11.7109375" style="28" customWidth="1"/>
    <col min="3335" max="3335" width="8.28515625" style="28" customWidth="1"/>
    <col min="3336" max="3336" width="3.7109375" style="28" customWidth="1"/>
    <col min="3337" max="3337" width="6.7109375" style="28" customWidth="1"/>
    <col min="3338" max="3338" width="8" style="28" customWidth="1"/>
    <col min="3339" max="3339" width="9.5703125" style="28" customWidth="1"/>
    <col min="3340" max="3584" width="11.42578125" style="28"/>
    <col min="3585" max="3585" width="3.85546875" style="28" customWidth="1"/>
    <col min="3586" max="3586" width="28.7109375" style="28" customWidth="1"/>
    <col min="3587" max="3587" width="11.140625" style="28" customWidth="1"/>
    <col min="3588" max="3588" width="6.7109375" style="28" customWidth="1"/>
    <col min="3589" max="3589" width="8.7109375" style="28" customWidth="1"/>
    <col min="3590" max="3590" width="11.7109375" style="28" customWidth="1"/>
    <col min="3591" max="3591" width="8.28515625" style="28" customWidth="1"/>
    <col min="3592" max="3592" width="3.7109375" style="28" customWidth="1"/>
    <col min="3593" max="3593" width="6.7109375" style="28" customWidth="1"/>
    <col min="3594" max="3594" width="8" style="28" customWidth="1"/>
    <col min="3595" max="3595" width="9.5703125" style="28" customWidth="1"/>
    <col min="3596" max="3840" width="11.42578125" style="28"/>
    <col min="3841" max="3841" width="3.85546875" style="28" customWidth="1"/>
    <col min="3842" max="3842" width="28.7109375" style="28" customWidth="1"/>
    <col min="3843" max="3843" width="11.140625" style="28" customWidth="1"/>
    <col min="3844" max="3844" width="6.7109375" style="28" customWidth="1"/>
    <col min="3845" max="3845" width="8.7109375" style="28" customWidth="1"/>
    <col min="3846" max="3846" width="11.7109375" style="28" customWidth="1"/>
    <col min="3847" max="3847" width="8.28515625" style="28" customWidth="1"/>
    <col min="3848" max="3848" width="3.7109375" style="28" customWidth="1"/>
    <col min="3849" max="3849" width="6.7109375" style="28" customWidth="1"/>
    <col min="3850" max="3850" width="8" style="28" customWidth="1"/>
    <col min="3851" max="3851" width="9.5703125" style="28" customWidth="1"/>
    <col min="3852" max="4096" width="11.42578125" style="28"/>
    <col min="4097" max="4097" width="3.85546875" style="28" customWidth="1"/>
    <col min="4098" max="4098" width="28.7109375" style="28" customWidth="1"/>
    <col min="4099" max="4099" width="11.140625" style="28" customWidth="1"/>
    <col min="4100" max="4100" width="6.7109375" style="28" customWidth="1"/>
    <col min="4101" max="4101" width="8.7109375" style="28" customWidth="1"/>
    <col min="4102" max="4102" width="11.7109375" style="28" customWidth="1"/>
    <col min="4103" max="4103" width="8.28515625" style="28" customWidth="1"/>
    <col min="4104" max="4104" width="3.7109375" style="28" customWidth="1"/>
    <col min="4105" max="4105" width="6.7109375" style="28" customWidth="1"/>
    <col min="4106" max="4106" width="8" style="28" customWidth="1"/>
    <col min="4107" max="4107" width="9.5703125" style="28" customWidth="1"/>
    <col min="4108" max="4352" width="11.42578125" style="28"/>
    <col min="4353" max="4353" width="3.85546875" style="28" customWidth="1"/>
    <col min="4354" max="4354" width="28.7109375" style="28" customWidth="1"/>
    <col min="4355" max="4355" width="11.140625" style="28" customWidth="1"/>
    <col min="4356" max="4356" width="6.7109375" style="28" customWidth="1"/>
    <col min="4357" max="4357" width="8.7109375" style="28" customWidth="1"/>
    <col min="4358" max="4358" width="11.7109375" style="28" customWidth="1"/>
    <col min="4359" max="4359" width="8.28515625" style="28" customWidth="1"/>
    <col min="4360" max="4360" width="3.7109375" style="28" customWidth="1"/>
    <col min="4361" max="4361" width="6.7109375" style="28" customWidth="1"/>
    <col min="4362" max="4362" width="8" style="28" customWidth="1"/>
    <col min="4363" max="4363" width="9.5703125" style="28" customWidth="1"/>
    <col min="4364" max="4608" width="11.42578125" style="28"/>
    <col min="4609" max="4609" width="3.85546875" style="28" customWidth="1"/>
    <col min="4610" max="4610" width="28.7109375" style="28" customWidth="1"/>
    <col min="4611" max="4611" width="11.140625" style="28" customWidth="1"/>
    <col min="4612" max="4612" width="6.7109375" style="28" customWidth="1"/>
    <col min="4613" max="4613" width="8.7109375" style="28" customWidth="1"/>
    <col min="4614" max="4614" width="11.7109375" style="28" customWidth="1"/>
    <col min="4615" max="4615" width="8.28515625" style="28" customWidth="1"/>
    <col min="4616" max="4616" width="3.7109375" style="28" customWidth="1"/>
    <col min="4617" max="4617" width="6.7109375" style="28" customWidth="1"/>
    <col min="4618" max="4618" width="8" style="28" customWidth="1"/>
    <col min="4619" max="4619" width="9.5703125" style="28" customWidth="1"/>
    <col min="4620" max="4864" width="11.42578125" style="28"/>
    <col min="4865" max="4865" width="3.85546875" style="28" customWidth="1"/>
    <col min="4866" max="4866" width="28.7109375" style="28" customWidth="1"/>
    <col min="4867" max="4867" width="11.140625" style="28" customWidth="1"/>
    <col min="4868" max="4868" width="6.7109375" style="28" customWidth="1"/>
    <col min="4869" max="4869" width="8.7109375" style="28" customWidth="1"/>
    <col min="4870" max="4870" width="11.7109375" style="28" customWidth="1"/>
    <col min="4871" max="4871" width="8.28515625" style="28" customWidth="1"/>
    <col min="4872" max="4872" width="3.7109375" style="28" customWidth="1"/>
    <col min="4873" max="4873" width="6.7109375" style="28" customWidth="1"/>
    <col min="4874" max="4874" width="8" style="28" customWidth="1"/>
    <col min="4875" max="4875" width="9.5703125" style="28" customWidth="1"/>
    <col min="4876" max="5120" width="11.42578125" style="28"/>
    <col min="5121" max="5121" width="3.85546875" style="28" customWidth="1"/>
    <col min="5122" max="5122" width="28.7109375" style="28" customWidth="1"/>
    <col min="5123" max="5123" width="11.140625" style="28" customWidth="1"/>
    <col min="5124" max="5124" width="6.7109375" style="28" customWidth="1"/>
    <col min="5125" max="5125" width="8.7109375" style="28" customWidth="1"/>
    <col min="5126" max="5126" width="11.7109375" style="28" customWidth="1"/>
    <col min="5127" max="5127" width="8.28515625" style="28" customWidth="1"/>
    <col min="5128" max="5128" width="3.7109375" style="28" customWidth="1"/>
    <col min="5129" max="5129" width="6.7109375" style="28" customWidth="1"/>
    <col min="5130" max="5130" width="8" style="28" customWidth="1"/>
    <col min="5131" max="5131" width="9.5703125" style="28" customWidth="1"/>
    <col min="5132" max="5376" width="11.42578125" style="28"/>
    <col min="5377" max="5377" width="3.85546875" style="28" customWidth="1"/>
    <col min="5378" max="5378" width="28.7109375" style="28" customWidth="1"/>
    <col min="5379" max="5379" width="11.140625" style="28" customWidth="1"/>
    <col min="5380" max="5380" width="6.7109375" style="28" customWidth="1"/>
    <col min="5381" max="5381" width="8.7109375" style="28" customWidth="1"/>
    <col min="5382" max="5382" width="11.7109375" style="28" customWidth="1"/>
    <col min="5383" max="5383" width="8.28515625" style="28" customWidth="1"/>
    <col min="5384" max="5384" width="3.7109375" style="28" customWidth="1"/>
    <col min="5385" max="5385" width="6.7109375" style="28" customWidth="1"/>
    <col min="5386" max="5386" width="8" style="28" customWidth="1"/>
    <col min="5387" max="5387" width="9.5703125" style="28" customWidth="1"/>
    <col min="5388" max="5632" width="11.42578125" style="28"/>
    <col min="5633" max="5633" width="3.85546875" style="28" customWidth="1"/>
    <col min="5634" max="5634" width="28.7109375" style="28" customWidth="1"/>
    <col min="5635" max="5635" width="11.140625" style="28" customWidth="1"/>
    <col min="5636" max="5636" width="6.7109375" style="28" customWidth="1"/>
    <col min="5637" max="5637" width="8.7109375" style="28" customWidth="1"/>
    <col min="5638" max="5638" width="11.7109375" style="28" customWidth="1"/>
    <col min="5639" max="5639" width="8.28515625" style="28" customWidth="1"/>
    <col min="5640" max="5640" width="3.7109375" style="28" customWidth="1"/>
    <col min="5641" max="5641" width="6.7109375" style="28" customWidth="1"/>
    <col min="5642" max="5642" width="8" style="28" customWidth="1"/>
    <col min="5643" max="5643" width="9.5703125" style="28" customWidth="1"/>
    <col min="5644" max="5888" width="11.42578125" style="28"/>
    <col min="5889" max="5889" width="3.85546875" style="28" customWidth="1"/>
    <col min="5890" max="5890" width="28.7109375" style="28" customWidth="1"/>
    <col min="5891" max="5891" width="11.140625" style="28" customWidth="1"/>
    <col min="5892" max="5892" width="6.7109375" style="28" customWidth="1"/>
    <col min="5893" max="5893" width="8.7109375" style="28" customWidth="1"/>
    <col min="5894" max="5894" width="11.7109375" style="28" customWidth="1"/>
    <col min="5895" max="5895" width="8.28515625" style="28" customWidth="1"/>
    <col min="5896" max="5896" width="3.7109375" style="28" customWidth="1"/>
    <col min="5897" max="5897" width="6.7109375" style="28" customWidth="1"/>
    <col min="5898" max="5898" width="8" style="28" customWidth="1"/>
    <col min="5899" max="5899" width="9.5703125" style="28" customWidth="1"/>
    <col min="5900" max="6144" width="11.42578125" style="28"/>
    <col min="6145" max="6145" width="3.85546875" style="28" customWidth="1"/>
    <col min="6146" max="6146" width="28.7109375" style="28" customWidth="1"/>
    <col min="6147" max="6147" width="11.140625" style="28" customWidth="1"/>
    <col min="6148" max="6148" width="6.7109375" style="28" customWidth="1"/>
    <col min="6149" max="6149" width="8.7109375" style="28" customWidth="1"/>
    <col min="6150" max="6150" width="11.7109375" style="28" customWidth="1"/>
    <col min="6151" max="6151" width="8.28515625" style="28" customWidth="1"/>
    <col min="6152" max="6152" width="3.7109375" style="28" customWidth="1"/>
    <col min="6153" max="6153" width="6.7109375" style="28" customWidth="1"/>
    <col min="6154" max="6154" width="8" style="28" customWidth="1"/>
    <col min="6155" max="6155" width="9.5703125" style="28" customWidth="1"/>
    <col min="6156" max="6400" width="11.42578125" style="28"/>
    <col min="6401" max="6401" width="3.85546875" style="28" customWidth="1"/>
    <col min="6402" max="6402" width="28.7109375" style="28" customWidth="1"/>
    <col min="6403" max="6403" width="11.140625" style="28" customWidth="1"/>
    <col min="6404" max="6404" width="6.7109375" style="28" customWidth="1"/>
    <col min="6405" max="6405" width="8.7109375" style="28" customWidth="1"/>
    <col min="6406" max="6406" width="11.7109375" style="28" customWidth="1"/>
    <col min="6407" max="6407" width="8.28515625" style="28" customWidth="1"/>
    <col min="6408" max="6408" width="3.7109375" style="28" customWidth="1"/>
    <col min="6409" max="6409" width="6.7109375" style="28" customWidth="1"/>
    <col min="6410" max="6410" width="8" style="28" customWidth="1"/>
    <col min="6411" max="6411" width="9.5703125" style="28" customWidth="1"/>
    <col min="6412" max="6656" width="11.42578125" style="28"/>
    <col min="6657" max="6657" width="3.85546875" style="28" customWidth="1"/>
    <col min="6658" max="6658" width="28.7109375" style="28" customWidth="1"/>
    <col min="6659" max="6659" width="11.140625" style="28" customWidth="1"/>
    <col min="6660" max="6660" width="6.7109375" style="28" customWidth="1"/>
    <col min="6661" max="6661" width="8.7109375" style="28" customWidth="1"/>
    <col min="6662" max="6662" width="11.7109375" style="28" customWidth="1"/>
    <col min="6663" max="6663" width="8.28515625" style="28" customWidth="1"/>
    <col min="6664" max="6664" width="3.7109375" style="28" customWidth="1"/>
    <col min="6665" max="6665" width="6.7109375" style="28" customWidth="1"/>
    <col min="6666" max="6666" width="8" style="28" customWidth="1"/>
    <col min="6667" max="6667" width="9.5703125" style="28" customWidth="1"/>
    <col min="6668" max="6912" width="11.42578125" style="28"/>
    <col min="6913" max="6913" width="3.85546875" style="28" customWidth="1"/>
    <col min="6914" max="6914" width="28.7109375" style="28" customWidth="1"/>
    <col min="6915" max="6915" width="11.140625" style="28" customWidth="1"/>
    <col min="6916" max="6916" width="6.7109375" style="28" customWidth="1"/>
    <col min="6917" max="6917" width="8.7109375" style="28" customWidth="1"/>
    <col min="6918" max="6918" width="11.7109375" style="28" customWidth="1"/>
    <col min="6919" max="6919" width="8.28515625" style="28" customWidth="1"/>
    <col min="6920" max="6920" width="3.7109375" style="28" customWidth="1"/>
    <col min="6921" max="6921" width="6.7109375" style="28" customWidth="1"/>
    <col min="6922" max="6922" width="8" style="28" customWidth="1"/>
    <col min="6923" max="6923" width="9.5703125" style="28" customWidth="1"/>
    <col min="6924" max="7168" width="11.42578125" style="28"/>
    <col min="7169" max="7169" width="3.85546875" style="28" customWidth="1"/>
    <col min="7170" max="7170" width="28.7109375" style="28" customWidth="1"/>
    <col min="7171" max="7171" width="11.140625" style="28" customWidth="1"/>
    <col min="7172" max="7172" width="6.7109375" style="28" customWidth="1"/>
    <col min="7173" max="7173" width="8.7109375" style="28" customWidth="1"/>
    <col min="7174" max="7174" width="11.7109375" style="28" customWidth="1"/>
    <col min="7175" max="7175" width="8.28515625" style="28" customWidth="1"/>
    <col min="7176" max="7176" width="3.7109375" style="28" customWidth="1"/>
    <col min="7177" max="7177" width="6.7109375" style="28" customWidth="1"/>
    <col min="7178" max="7178" width="8" style="28" customWidth="1"/>
    <col min="7179" max="7179" width="9.5703125" style="28" customWidth="1"/>
    <col min="7180" max="7424" width="11.42578125" style="28"/>
    <col min="7425" max="7425" width="3.85546875" style="28" customWidth="1"/>
    <col min="7426" max="7426" width="28.7109375" style="28" customWidth="1"/>
    <col min="7427" max="7427" width="11.140625" style="28" customWidth="1"/>
    <col min="7428" max="7428" width="6.7109375" style="28" customWidth="1"/>
    <col min="7429" max="7429" width="8.7109375" style="28" customWidth="1"/>
    <col min="7430" max="7430" width="11.7109375" style="28" customWidth="1"/>
    <col min="7431" max="7431" width="8.28515625" style="28" customWidth="1"/>
    <col min="7432" max="7432" width="3.7109375" style="28" customWidth="1"/>
    <col min="7433" max="7433" width="6.7109375" style="28" customWidth="1"/>
    <col min="7434" max="7434" width="8" style="28" customWidth="1"/>
    <col min="7435" max="7435" width="9.5703125" style="28" customWidth="1"/>
    <col min="7436" max="7680" width="11.42578125" style="28"/>
    <col min="7681" max="7681" width="3.85546875" style="28" customWidth="1"/>
    <col min="7682" max="7682" width="28.7109375" style="28" customWidth="1"/>
    <col min="7683" max="7683" width="11.140625" style="28" customWidth="1"/>
    <col min="7684" max="7684" width="6.7109375" style="28" customWidth="1"/>
    <col min="7685" max="7685" width="8.7109375" style="28" customWidth="1"/>
    <col min="7686" max="7686" width="11.7109375" style="28" customWidth="1"/>
    <col min="7687" max="7687" width="8.28515625" style="28" customWidth="1"/>
    <col min="7688" max="7688" width="3.7109375" style="28" customWidth="1"/>
    <col min="7689" max="7689" width="6.7109375" style="28" customWidth="1"/>
    <col min="7690" max="7690" width="8" style="28" customWidth="1"/>
    <col min="7691" max="7691" width="9.5703125" style="28" customWidth="1"/>
    <col min="7692" max="7936" width="11.42578125" style="28"/>
    <col min="7937" max="7937" width="3.85546875" style="28" customWidth="1"/>
    <col min="7938" max="7938" width="28.7109375" style="28" customWidth="1"/>
    <col min="7939" max="7939" width="11.140625" style="28" customWidth="1"/>
    <col min="7940" max="7940" width="6.7109375" style="28" customWidth="1"/>
    <col min="7941" max="7941" width="8.7109375" style="28" customWidth="1"/>
    <col min="7942" max="7942" width="11.7109375" style="28" customWidth="1"/>
    <col min="7943" max="7943" width="8.28515625" style="28" customWidth="1"/>
    <col min="7944" max="7944" width="3.7109375" style="28" customWidth="1"/>
    <col min="7945" max="7945" width="6.7109375" style="28" customWidth="1"/>
    <col min="7946" max="7946" width="8" style="28" customWidth="1"/>
    <col min="7947" max="7947" width="9.5703125" style="28" customWidth="1"/>
    <col min="7948" max="8192" width="11.42578125" style="28"/>
    <col min="8193" max="8193" width="3.85546875" style="28" customWidth="1"/>
    <col min="8194" max="8194" width="28.7109375" style="28" customWidth="1"/>
    <col min="8195" max="8195" width="11.140625" style="28" customWidth="1"/>
    <col min="8196" max="8196" width="6.7109375" style="28" customWidth="1"/>
    <col min="8197" max="8197" width="8.7109375" style="28" customWidth="1"/>
    <col min="8198" max="8198" width="11.7109375" style="28" customWidth="1"/>
    <col min="8199" max="8199" width="8.28515625" style="28" customWidth="1"/>
    <col min="8200" max="8200" width="3.7109375" style="28" customWidth="1"/>
    <col min="8201" max="8201" width="6.7109375" style="28" customWidth="1"/>
    <col min="8202" max="8202" width="8" style="28" customWidth="1"/>
    <col min="8203" max="8203" width="9.5703125" style="28" customWidth="1"/>
    <col min="8204" max="8448" width="11.42578125" style="28"/>
    <col min="8449" max="8449" width="3.85546875" style="28" customWidth="1"/>
    <col min="8450" max="8450" width="28.7109375" style="28" customWidth="1"/>
    <col min="8451" max="8451" width="11.140625" style="28" customWidth="1"/>
    <col min="8452" max="8452" width="6.7109375" style="28" customWidth="1"/>
    <col min="8453" max="8453" width="8.7109375" style="28" customWidth="1"/>
    <col min="8454" max="8454" width="11.7109375" style="28" customWidth="1"/>
    <col min="8455" max="8455" width="8.28515625" style="28" customWidth="1"/>
    <col min="8456" max="8456" width="3.7109375" style="28" customWidth="1"/>
    <col min="8457" max="8457" width="6.7109375" style="28" customWidth="1"/>
    <col min="8458" max="8458" width="8" style="28" customWidth="1"/>
    <col min="8459" max="8459" width="9.5703125" style="28" customWidth="1"/>
    <col min="8460" max="8704" width="11.42578125" style="28"/>
    <col min="8705" max="8705" width="3.85546875" style="28" customWidth="1"/>
    <col min="8706" max="8706" width="28.7109375" style="28" customWidth="1"/>
    <col min="8707" max="8707" width="11.140625" style="28" customWidth="1"/>
    <col min="8708" max="8708" width="6.7109375" style="28" customWidth="1"/>
    <col min="8709" max="8709" width="8.7109375" style="28" customWidth="1"/>
    <col min="8710" max="8710" width="11.7109375" style="28" customWidth="1"/>
    <col min="8711" max="8711" width="8.28515625" style="28" customWidth="1"/>
    <col min="8712" max="8712" width="3.7109375" style="28" customWidth="1"/>
    <col min="8713" max="8713" width="6.7109375" style="28" customWidth="1"/>
    <col min="8714" max="8714" width="8" style="28" customWidth="1"/>
    <col min="8715" max="8715" width="9.5703125" style="28" customWidth="1"/>
    <col min="8716" max="8960" width="11.42578125" style="28"/>
    <col min="8961" max="8961" width="3.85546875" style="28" customWidth="1"/>
    <col min="8962" max="8962" width="28.7109375" style="28" customWidth="1"/>
    <col min="8963" max="8963" width="11.140625" style="28" customWidth="1"/>
    <col min="8964" max="8964" width="6.7109375" style="28" customWidth="1"/>
    <col min="8965" max="8965" width="8.7109375" style="28" customWidth="1"/>
    <col min="8966" max="8966" width="11.7109375" style="28" customWidth="1"/>
    <col min="8967" max="8967" width="8.28515625" style="28" customWidth="1"/>
    <col min="8968" max="8968" width="3.7109375" style="28" customWidth="1"/>
    <col min="8969" max="8969" width="6.7109375" style="28" customWidth="1"/>
    <col min="8970" max="8970" width="8" style="28" customWidth="1"/>
    <col min="8971" max="8971" width="9.5703125" style="28" customWidth="1"/>
    <col min="8972" max="9216" width="11.42578125" style="28"/>
    <col min="9217" max="9217" width="3.85546875" style="28" customWidth="1"/>
    <col min="9218" max="9218" width="28.7109375" style="28" customWidth="1"/>
    <col min="9219" max="9219" width="11.140625" style="28" customWidth="1"/>
    <col min="9220" max="9220" width="6.7109375" style="28" customWidth="1"/>
    <col min="9221" max="9221" width="8.7109375" style="28" customWidth="1"/>
    <col min="9222" max="9222" width="11.7109375" style="28" customWidth="1"/>
    <col min="9223" max="9223" width="8.28515625" style="28" customWidth="1"/>
    <col min="9224" max="9224" width="3.7109375" style="28" customWidth="1"/>
    <col min="9225" max="9225" width="6.7109375" style="28" customWidth="1"/>
    <col min="9226" max="9226" width="8" style="28" customWidth="1"/>
    <col min="9227" max="9227" width="9.5703125" style="28" customWidth="1"/>
    <col min="9228" max="9472" width="11.42578125" style="28"/>
    <col min="9473" max="9473" width="3.85546875" style="28" customWidth="1"/>
    <col min="9474" max="9474" width="28.7109375" style="28" customWidth="1"/>
    <col min="9475" max="9475" width="11.140625" style="28" customWidth="1"/>
    <col min="9476" max="9476" width="6.7109375" style="28" customWidth="1"/>
    <col min="9477" max="9477" width="8.7109375" style="28" customWidth="1"/>
    <col min="9478" max="9478" width="11.7109375" style="28" customWidth="1"/>
    <col min="9479" max="9479" width="8.28515625" style="28" customWidth="1"/>
    <col min="9480" max="9480" width="3.7109375" style="28" customWidth="1"/>
    <col min="9481" max="9481" width="6.7109375" style="28" customWidth="1"/>
    <col min="9482" max="9482" width="8" style="28" customWidth="1"/>
    <col min="9483" max="9483" width="9.5703125" style="28" customWidth="1"/>
    <col min="9484" max="9728" width="11.42578125" style="28"/>
    <col min="9729" max="9729" width="3.85546875" style="28" customWidth="1"/>
    <col min="9730" max="9730" width="28.7109375" style="28" customWidth="1"/>
    <col min="9731" max="9731" width="11.140625" style="28" customWidth="1"/>
    <col min="9732" max="9732" width="6.7109375" style="28" customWidth="1"/>
    <col min="9733" max="9733" width="8.7109375" style="28" customWidth="1"/>
    <col min="9734" max="9734" width="11.7109375" style="28" customWidth="1"/>
    <col min="9735" max="9735" width="8.28515625" style="28" customWidth="1"/>
    <col min="9736" max="9736" width="3.7109375" style="28" customWidth="1"/>
    <col min="9737" max="9737" width="6.7109375" style="28" customWidth="1"/>
    <col min="9738" max="9738" width="8" style="28" customWidth="1"/>
    <col min="9739" max="9739" width="9.5703125" style="28" customWidth="1"/>
    <col min="9740" max="9984" width="11.42578125" style="28"/>
    <col min="9985" max="9985" width="3.85546875" style="28" customWidth="1"/>
    <col min="9986" max="9986" width="28.7109375" style="28" customWidth="1"/>
    <col min="9987" max="9987" width="11.140625" style="28" customWidth="1"/>
    <col min="9988" max="9988" width="6.7109375" style="28" customWidth="1"/>
    <col min="9989" max="9989" width="8.7109375" style="28" customWidth="1"/>
    <col min="9990" max="9990" width="11.7109375" style="28" customWidth="1"/>
    <col min="9991" max="9991" width="8.28515625" style="28" customWidth="1"/>
    <col min="9992" max="9992" width="3.7109375" style="28" customWidth="1"/>
    <col min="9993" max="9993" width="6.7109375" style="28" customWidth="1"/>
    <col min="9994" max="9994" width="8" style="28" customWidth="1"/>
    <col min="9995" max="9995" width="9.5703125" style="28" customWidth="1"/>
    <col min="9996" max="10240" width="11.42578125" style="28"/>
    <col min="10241" max="10241" width="3.85546875" style="28" customWidth="1"/>
    <col min="10242" max="10242" width="28.7109375" style="28" customWidth="1"/>
    <col min="10243" max="10243" width="11.140625" style="28" customWidth="1"/>
    <col min="10244" max="10244" width="6.7109375" style="28" customWidth="1"/>
    <col min="10245" max="10245" width="8.7109375" style="28" customWidth="1"/>
    <col min="10246" max="10246" width="11.7109375" style="28" customWidth="1"/>
    <col min="10247" max="10247" width="8.28515625" style="28" customWidth="1"/>
    <col min="10248" max="10248" width="3.7109375" style="28" customWidth="1"/>
    <col min="10249" max="10249" width="6.7109375" style="28" customWidth="1"/>
    <col min="10250" max="10250" width="8" style="28" customWidth="1"/>
    <col min="10251" max="10251" width="9.5703125" style="28" customWidth="1"/>
    <col min="10252" max="10496" width="11.42578125" style="28"/>
    <col min="10497" max="10497" width="3.85546875" style="28" customWidth="1"/>
    <col min="10498" max="10498" width="28.7109375" style="28" customWidth="1"/>
    <col min="10499" max="10499" width="11.140625" style="28" customWidth="1"/>
    <col min="10500" max="10500" width="6.7109375" style="28" customWidth="1"/>
    <col min="10501" max="10501" width="8.7109375" style="28" customWidth="1"/>
    <col min="10502" max="10502" width="11.7109375" style="28" customWidth="1"/>
    <col min="10503" max="10503" width="8.28515625" style="28" customWidth="1"/>
    <col min="10504" max="10504" width="3.7109375" style="28" customWidth="1"/>
    <col min="10505" max="10505" width="6.7109375" style="28" customWidth="1"/>
    <col min="10506" max="10506" width="8" style="28" customWidth="1"/>
    <col min="10507" max="10507" width="9.5703125" style="28" customWidth="1"/>
    <col min="10508" max="10752" width="11.42578125" style="28"/>
    <col min="10753" max="10753" width="3.85546875" style="28" customWidth="1"/>
    <col min="10754" max="10754" width="28.7109375" style="28" customWidth="1"/>
    <col min="10755" max="10755" width="11.140625" style="28" customWidth="1"/>
    <col min="10756" max="10756" width="6.7109375" style="28" customWidth="1"/>
    <col min="10757" max="10757" width="8.7109375" style="28" customWidth="1"/>
    <col min="10758" max="10758" width="11.7109375" style="28" customWidth="1"/>
    <col min="10759" max="10759" width="8.28515625" style="28" customWidth="1"/>
    <col min="10760" max="10760" width="3.7109375" style="28" customWidth="1"/>
    <col min="10761" max="10761" width="6.7109375" style="28" customWidth="1"/>
    <col min="10762" max="10762" width="8" style="28" customWidth="1"/>
    <col min="10763" max="10763" width="9.5703125" style="28" customWidth="1"/>
    <col min="10764" max="11008" width="11.42578125" style="28"/>
    <col min="11009" max="11009" width="3.85546875" style="28" customWidth="1"/>
    <col min="11010" max="11010" width="28.7109375" style="28" customWidth="1"/>
    <col min="11011" max="11011" width="11.140625" style="28" customWidth="1"/>
    <col min="11012" max="11012" width="6.7109375" style="28" customWidth="1"/>
    <col min="11013" max="11013" width="8.7109375" style="28" customWidth="1"/>
    <col min="11014" max="11014" width="11.7109375" style="28" customWidth="1"/>
    <col min="11015" max="11015" width="8.28515625" style="28" customWidth="1"/>
    <col min="11016" max="11016" width="3.7109375" style="28" customWidth="1"/>
    <col min="11017" max="11017" width="6.7109375" style="28" customWidth="1"/>
    <col min="11018" max="11018" width="8" style="28" customWidth="1"/>
    <col min="11019" max="11019" width="9.5703125" style="28" customWidth="1"/>
    <col min="11020" max="11264" width="11.42578125" style="28"/>
    <col min="11265" max="11265" width="3.85546875" style="28" customWidth="1"/>
    <col min="11266" max="11266" width="28.7109375" style="28" customWidth="1"/>
    <col min="11267" max="11267" width="11.140625" style="28" customWidth="1"/>
    <col min="11268" max="11268" width="6.7109375" style="28" customWidth="1"/>
    <col min="11269" max="11269" width="8.7109375" style="28" customWidth="1"/>
    <col min="11270" max="11270" width="11.7109375" style="28" customWidth="1"/>
    <col min="11271" max="11271" width="8.28515625" style="28" customWidth="1"/>
    <col min="11272" max="11272" width="3.7109375" style="28" customWidth="1"/>
    <col min="11273" max="11273" width="6.7109375" style="28" customWidth="1"/>
    <col min="11274" max="11274" width="8" style="28" customWidth="1"/>
    <col min="11275" max="11275" width="9.5703125" style="28" customWidth="1"/>
    <col min="11276" max="11520" width="11.42578125" style="28"/>
    <col min="11521" max="11521" width="3.85546875" style="28" customWidth="1"/>
    <col min="11522" max="11522" width="28.7109375" style="28" customWidth="1"/>
    <col min="11523" max="11523" width="11.140625" style="28" customWidth="1"/>
    <col min="11524" max="11524" width="6.7109375" style="28" customWidth="1"/>
    <col min="11525" max="11525" width="8.7109375" style="28" customWidth="1"/>
    <col min="11526" max="11526" width="11.7109375" style="28" customWidth="1"/>
    <col min="11527" max="11527" width="8.28515625" style="28" customWidth="1"/>
    <col min="11528" max="11528" width="3.7109375" style="28" customWidth="1"/>
    <col min="11529" max="11529" width="6.7109375" style="28" customWidth="1"/>
    <col min="11530" max="11530" width="8" style="28" customWidth="1"/>
    <col min="11531" max="11531" width="9.5703125" style="28" customWidth="1"/>
    <col min="11532" max="11776" width="11.42578125" style="28"/>
    <col min="11777" max="11777" width="3.85546875" style="28" customWidth="1"/>
    <col min="11778" max="11778" width="28.7109375" style="28" customWidth="1"/>
    <col min="11779" max="11779" width="11.140625" style="28" customWidth="1"/>
    <col min="11780" max="11780" width="6.7109375" style="28" customWidth="1"/>
    <col min="11781" max="11781" width="8.7109375" style="28" customWidth="1"/>
    <col min="11782" max="11782" width="11.7109375" style="28" customWidth="1"/>
    <col min="11783" max="11783" width="8.28515625" style="28" customWidth="1"/>
    <col min="11784" max="11784" width="3.7109375" style="28" customWidth="1"/>
    <col min="11785" max="11785" width="6.7109375" style="28" customWidth="1"/>
    <col min="11786" max="11786" width="8" style="28" customWidth="1"/>
    <col min="11787" max="11787" width="9.5703125" style="28" customWidth="1"/>
    <col min="11788" max="12032" width="11.42578125" style="28"/>
    <col min="12033" max="12033" width="3.85546875" style="28" customWidth="1"/>
    <col min="12034" max="12034" width="28.7109375" style="28" customWidth="1"/>
    <col min="12035" max="12035" width="11.140625" style="28" customWidth="1"/>
    <col min="12036" max="12036" width="6.7109375" style="28" customWidth="1"/>
    <col min="12037" max="12037" width="8.7109375" style="28" customWidth="1"/>
    <col min="12038" max="12038" width="11.7109375" style="28" customWidth="1"/>
    <col min="12039" max="12039" width="8.28515625" style="28" customWidth="1"/>
    <col min="12040" max="12040" width="3.7109375" style="28" customWidth="1"/>
    <col min="12041" max="12041" width="6.7109375" style="28" customWidth="1"/>
    <col min="12042" max="12042" width="8" style="28" customWidth="1"/>
    <col min="12043" max="12043" width="9.5703125" style="28" customWidth="1"/>
    <col min="12044" max="12288" width="11.42578125" style="28"/>
    <col min="12289" max="12289" width="3.85546875" style="28" customWidth="1"/>
    <col min="12290" max="12290" width="28.7109375" style="28" customWidth="1"/>
    <col min="12291" max="12291" width="11.140625" style="28" customWidth="1"/>
    <col min="12292" max="12292" width="6.7109375" style="28" customWidth="1"/>
    <col min="12293" max="12293" width="8.7109375" style="28" customWidth="1"/>
    <col min="12294" max="12294" width="11.7109375" style="28" customWidth="1"/>
    <col min="12295" max="12295" width="8.28515625" style="28" customWidth="1"/>
    <col min="12296" max="12296" width="3.7109375" style="28" customWidth="1"/>
    <col min="12297" max="12297" width="6.7109375" style="28" customWidth="1"/>
    <col min="12298" max="12298" width="8" style="28" customWidth="1"/>
    <col min="12299" max="12299" width="9.5703125" style="28" customWidth="1"/>
    <col min="12300" max="12544" width="11.42578125" style="28"/>
    <col min="12545" max="12545" width="3.85546875" style="28" customWidth="1"/>
    <col min="12546" max="12546" width="28.7109375" style="28" customWidth="1"/>
    <col min="12547" max="12547" width="11.140625" style="28" customWidth="1"/>
    <col min="12548" max="12548" width="6.7109375" style="28" customWidth="1"/>
    <col min="12549" max="12549" width="8.7109375" style="28" customWidth="1"/>
    <col min="12550" max="12550" width="11.7109375" style="28" customWidth="1"/>
    <col min="12551" max="12551" width="8.28515625" style="28" customWidth="1"/>
    <col min="12552" max="12552" width="3.7109375" style="28" customWidth="1"/>
    <col min="12553" max="12553" width="6.7109375" style="28" customWidth="1"/>
    <col min="12554" max="12554" width="8" style="28" customWidth="1"/>
    <col min="12555" max="12555" width="9.5703125" style="28" customWidth="1"/>
    <col min="12556" max="12800" width="11.42578125" style="28"/>
    <col min="12801" max="12801" width="3.85546875" style="28" customWidth="1"/>
    <col min="12802" max="12802" width="28.7109375" style="28" customWidth="1"/>
    <col min="12803" max="12803" width="11.140625" style="28" customWidth="1"/>
    <col min="12804" max="12804" width="6.7109375" style="28" customWidth="1"/>
    <col min="12805" max="12805" width="8.7109375" style="28" customWidth="1"/>
    <col min="12806" max="12806" width="11.7109375" style="28" customWidth="1"/>
    <col min="12807" max="12807" width="8.28515625" style="28" customWidth="1"/>
    <col min="12808" max="12808" width="3.7109375" style="28" customWidth="1"/>
    <col min="12809" max="12809" width="6.7109375" style="28" customWidth="1"/>
    <col min="12810" max="12810" width="8" style="28" customWidth="1"/>
    <col min="12811" max="12811" width="9.5703125" style="28" customWidth="1"/>
    <col min="12812" max="13056" width="11.42578125" style="28"/>
    <col min="13057" max="13057" width="3.85546875" style="28" customWidth="1"/>
    <col min="13058" max="13058" width="28.7109375" style="28" customWidth="1"/>
    <col min="13059" max="13059" width="11.140625" style="28" customWidth="1"/>
    <col min="13060" max="13060" width="6.7109375" style="28" customWidth="1"/>
    <col min="13061" max="13061" width="8.7109375" style="28" customWidth="1"/>
    <col min="13062" max="13062" width="11.7109375" style="28" customWidth="1"/>
    <col min="13063" max="13063" width="8.28515625" style="28" customWidth="1"/>
    <col min="13064" max="13064" width="3.7109375" style="28" customWidth="1"/>
    <col min="13065" max="13065" width="6.7109375" style="28" customWidth="1"/>
    <col min="13066" max="13066" width="8" style="28" customWidth="1"/>
    <col min="13067" max="13067" width="9.5703125" style="28" customWidth="1"/>
    <col min="13068" max="13312" width="11.42578125" style="28"/>
    <col min="13313" max="13313" width="3.85546875" style="28" customWidth="1"/>
    <col min="13314" max="13314" width="28.7109375" style="28" customWidth="1"/>
    <col min="13315" max="13315" width="11.140625" style="28" customWidth="1"/>
    <col min="13316" max="13316" width="6.7109375" style="28" customWidth="1"/>
    <col min="13317" max="13317" width="8.7109375" style="28" customWidth="1"/>
    <col min="13318" max="13318" width="11.7109375" style="28" customWidth="1"/>
    <col min="13319" max="13319" width="8.28515625" style="28" customWidth="1"/>
    <col min="13320" max="13320" width="3.7109375" style="28" customWidth="1"/>
    <col min="13321" max="13321" width="6.7109375" style="28" customWidth="1"/>
    <col min="13322" max="13322" width="8" style="28" customWidth="1"/>
    <col min="13323" max="13323" width="9.5703125" style="28" customWidth="1"/>
    <col min="13324" max="13568" width="11.42578125" style="28"/>
    <col min="13569" max="13569" width="3.85546875" style="28" customWidth="1"/>
    <col min="13570" max="13570" width="28.7109375" style="28" customWidth="1"/>
    <col min="13571" max="13571" width="11.140625" style="28" customWidth="1"/>
    <col min="13572" max="13572" width="6.7109375" style="28" customWidth="1"/>
    <col min="13573" max="13573" width="8.7109375" style="28" customWidth="1"/>
    <col min="13574" max="13574" width="11.7109375" style="28" customWidth="1"/>
    <col min="13575" max="13575" width="8.28515625" style="28" customWidth="1"/>
    <col min="13576" max="13576" width="3.7109375" style="28" customWidth="1"/>
    <col min="13577" max="13577" width="6.7109375" style="28" customWidth="1"/>
    <col min="13578" max="13578" width="8" style="28" customWidth="1"/>
    <col min="13579" max="13579" width="9.5703125" style="28" customWidth="1"/>
    <col min="13580" max="13824" width="11.42578125" style="28"/>
    <col min="13825" max="13825" width="3.85546875" style="28" customWidth="1"/>
    <col min="13826" max="13826" width="28.7109375" style="28" customWidth="1"/>
    <col min="13827" max="13827" width="11.140625" style="28" customWidth="1"/>
    <col min="13828" max="13828" width="6.7109375" style="28" customWidth="1"/>
    <col min="13829" max="13829" width="8.7109375" style="28" customWidth="1"/>
    <col min="13830" max="13830" width="11.7109375" style="28" customWidth="1"/>
    <col min="13831" max="13831" width="8.28515625" style="28" customWidth="1"/>
    <col min="13832" max="13832" width="3.7109375" style="28" customWidth="1"/>
    <col min="13833" max="13833" width="6.7109375" style="28" customWidth="1"/>
    <col min="13834" max="13834" width="8" style="28" customWidth="1"/>
    <col min="13835" max="13835" width="9.5703125" style="28" customWidth="1"/>
    <col min="13836" max="14080" width="11.42578125" style="28"/>
    <col min="14081" max="14081" width="3.85546875" style="28" customWidth="1"/>
    <col min="14082" max="14082" width="28.7109375" style="28" customWidth="1"/>
    <col min="14083" max="14083" width="11.140625" style="28" customWidth="1"/>
    <col min="14084" max="14084" width="6.7109375" style="28" customWidth="1"/>
    <col min="14085" max="14085" width="8.7109375" style="28" customWidth="1"/>
    <col min="14086" max="14086" width="11.7109375" style="28" customWidth="1"/>
    <col min="14087" max="14087" width="8.28515625" style="28" customWidth="1"/>
    <col min="14088" max="14088" width="3.7109375" style="28" customWidth="1"/>
    <col min="14089" max="14089" width="6.7109375" style="28" customWidth="1"/>
    <col min="14090" max="14090" width="8" style="28" customWidth="1"/>
    <col min="14091" max="14091" width="9.5703125" style="28" customWidth="1"/>
    <col min="14092" max="14336" width="11.42578125" style="28"/>
    <col min="14337" max="14337" width="3.85546875" style="28" customWidth="1"/>
    <col min="14338" max="14338" width="28.7109375" style="28" customWidth="1"/>
    <col min="14339" max="14339" width="11.140625" style="28" customWidth="1"/>
    <col min="14340" max="14340" width="6.7109375" style="28" customWidth="1"/>
    <col min="14341" max="14341" width="8.7109375" style="28" customWidth="1"/>
    <col min="14342" max="14342" width="11.7109375" style="28" customWidth="1"/>
    <col min="14343" max="14343" width="8.28515625" style="28" customWidth="1"/>
    <col min="14344" max="14344" width="3.7109375" style="28" customWidth="1"/>
    <col min="14345" max="14345" width="6.7109375" style="28" customWidth="1"/>
    <col min="14346" max="14346" width="8" style="28" customWidth="1"/>
    <col min="14347" max="14347" width="9.5703125" style="28" customWidth="1"/>
    <col min="14348" max="14592" width="11.42578125" style="28"/>
    <col min="14593" max="14593" width="3.85546875" style="28" customWidth="1"/>
    <col min="14594" max="14594" width="28.7109375" style="28" customWidth="1"/>
    <col min="14595" max="14595" width="11.140625" style="28" customWidth="1"/>
    <col min="14596" max="14596" width="6.7109375" style="28" customWidth="1"/>
    <col min="14597" max="14597" width="8.7109375" style="28" customWidth="1"/>
    <col min="14598" max="14598" width="11.7109375" style="28" customWidth="1"/>
    <col min="14599" max="14599" width="8.28515625" style="28" customWidth="1"/>
    <col min="14600" max="14600" width="3.7109375" style="28" customWidth="1"/>
    <col min="14601" max="14601" width="6.7109375" style="28" customWidth="1"/>
    <col min="14602" max="14602" width="8" style="28" customWidth="1"/>
    <col min="14603" max="14603" width="9.5703125" style="28" customWidth="1"/>
    <col min="14604" max="14848" width="11.42578125" style="28"/>
    <col min="14849" max="14849" width="3.85546875" style="28" customWidth="1"/>
    <col min="14850" max="14850" width="28.7109375" style="28" customWidth="1"/>
    <col min="14851" max="14851" width="11.140625" style="28" customWidth="1"/>
    <col min="14852" max="14852" width="6.7109375" style="28" customWidth="1"/>
    <col min="14853" max="14853" width="8.7109375" style="28" customWidth="1"/>
    <col min="14854" max="14854" width="11.7109375" style="28" customWidth="1"/>
    <col min="14855" max="14855" width="8.28515625" style="28" customWidth="1"/>
    <col min="14856" max="14856" width="3.7109375" style="28" customWidth="1"/>
    <col min="14857" max="14857" width="6.7109375" style="28" customWidth="1"/>
    <col min="14858" max="14858" width="8" style="28" customWidth="1"/>
    <col min="14859" max="14859" width="9.5703125" style="28" customWidth="1"/>
    <col min="14860" max="15104" width="11.42578125" style="28"/>
    <col min="15105" max="15105" width="3.85546875" style="28" customWidth="1"/>
    <col min="15106" max="15106" width="28.7109375" style="28" customWidth="1"/>
    <col min="15107" max="15107" width="11.140625" style="28" customWidth="1"/>
    <col min="15108" max="15108" width="6.7109375" style="28" customWidth="1"/>
    <col min="15109" max="15109" width="8.7109375" style="28" customWidth="1"/>
    <col min="15110" max="15110" width="11.7109375" style="28" customWidth="1"/>
    <col min="15111" max="15111" width="8.28515625" style="28" customWidth="1"/>
    <col min="15112" max="15112" width="3.7109375" style="28" customWidth="1"/>
    <col min="15113" max="15113" width="6.7109375" style="28" customWidth="1"/>
    <col min="15114" max="15114" width="8" style="28" customWidth="1"/>
    <col min="15115" max="15115" width="9.5703125" style="28" customWidth="1"/>
    <col min="15116" max="15360" width="11.42578125" style="28"/>
    <col min="15361" max="15361" width="3.85546875" style="28" customWidth="1"/>
    <col min="15362" max="15362" width="28.7109375" style="28" customWidth="1"/>
    <col min="15363" max="15363" width="11.140625" style="28" customWidth="1"/>
    <col min="15364" max="15364" width="6.7109375" style="28" customWidth="1"/>
    <col min="15365" max="15365" width="8.7109375" style="28" customWidth="1"/>
    <col min="15366" max="15366" width="11.7109375" style="28" customWidth="1"/>
    <col min="15367" max="15367" width="8.28515625" style="28" customWidth="1"/>
    <col min="15368" max="15368" width="3.7109375" style="28" customWidth="1"/>
    <col min="15369" max="15369" width="6.7109375" style="28" customWidth="1"/>
    <col min="15370" max="15370" width="8" style="28" customWidth="1"/>
    <col min="15371" max="15371" width="9.5703125" style="28" customWidth="1"/>
    <col min="15372" max="15616" width="11.42578125" style="28"/>
    <col min="15617" max="15617" width="3.85546875" style="28" customWidth="1"/>
    <col min="15618" max="15618" width="28.7109375" style="28" customWidth="1"/>
    <col min="15619" max="15619" width="11.140625" style="28" customWidth="1"/>
    <col min="15620" max="15620" width="6.7109375" style="28" customWidth="1"/>
    <col min="15621" max="15621" width="8.7109375" style="28" customWidth="1"/>
    <col min="15622" max="15622" width="11.7109375" style="28" customWidth="1"/>
    <col min="15623" max="15623" width="8.28515625" style="28" customWidth="1"/>
    <col min="15624" max="15624" width="3.7109375" style="28" customWidth="1"/>
    <col min="15625" max="15625" width="6.7109375" style="28" customWidth="1"/>
    <col min="15626" max="15626" width="8" style="28" customWidth="1"/>
    <col min="15627" max="15627" width="9.5703125" style="28" customWidth="1"/>
    <col min="15628" max="15872" width="11.42578125" style="28"/>
    <col min="15873" max="15873" width="3.85546875" style="28" customWidth="1"/>
    <col min="15874" max="15874" width="28.7109375" style="28" customWidth="1"/>
    <col min="15875" max="15875" width="11.140625" style="28" customWidth="1"/>
    <col min="15876" max="15876" width="6.7109375" style="28" customWidth="1"/>
    <col min="15877" max="15877" width="8.7109375" style="28" customWidth="1"/>
    <col min="15878" max="15878" width="11.7109375" style="28" customWidth="1"/>
    <col min="15879" max="15879" width="8.28515625" style="28" customWidth="1"/>
    <col min="15880" max="15880" width="3.7109375" style="28" customWidth="1"/>
    <col min="15881" max="15881" width="6.7109375" style="28" customWidth="1"/>
    <col min="15882" max="15882" width="8" style="28" customWidth="1"/>
    <col min="15883" max="15883" width="9.5703125" style="28" customWidth="1"/>
    <col min="15884" max="16128" width="11.42578125" style="28"/>
    <col min="16129" max="16129" width="3.85546875" style="28" customWidth="1"/>
    <col min="16130" max="16130" width="28.7109375" style="28" customWidth="1"/>
    <col min="16131" max="16131" width="11.140625" style="28" customWidth="1"/>
    <col min="16132" max="16132" width="6.7109375" style="28" customWidth="1"/>
    <col min="16133" max="16133" width="8.7109375" style="28" customWidth="1"/>
    <col min="16134" max="16134" width="11.7109375" style="28" customWidth="1"/>
    <col min="16135" max="16135" width="8.28515625" style="28" customWidth="1"/>
    <col min="16136" max="16136" width="3.7109375" style="28" customWidth="1"/>
    <col min="16137" max="16137" width="6.7109375" style="28" customWidth="1"/>
    <col min="16138" max="16138" width="8" style="28" customWidth="1"/>
    <col min="16139" max="16139" width="9.5703125" style="28" customWidth="1"/>
    <col min="16140" max="16384" width="11.42578125" style="28"/>
  </cols>
  <sheetData>
    <row r="1" spans="1:16" ht="18" customHeight="1" thickBot="1"/>
    <row r="2" spans="1:16" ht="18" customHeight="1">
      <c r="A2" s="3094">
        <f>Hauptmenü!C4</f>
        <v>0</v>
      </c>
      <c r="B2" s="3094"/>
      <c r="C2" s="3094"/>
      <c r="D2" s="3094"/>
      <c r="E2" s="3094"/>
      <c r="F2" s="745">
        <f>Hauptmenü!C5</f>
        <v>0</v>
      </c>
      <c r="G2" s="3094">
        <f>Hauptmenü!C6</f>
        <v>0</v>
      </c>
      <c r="H2" s="3094"/>
      <c r="I2" s="3094"/>
      <c r="J2" s="3094"/>
      <c r="K2" s="3094"/>
      <c r="O2" s="52">
        <f ca="1">YEAR(P2)</f>
        <v>2009</v>
      </c>
      <c r="P2" s="765">
        <f ca="1">TODAY()</f>
        <v>40115</v>
      </c>
    </row>
    <row r="3" spans="1:16" ht="16.5" customHeight="1" thickBot="1">
      <c r="A3" s="3092" t="s">
        <v>113</v>
      </c>
      <c r="B3" s="3092"/>
      <c r="C3" s="3092"/>
      <c r="D3" s="3092"/>
      <c r="E3" s="3092"/>
      <c r="F3" s="295" t="s">
        <v>112</v>
      </c>
      <c r="G3" s="3090" t="s">
        <v>111</v>
      </c>
      <c r="H3" s="3090"/>
      <c r="I3" s="3090"/>
      <c r="J3" s="3090"/>
      <c r="K3" s="3090"/>
    </row>
    <row r="4" spans="1:16" ht="7.5" customHeight="1" thickBot="1">
      <c r="A4" s="1589"/>
      <c r="B4" s="1589"/>
      <c r="C4" s="1589"/>
      <c r="D4" s="1589"/>
      <c r="E4" s="1589"/>
      <c r="F4" s="1590"/>
      <c r="G4" s="1591"/>
      <c r="H4" s="1591"/>
      <c r="I4" s="1591"/>
      <c r="J4" s="1535"/>
      <c r="K4" s="1535"/>
    </row>
    <row r="5" spans="1:16" ht="18" customHeight="1" thickBot="1">
      <c r="A5" s="3093" t="s">
        <v>412</v>
      </c>
      <c r="B5" s="3093"/>
      <c r="C5" s="3093"/>
      <c r="D5" s="3093"/>
      <c r="E5" s="3093"/>
      <c r="F5" s="3093"/>
      <c r="G5" s="3093"/>
      <c r="H5" s="3093"/>
      <c r="I5" s="3093"/>
      <c r="J5" s="744"/>
      <c r="K5" s="743" t="s">
        <v>421</v>
      </c>
    </row>
    <row r="6" spans="1:16" ht="17.25" customHeight="1">
      <c r="A6" s="764" t="s">
        <v>410</v>
      </c>
      <c r="B6" s="742"/>
      <c r="C6" s="741" t="s">
        <v>420</v>
      </c>
      <c r="D6" s="741" t="s">
        <v>408</v>
      </c>
      <c r="E6" s="741" t="s">
        <v>407</v>
      </c>
      <c r="F6" s="741" t="s">
        <v>406</v>
      </c>
      <c r="G6" s="739" t="s">
        <v>405</v>
      </c>
      <c r="H6" s="763" t="s">
        <v>404</v>
      </c>
      <c r="I6" s="680" t="s">
        <v>419</v>
      </c>
      <c r="J6" s="680"/>
      <c r="K6" s="737" t="s">
        <v>402</v>
      </c>
    </row>
    <row r="7" spans="1:16" ht="12" customHeight="1">
      <c r="A7" s="238"/>
      <c r="B7" s="736"/>
      <c r="C7" s="735" t="s">
        <v>401</v>
      </c>
      <c r="D7" s="735" t="s">
        <v>400</v>
      </c>
      <c r="E7" s="735" t="s">
        <v>399</v>
      </c>
      <c r="F7" s="735" t="s">
        <v>398</v>
      </c>
      <c r="G7" s="734" t="s">
        <v>397</v>
      </c>
      <c r="H7" s="762" t="s">
        <v>396</v>
      </c>
      <c r="I7" s="734" t="s">
        <v>395</v>
      </c>
      <c r="J7" s="734" t="s">
        <v>82</v>
      </c>
      <c r="K7" s="732" t="s">
        <v>82</v>
      </c>
    </row>
    <row r="8" spans="1:16" ht="13.5" customHeight="1" thickBot="1">
      <c r="A8" s="731">
        <v>1</v>
      </c>
      <c r="B8" s="730"/>
      <c r="C8" s="729">
        <v>2</v>
      </c>
      <c r="D8" s="729">
        <v>3</v>
      </c>
      <c r="E8" s="729">
        <v>4</v>
      </c>
      <c r="F8" s="729">
        <v>5</v>
      </c>
      <c r="G8" s="729">
        <v>6</v>
      </c>
      <c r="H8" s="729">
        <v>7</v>
      </c>
      <c r="I8" s="729">
        <v>8</v>
      </c>
      <c r="J8" s="761">
        <v>9</v>
      </c>
      <c r="K8" s="727">
        <v>10</v>
      </c>
    </row>
    <row r="9" spans="1:16" ht="15.75" customHeight="1" thickBot="1">
      <c r="A9" s="760">
        <v>1</v>
      </c>
      <c r="B9" s="719" t="s">
        <v>418</v>
      </c>
      <c r="C9" s="718"/>
      <c r="D9" s="718"/>
      <c r="E9" s="718" t="s">
        <v>227</v>
      </c>
      <c r="F9" s="718" t="s">
        <v>227</v>
      </c>
      <c r="G9" s="718"/>
      <c r="H9" s="718"/>
      <c r="I9" s="718" t="s">
        <v>227</v>
      </c>
      <c r="J9" s="759"/>
      <c r="K9" s="758"/>
    </row>
    <row r="10" spans="1:16" ht="13.5" customHeight="1">
      <c r="A10" s="225">
        <f t="shared" ref="A10:A41" si="0">A9+1</f>
        <v>2</v>
      </c>
      <c r="B10" s="757" t="str">
        <f>'Tab1'!A1</f>
        <v xml:space="preserve"> Heumaschine Schwader</v>
      </c>
      <c r="C10" s="424"/>
      <c r="D10" s="424">
        <v>1</v>
      </c>
      <c r="E10" s="754">
        <f ca="1">IF(YEAR('Tab1'!G1)&gt;O2,YEAR('Tab1'!G1)-100,YEAR('Tab1'!G1))</f>
        <v>2000</v>
      </c>
      <c r="F10" s="756">
        <f>'Tab1'!E1</f>
        <v>5000</v>
      </c>
      <c r="G10" s="755">
        <v>0</v>
      </c>
      <c r="H10" s="755"/>
      <c r="I10" s="754">
        <f>'Tab1'!D1</f>
        <v>6.7</v>
      </c>
      <c r="J10" s="703"/>
      <c r="K10" s="702"/>
    </row>
    <row r="11" spans="1:16" ht="13.5" customHeight="1">
      <c r="A11" s="225">
        <f t="shared" si="0"/>
        <v>3</v>
      </c>
      <c r="B11" s="424"/>
      <c r="C11" s="424"/>
      <c r="D11" s="424">
        <v>1</v>
      </c>
      <c r="E11" s="424"/>
      <c r="F11" s="707"/>
      <c r="G11" s="707"/>
      <c r="H11" s="707"/>
      <c r="I11" s="704"/>
      <c r="J11" s="703"/>
      <c r="K11" s="702"/>
    </row>
    <row r="12" spans="1:16" ht="13.5" customHeight="1">
      <c r="A12" s="225">
        <f t="shared" si="0"/>
        <v>4</v>
      </c>
      <c r="B12" s="424"/>
      <c r="C12" s="424"/>
      <c r="D12" s="424">
        <v>1</v>
      </c>
      <c r="E12" s="424"/>
      <c r="F12" s="707"/>
      <c r="G12" s="707"/>
      <c r="H12" s="707"/>
      <c r="I12" s="704"/>
      <c r="J12" s="703"/>
      <c r="K12" s="702"/>
    </row>
    <row r="13" spans="1:16" ht="13.5" customHeight="1">
      <c r="A13" s="225">
        <f t="shared" si="0"/>
        <v>5</v>
      </c>
      <c r="B13" s="424"/>
      <c r="C13" s="424"/>
      <c r="D13" s="424">
        <v>1</v>
      </c>
      <c r="E13" s="424"/>
      <c r="F13" s="707"/>
      <c r="G13" s="707">
        <v>0</v>
      </c>
      <c r="H13" s="707"/>
      <c r="I13" s="704"/>
      <c r="J13" s="703"/>
      <c r="K13" s="702"/>
    </row>
    <row r="14" spans="1:16" ht="13.5" customHeight="1">
      <c r="A14" s="225">
        <f t="shared" si="0"/>
        <v>6</v>
      </c>
      <c r="B14" s="424"/>
      <c r="C14" s="424"/>
      <c r="D14" s="424">
        <v>1</v>
      </c>
      <c r="E14" s="424"/>
      <c r="F14" s="707"/>
      <c r="G14" s="707"/>
      <c r="H14" s="707"/>
      <c r="I14" s="704"/>
      <c r="J14" s="703"/>
      <c r="K14" s="702"/>
    </row>
    <row r="15" spans="1:16" ht="13.5" customHeight="1">
      <c r="A15" s="225">
        <f t="shared" si="0"/>
        <v>7</v>
      </c>
      <c r="B15" s="424"/>
      <c r="C15" s="424"/>
      <c r="D15" s="424">
        <v>1</v>
      </c>
      <c r="E15" s="424"/>
      <c r="F15" s="707"/>
      <c r="G15" s="707">
        <v>0</v>
      </c>
      <c r="H15" s="707"/>
      <c r="I15" s="704"/>
      <c r="J15" s="703"/>
      <c r="K15" s="702"/>
    </row>
    <row r="16" spans="1:16" ht="13.5" customHeight="1">
      <c r="A16" s="225">
        <f t="shared" si="0"/>
        <v>8</v>
      </c>
      <c r="B16" s="424"/>
      <c r="C16" s="753"/>
      <c r="D16" s="424">
        <v>1</v>
      </c>
      <c r="E16" s="424"/>
      <c r="F16" s="707"/>
      <c r="G16" s="707">
        <v>0</v>
      </c>
      <c r="H16" s="707"/>
      <c r="I16" s="704"/>
      <c r="J16" s="703"/>
      <c r="K16" s="702"/>
    </row>
    <row r="17" spans="1:11" ht="13.5" customHeight="1">
      <c r="A17" s="225">
        <f t="shared" si="0"/>
        <v>9</v>
      </c>
      <c r="B17" s="424"/>
      <c r="C17" s="753"/>
      <c r="D17" s="424">
        <v>1</v>
      </c>
      <c r="E17" s="424"/>
      <c r="F17" s="707"/>
      <c r="G17" s="707">
        <v>0</v>
      </c>
      <c r="H17" s="707"/>
      <c r="I17" s="704"/>
      <c r="J17" s="703"/>
      <c r="K17" s="702"/>
    </row>
    <row r="18" spans="1:11" ht="15.75" customHeight="1">
      <c r="A18" s="225">
        <f t="shared" si="0"/>
        <v>10</v>
      </c>
      <c r="B18" s="711" t="s">
        <v>417</v>
      </c>
      <c r="C18" s="670"/>
      <c r="D18" s="710"/>
      <c r="E18" s="710"/>
      <c r="F18" s="752"/>
      <c r="G18" s="752"/>
      <c r="H18" s="752"/>
      <c r="I18" s="709"/>
      <c r="J18" s="709"/>
      <c r="K18" s="702"/>
    </row>
    <row r="19" spans="1:11" ht="13.5" customHeight="1">
      <c r="A19" s="225">
        <f t="shared" si="0"/>
        <v>11</v>
      </c>
      <c r="B19" s="715"/>
      <c r="C19" s="715"/>
      <c r="D19" s="715">
        <v>1</v>
      </c>
      <c r="E19" s="715"/>
      <c r="F19" s="712"/>
      <c r="G19" s="712"/>
      <c r="H19" s="712"/>
      <c r="I19" s="704"/>
      <c r="J19" s="703"/>
      <c r="K19" s="702"/>
    </row>
    <row r="20" spans="1:11" ht="13.5" customHeight="1">
      <c r="A20" s="225">
        <f t="shared" si="0"/>
        <v>12</v>
      </c>
      <c r="B20" s="715"/>
      <c r="C20" s="424"/>
      <c r="D20" s="424">
        <v>1</v>
      </c>
      <c r="E20" s="424"/>
      <c r="F20" s="707"/>
      <c r="G20" s="707"/>
      <c r="H20" s="707"/>
      <c r="I20" s="704"/>
      <c r="J20" s="703"/>
      <c r="K20" s="702"/>
    </row>
    <row r="21" spans="1:11" ht="13.5" customHeight="1">
      <c r="A21" s="225">
        <f t="shared" si="0"/>
        <v>13</v>
      </c>
      <c r="B21" s="424"/>
      <c r="C21" s="424"/>
      <c r="D21" s="424">
        <v>1</v>
      </c>
      <c r="E21" s="424"/>
      <c r="F21" s="707"/>
      <c r="G21" s="707"/>
      <c r="H21" s="707"/>
      <c r="I21" s="704"/>
      <c r="J21" s="703"/>
      <c r="K21" s="702"/>
    </row>
    <row r="22" spans="1:11" ht="13.5" customHeight="1">
      <c r="A22" s="225">
        <f t="shared" si="0"/>
        <v>14</v>
      </c>
      <c r="B22" s="424"/>
      <c r="C22" s="424"/>
      <c r="D22" s="424">
        <v>1</v>
      </c>
      <c r="E22" s="424"/>
      <c r="F22" s="707"/>
      <c r="G22" s="707">
        <v>0</v>
      </c>
      <c r="H22" s="707"/>
      <c r="I22" s="704"/>
      <c r="J22" s="703"/>
      <c r="K22" s="702"/>
    </row>
    <row r="23" spans="1:11" ht="13.5" customHeight="1">
      <c r="A23" s="225">
        <f t="shared" si="0"/>
        <v>15</v>
      </c>
      <c r="B23" s="424"/>
      <c r="C23" s="424"/>
      <c r="D23" s="424">
        <v>1</v>
      </c>
      <c r="E23" s="424"/>
      <c r="F23" s="707"/>
      <c r="G23" s="707">
        <v>0</v>
      </c>
      <c r="H23" s="707"/>
      <c r="I23" s="704"/>
      <c r="J23" s="703"/>
      <c r="K23" s="702"/>
    </row>
    <row r="24" spans="1:11" ht="13.5" customHeight="1">
      <c r="A24" s="225">
        <f t="shared" si="0"/>
        <v>16</v>
      </c>
      <c r="B24" s="424"/>
      <c r="C24" s="424"/>
      <c r="D24" s="424">
        <v>1</v>
      </c>
      <c r="E24" s="424"/>
      <c r="F24" s="707"/>
      <c r="G24" s="707">
        <v>0</v>
      </c>
      <c r="H24" s="707"/>
      <c r="I24" s="704"/>
      <c r="J24" s="703"/>
      <c r="K24" s="702"/>
    </row>
    <row r="25" spans="1:11" ht="13.5" customHeight="1">
      <c r="A25" s="225">
        <f t="shared" si="0"/>
        <v>17</v>
      </c>
      <c r="B25" s="424"/>
      <c r="C25" s="424"/>
      <c r="D25" s="424">
        <v>1</v>
      </c>
      <c r="E25" s="424"/>
      <c r="F25" s="707"/>
      <c r="G25" s="707">
        <v>0</v>
      </c>
      <c r="H25" s="707"/>
      <c r="I25" s="704"/>
      <c r="J25" s="703"/>
      <c r="K25" s="702"/>
    </row>
    <row r="26" spans="1:11" ht="13.5" customHeight="1">
      <c r="A26" s="225">
        <f t="shared" si="0"/>
        <v>18</v>
      </c>
      <c r="B26" s="424"/>
      <c r="C26" s="424"/>
      <c r="D26" s="424">
        <v>1</v>
      </c>
      <c r="E26" s="424"/>
      <c r="F26" s="707"/>
      <c r="G26" s="707">
        <v>0</v>
      </c>
      <c r="H26" s="707"/>
      <c r="I26" s="704"/>
      <c r="J26" s="703"/>
      <c r="K26" s="702"/>
    </row>
    <row r="27" spans="1:11" ht="13.5" customHeight="1">
      <c r="A27" s="225">
        <f t="shared" si="0"/>
        <v>19</v>
      </c>
      <c r="B27" s="424"/>
      <c r="C27" s="424"/>
      <c r="D27" s="424">
        <v>1</v>
      </c>
      <c r="E27" s="424"/>
      <c r="F27" s="707"/>
      <c r="G27" s="707">
        <v>0</v>
      </c>
      <c r="H27" s="707"/>
      <c r="I27" s="704"/>
      <c r="J27" s="703"/>
      <c r="K27" s="702"/>
    </row>
    <row r="28" spans="1:11" ht="13.5" customHeight="1">
      <c r="A28" s="225">
        <f t="shared" si="0"/>
        <v>20</v>
      </c>
      <c r="B28" s="424"/>
      <c r="C28" s="424"/>
      <c r="D28" s="424">
        <v>1</v>
      </c>
      <c r="E28" s="424"/>
      <c r="F28" s="707"/>
      <c r="G28" s="707">
        <v>0</v>
      </c>
      <c r="H28" s="707"/>
      <c r="I28" s="704"/>
      <c r="J28" s="703"/>
      <c r="K28" s="702"/>
    </row>
    <row r="29" spans="1:11" ht="15.75" customHeight="1">
      <c r="A29" s="225">
        <f t="shared" si="0"/>
        <v>21</v>
      </c>
      <c r="B29" s="711" t="s">
        <v>416</v>
      </c>
      <c r="C29" s="670"/>
      <c r="D29" s="710"/>
      <c r="E29" s="710"/>
      <c r="F29" s="710"/>
      <c r="G29" s="710"/>
      <c r="H29" s="710"/>
      <c r="I29" s="709"/>
      <c r="J29" s="709"/>
      <c r="K29" s="702"/>
    </row>
    <row r="30" spans="1:11" ht="13.5" customHeight="1">
      <c r="A30" s="225">
        <f t="shared" si="0"/>
        <v>22</v>
      </c>
      <c r="B30" s="424"/>
      <c r="C30" s="424"/>
      <c r="D30" s="424">
        <v>1</v>
      </c>
      <c r="E30" s="424"/>
      <c r="F30" s="707"/>
      <c r="G30" s="707"/>
      <c r="H30" s="707"/>
      <c r="I30" s="704"/>
      <c r="J30" s="703"/>
      <c r="K30" s="702"/>
    </row>
    <row r="31" spans="1:11" ht="13.5" customHeight="1">
      <c r="A31" s="225">
        <f t="shared" si="0"/>
        <v>23</v>
      </c>
      <c r="B31" s="424"/>
      <c r="C31" s="424"/>
      <c r="D31" s="424">
        <v>1</v>
      </c>
      <c r="E31" s="424"/>
      <c r="F31" s="707"/>
      <c r="G31" s="707"/>
      <c r="H31" s="707"/>
      <c r="I31" s="704"/>
      <c r="J31" s="703"/>
      <c r="K31" s="702"/>
    </row>
    <row r="32" spans="1:11" ht="13.5" customHeight="1">
      <c r="A32" s="225">
        <f t="shared" si="0"/>
        <v>24</v>
      </c>
      <c r="B32" s="424"/>
      <c r="C32" s="424"/>
      <c r="D32" s="424">
        <v>1</v>
      </c>
      <c r="E32" s="424"/>
      <c r="F32" s="707"/>
      <c r="G32" s="707">
        <v>0</v>
      </c>
      <c r="H32" s="707"/>
      <c r="I32" s="704"/>
      <c r="J32" s="703"/>
      <c r="K32" s="702"/>
    </row>
    <row r="33" spans="1:11" ht="13.5" customHeight="1">
      <c r="A33" s="225">
        <f t="shared" si="0"/>
        <v>25</v>
      </c>
      <c r="B33" s="424"/>
      <c r="C33" s="424"/>
      <c r="D33" s="424">
        <v>1</v>
      </c>
      <c r="E33" s="424"/>
      <c r="F33" s="707"/>
      <c r="G33" s="707">
        <v>0</v>
      </c>
      <c r="H33" s="707"/>
      <c r="I33" s="704"/>
      <c r="J33" s="703"/>
      <c r="K33" s="702"/>
    </row>
    <row r="34" spans="1:11" ht="13.5" customHeight="1">
      <c r="A34" s="225">
        <f t="shared" si="0"/>
        <v>26</v>
      </c>
      <c r="B34" s="424"/>
      <c r="C34" s="424"/>
      <c r="D34" s="424">
        <v>1</v>
      </c>
      <c r="E34" s="424"/>
      <c r="F34" s="707"/>
      <c r="G34" s="707">
        <v>0</v>
      </c>
      <c r="H34" s="707"/>
      <c r="I34" s="704"/>
      <c r="J34" s="703"/>
      <c r="K34" s="702"/>
    </row>
    <row r="35" spans="1:11" ht="13.5" customHeight="1">
      <c r="A35" s="225">
        <f t="shared" si="0"/>
        <v>27</v>
      </c>
      <c r="B35" s="424"/>
      <c r="C35" s="424"/>
      <c r="D35" s="424">
        <v>1</v>
      </c>
      <c r="E35" s="424"/>
      <c r="F35" s="707"/>
      <c r="G35" s="707">
        <v>0</v>
      </c>
      <c r="H35" s="707"/>
      <c r="I35" s="704"/>
      <c r="J35" s="703"/>
      <c r="K35" s="702"/>
    </row>
    <row r="36" spans="1:11" ht="13.5" customHeight="1">
      <c r="A36" s="225">
        <f t="shared" si="0"/>
        <v>28</v>
      </c>
      <c r="B36" s="424"/>
      <c r="C36" s="424"/>
      <c r="D36" s="424">
        <v>1</v>
      </c>
      <c r="E36" s="424"/>
      <c r="F36" s="707"/>
      <c r="G36" s="707">
        <v>0</v>
      </c>
      <c r="H36" s="707"/>
      <c r="I36" s="704"/>
      <c r="J36" s="703"/>
      <c r="K36" s="702"/>
    </row>
    <row r="37" spans="1:11" ht="13.5" customHeight="1">
      <c r="A37" s="225">
        <f t="shared" si="0"/>
        <v>29</v>
      </c>
      <c r="B37" s="424"/>
      <c r="C37" s="424"/>
      <c r="D37" s="424">
        <v>1</v>
      </c>
      <c r="E37" s="424"/>
      <c r="F37" s="707"/>
      <c r="G37" s="707">
        <v>0</v>
      </c>
      <c r="H37" s="707"/>
      <c r="I37" s="704"/>
      <c r="J37" s="703"/>
      <c r="K37" s="702"/>
    </row>
    <row r="38" spans="1:11" ht="13.5" customHeight="1">
      <c r="A38" s="225">
        <f t="shared" si="0"/>
        <v>30</v>
      </c>
      <c r="B38" s="424"/>
      <c r="C38" s="424"/>
      <c r="D38" s="424">
        <v>1</v>
      </c>
      <c r="E38" s="424"/>
      <c r="F38" s="707"/>
      <c r="G38" s="707">
        <v>0</v>
      </c>
      <c r="H38" s="707"/>
      <c r="I38" s="704"/>
      <c r="J38" s="703"/>
      <c r="K38" s="702"/>
    </row>
    <row r="39" spans="1:11" ht="13.5" customHeight="1">
      <c r="A39" s="225">
        <f t="shared" si="0"/>
        <v>31</v>
      </c>
      <c r="B39" s="424"/>
      <c r="C39" s="424"/>
      <c r="D39" s="424">
        <v>1</v>
      </c>
      <c r="E39" s="424"/>
      <c r="F39" s="424"/>
      <c r="G39" s="424">
        <v>0</v>
      </c>
      <c r="H39" s="424"/>
      <c r="I39" s="704"/>
      <c r="J39" s="703"/>
      <c r="K39" s="702"/>
    </row>
    <row r="40" spans="1:11" ht="13.5" customHeight="1">
      <c r="A40" s="225">
        <f t="shared" si="0"/>
        <v>32</v>
      </c>
      <c r="B40" s="424"/>
      <c r="C40" s="424"/>
      <c r="D40" s="424">
        <v>1</v>
      </c>
      <c r="E40" s="424"/>
      <c r="F40" s="424"/>
      <c r="G40" s="424">
        <v>0</v>
      </c>
      <c r="H40" s="424"/>
      <c r="I40" s="704"/>
      <c r="J40" s="703"/>
      <c r="K40" s="702"/>
    </row>
    <row r="41" spans="1:11" ht="15.75" customHeight="1">
      <c r="A41" s="225">
        <f t="shared" si="0"/>
        <v>33</v>
      </c>
      <c r="B41" s="711" t="s">
        <v>415</v>
      </c>
      <c r="C41" s="670"/>
      <c r="D41" s="710"/>
      <c r="E41" s="710"/>
      <c r="F41" s="710"/>
      <c r="G41" s="710"/>
      <c r="H41" s="710"/>
      <c r="I41" s="709"/>
      <c r="J41" s="709"/>
      <c r="K41" s="702"/>
    </row>
    <row r="42" spans="1:11" ht="13.5" customHeight="1">
      <c r="A42" s="225">
        <f t="shared" ref="A42:A58" si="1">A41+1</f>
        <v>34</v>
      </c>
      <c r="B42" s="424"/>
      <c r="C42" s="424"/>
      <c r="D42" s="424">
        <v>1</v>
      </c>
      <c r="E42" s="424"/>
      <c r="F42" s="707"/>
      <c r="G42" s="707">
        <v>0</v>
      </c>
      <c r="H42" s="707"/>
      <c r="I42" s="704"/>
      <c r="J42" s="703"/>
      <c r="K42" s="702"/>
    </row>
    <row r="43" spans="1:11" ht="13.5" customHeight="1">
      <c r="A43" s="225">
        <f t="shared" si="1"/>
        <v>35</v>
      </c>
      <c r="B43" s="424"/>
      <c r="C43" s="424"/>
      <c r="D43" s="424">
        <v>1</v>
      </c>
      <c r="E43" s="424"/>
      <c r="F43" s="707"/>
      <c r="G43" s="707">
        <v>0</v>
      </c>
      <c r="H43" s="707"/>
      <c r="I43" s="704"/>
      <c r="J43" s="703"/>
      <c r="K43" s="702"/>
    </row>
    <row r="44" spans="1:11" ht="13.5" customHeight="1">
      <c r="A44" s="225">
        <f t="shared" si="1"/>
        <v>36</v>
      </c>
      <c r="B44" s="424"/>
      <c r="C44" s="424"/>
      <c r="D44" s="424">
        <v>1</v>
      </c>
      <c r="E44" s="424"/>
      <c r="F44" s="707"/>
      <c r="G44" s="707">
        <v>0</v>
      </c>
      <c r="H44" s="707"/>
      <c r="I44" s="704"/>
      <c r="J44" s="703"/>
      <c r="K44" s="702"/>
    </row>
    <row r="45" spans="1:11" ht="13.5" customHeight="1">
      <c r="A45" s="225">
        <f t="shared" si="1"/>
        <v>37</v>
      </c>
      <c r="B45" s="424"/>
      <c r="C45" s="424"/>
      <c r="D45" s="424">
        <v>1</v>
      </c>
      <c r="E45" s="424"/>
      <c r="F45" s="707"/>
      <c r="G45" s="707">
        <v>0</v>
      </c>
      <c r="H45" s="707"/>
      <c r="I45" s="704"/>
      <c r="J45" s="703"/>
      <c r="K45" s="702"/>
    </row>
    <row r="46" spans="1:11" ht="13.5" customHeight="1">
      <c r="A46" s="225">
        <f t="shared" si="1"/>
        <v>38</v>
      </c>
      <c r="B46" s="424"/>
      <c r="C46" s="424"/>
      <c r="D46" s="424">
        <v>1</v>
      </c>
      <c r="E46" s="424"/>
      <c r="F46" s="707"/>
      <c r="G46" s="707">
        <v>0</v>
      </c>
      <c r="H46" s="707"/>
      <c r="I46" s="704"/>
      <c r="J46" s="703"/>
      <c r="K46" s="702"/>
    </row>
    <row r="47" spans="1:11" ht="13.5" customHeight="1">
      <c r="A47" s="225">
        <f t="shared" si="1"/>
        <v>39</v>
      </c>
      <c r="B47" s="424"/>
      <c r="C47" s="424"/>
      <c r="D47" s="424">
        <v>1</v>
      </c>
      <c r="E47" s="424"/>
      <c r="F47" s="707"/>
      <c r="G47" s="707">
        <v>0</v>
      </c>
      <c r="H47" s="707"/>
      <c r="I47" s="704"/>
      <c r="J47" s="703"/>
      <c r="K47" s="702"/>
    </row>
    <row r="48" spans="1:11" ht="13.5" customHeight="1">
      <c r="A48" s="225">
        <f t="shared" si="1"/>
        <v>40</v>
      </c>
      <c r="B48" s="424"/>
      <c r="C48" s="424"/>
      <c r="D48" s="424">
        <v>1</v>
      </c>
      <c r="E48" s="424"/>
      <c r="F48" s="707"/>
      <c r="G48" s="707">
        <v>0</v>
      </c>
      <c r="H48" s="707"/>
      <c r="I48" s="704"/>
      <c r="J48" s="703"/>
      <c r="K48" s="702"/>
    </row>
    <row r="49" spans="1:11" ht="13.5" customHeight="1">
      <c r="A49" s="225">
        <f t="shared" si="1"/>
        <v>41</v>
      </c>
      <c r="B49" s="424"/>
      <c r="C49" s="424"/>
      <c r="D49" s="424">
        <v>1</v>
      </c>
      <c r="E49" s="424"/>
      <c r="F49" s="707"/>
      <c r="G49" s="707">
        <v>0</v>
      </c>
      <c r="H49" s="707"/>
      <c r="I49" s="704"/>
      <c r="J49" s="703"/>
      <c r="K49" s="702"/>
    </row>
    <row r="50" spans="1:11" ht="13.5" customHeight="1">
      <c r="A50" s="225">
        <f t="shared" si="1"/>
        <v>42</v>
      </c>
      <c r="B50" s="424"/>
      <c r="C50" s="424"/>
      <c r="D50" s="424">
        <v>1</v>
      </c>
      <c r="E50" s="424"/>
      <c r="F50" s="707"/>
      <c r="G50" s="707">
        <v>0</v>
      </c>
      <c r="H50" s="707"/>
      <c r="I50" s="704"/>
      <c r="J50" s="703"/>
      <c r="K50" s="702"/>
    </row>
    <row r="51" spans="1:11" ht="15.75" customHeight="1">
      <c r="A51" s="225">
        <f t="shared" si="1"/>
        <v>43</v>
      </c>
      <c r="B51" s="711" t="s">
        <v>414</v>
      </c>
      <c r="C51" s="670"/>
      <c r="D51" s="710"/>
      <c r="E51" s="710" t="s">
        <v>227</v>
      </c>
      <c r="F51" s="710"/>
      <c r="G51" s="710"/>
      <c r="H51" s="710"/>
      <c r="I51" s="709" t="s">
        <v>227</v>
      </c>
      <c r="J51" s="709"/>
      <c r="K51" s="702"/>
    </row>
    <row r="52" spans="1:11" ht="13.5" customHeight="1">
      <c r="A52" s="225">
        <f t="shared" si="1"/>
        <v>44</v>
      </c>
      <c r="B52" s="424"/>
      <c r="C52" s="424"/>
      <c r="D52" s="424">
        <v>1</v>
      </c>
      <c r="E52" s="424"/>
      <c r="F52" s="707"/>
      <c r="G52" s="707">
        <v>0</v>
      </c>
      <c r="H52" s="707"/>
      <c r="I52" s="704"/>
      <c r="J52" s="703"/>
      <c r="K52" s="702"/>
    </row>
    <row r="53" spans="1:11" ht="13.5" customHeight="1">
      <c r="A53" s="225">
        <f t="shared" si="1"/>
        <v>45</v>
      </c>
      <c r="B53" s="424"/>
      <c r="C53" s="424"/>
      <c r="D53" s="424">
        <v>1</v>
      </c>
      <c r="E53" s="424"/>
      <c r="F53" s="707"/>
      <c r="G53" s="707">
        <v>0</v>
      </c>
      <c r="H53" s="707"/>
      <c r="I53" s="704"/>
      <c r="J53" s="703"/>
      <c r="K53" s="702"/>
    </row>
    <row r="54" spans="1:11" ht="13.5" customHeight="1">
      <c r="A54" s="225">
        <f t="shared" si="1"/>
        <v>46</v>
      </c>
      <c r="B54" s="424"/>
      <c r="C54" s="424"/>
      <c r="D54" s="424">
        <v>1</v>
      </c>
      <c r="E54" s="424"/>
      <c r="F54" s="424"/>
      <c r="G54" s="424">
        <v>0</v>
      </c>
      <c r="H54" s="424"/>
      <c r="I54" s="704"/>
      <c r="J54" s="703"/>
      <c r="K54" s="702"/>
    </row>
    <row r="55" spans="1:11" ht="13.5" customHeight="1">
      <c r="A55" s="225">
        <f t="shared" si="1"/>
        <v>47</v>
      </c>
      <c r="B55" s="424"/>
      <c r="C55" s="424"/>
      <c r="D55" s="424">
        <v>1</v>
      </c>
      <c r="E55" s="424"/>
      <c r="F55" s="424"/>
      <c r="G55" s="424">
        <v>0</v>
      </c>
      <c r="H55" s="424"/>
      <c r="I55" s="704"/>
      <c r="J55" s="703"/>
      <c r="K55" s="702"/>
    </row>
    <row r="56" spans="1:11" ht="13.5" customHeight="1">
      <c r="A56" s="225">
        <f t="shared" si="1"/>
        <v>48</v>
      </c>
      <c r="B56" s="424"/>
      <c r="C56" s="424"/>
      <c r="D56" s="424">
        <v>1</v>
      </c>
      <c r="E56" s="424"/>
      <c r="F56" s="424"/>
      <c r="G56" s="424">
        <v>0</v>
      </c>
      <c r="H56" s="424"/>
      <c r="I56" s="704"/>
      <c r="J56" s="703"/>
      <c r="K56" s="702"/>
    </row>
    <row r="57" spans="1:11" ht="13.5" customHeight="1" thickBot="1">
      <c r="A57" s="225">
        <f t="shared" si="1"/>
        <v>49</v>
      </c>
      <c r="B57" s="650"/>
      <c r="C57" s="650"/>
      <c r="D57" s="650">
        <v>1</v>
      </c>
      <c r="E57" s="650"/>
      <c r="F57" s="650"/>
      <c r="G57" s="650">
        <v>0</v>
      </c>
      <c r="H57" s="650"/>
      <c r="I57" s="704"/>
      <c r="J57" s="703"/>
      <c r="K57" s="702"/>
    </row>
    <row r="58" spans="1:11" ht="18" customHeight="1" thickBot="1">
      <c r="A58" s="225">
        <f t="shared" si="1"/>
        <v>50</v>
      </c>
      <c r="B58" s="751" t="s">
        <v>413</v>
      </c>
      <c r="C58" s="223"/>
      <c r="D58" s="694"/>
      <c r="E58" s="694"/>
      <c r="F58" s="750">
        <f>SUM(F9:F57)</f>
        <v>5000</v>
      </c>
      <c r="G58" s="749"/>
      <c r="H58" s="749"/>
      <c r="I58" s="748"/>
      <c r="J58" s="747"/>
      <c r="K58" s="747"/>
    </row>
    <row r="59" spans="1:11" ht="12.75" customHeight="1"/>
    <row r="60" spans="1:11" ht="18" customHeight="1" thickBot="1">
      <c r="C60" s="746"/>
    </row>
    <row r="61" spans="1:11" ht="18" customHeight="1">
      <c r="A61" s="3094">
        <f>Hauptmenü!C4</f>
        <v>0</v>
      </c>
      <c r="B61" s="3094"/>
      <c r="C61" s="3094"/>
      <c r="D61" s="3094"/>
      <c r="E61" s="3094"/>
      <c r="F61" s="745">
        <f>Hauptmenü!C5</f>
        <v>0</v>
      </c>
      <c r="G61" s="3094">
        <f>Hauptmenü!C6</f>
        <v>0</v>
      </c>
      <c r="H61" s="3094"/>
      <c r="I61" s="3094"/>
      <c r="J61" s="3094"/>
      <c r="K61" s="3094"/>
    </row>
    <row r="62" spans="1:11" ht="18" customHeight="1" thickBot="1">
      <c r="A62" s="3092" t="s">
        <v>113</v>
      </c>
      <c r="B62" s="3092"/>
      <c r="C62" s="3092"/>
      <c r="D62" s="3092"/>
      <c r="E62" s="3092"/>
      <c r="F62" s="295" t="s">
        <v>112</v>
      </c>
      <c r="G62" s="3090" t="s">
        <v>111</v>
      </c>
      <c r="H62" s="3090"/>
      <c r="I62" s="3090"/>
      <c r="J62" s="3090"/>
      <c r="K62" s="3090"/>
    </row>
    <row r="63" spans="1:11" ht="18" customHeight="1" thickBot="1">
      <c r="A63" s="3093" t="s">
        <v>412</v>
      </c>
      <c r="B63" s="3093"/>
      <c r="C63" s="3093"/>
      <c r="D63" s="3093"/>
      <c r="E63" s="3093"/>
      <c r="F63" s="3093"/>
      <c r="G63" s="3093"/>
      <c r="H63" s="3093"/>
      <c r="I63" s="3093"/>
      <c r="J63" s="744"/>
      <c r="K63" s="743" t="s">
        <v>411</v>
      </c>
    </row>
    <row r="64" spans="1:11" ht="18" customHeight="1">
      <c r="A64" s="686" t="s">
        <v>410</v>
      </c>
      <c r="B64" s="742"/>
      <c r="C64" s="741" t="s">
        <v>409</v>
      </c>
      <c r="D64" s="741" t="s">
        <v>408</v>
      </c>
      <c r="E64" s="741" t="s">
        <v>407</v>
      </c>
      <c r="F64" s="740" t="s">
        <v>406</v>
      </c>
      <c r="G64" s="739" t="s">
        <v>405</v>
      </c>
      <c r="H64" s="739" t="s">
        <v>404</v>
      </c>
      <c r="I64" s="680" t="s">
        <v>403</v>
      </c>
      <c r="J64" s="738"/>
      <c r="K64" s="737" t="s">
        <v>402</v>
      </c>
    </row>
    <row r="65" spans="1:11" ht="18" customHeight="1">
      <c r="A65" s="238"/>
      <c r="B65" s="736"/>
      <c r="C65" s="735" t="s">
        <v>401</v>
      </c>
      <c r="D65" s="735" t="s">
        <v>400</v>
      </c>
      <c r="E65" s="735" t="s">
        <v>399</v>
      </c>
      <c r="F65" s="735" t="s">
        <v>398</v>
      </c>
      <c r="G65" s="734" t="s">
        <v>397</v>
      </c>
      <c r="H65" s="734" t="s">
        <v>396</v>
      </c>
      <c r="I65" s="734" t="s">
        <v>395</v>
      </c>
      <c r="J65" s="733" t="s">
        <v>82</v>
      </c>
      <c r="K65" s="732" t="s">
        <v>82</v>
      </c>
    </row>
    <row r="66" spans="1:11" ht="18" customHeight="1" thickBot="1">
      <c r="A66" s="731">
        <v>1</v>
      </c>
      <c r="B66" s="730"/>
      <c r="C66" s="729">
        <v>2</v>
      </c>
      <c r="D66" s="729">
        <v>3</v>
      </c>
      <c r="E66" s="729">
        <v>4</v>
      </c>
      <c r="F66" s="729">
        <v>5</v>
      </c>
      <c r="G66" s="729">
        <v>6</v>
      </c>
      <c r="H66" s="729">
        <v>7</v>
      </c>
      <c r="I66" s="729">
        <v>8</v>
      </c>
      <c r="J66" s="728">
        <v>9</v>
      </c>
      <c r="K66" s="727">
        <v>10</v>
      </c>
    </row>
    <row r="67" spans="1:11" ht="18" customHeight="1" thickBot="1">
      <c r="A67" s="726">
        <v>1</v>
      </c>
      <c r="B67" s="231" t="s">
        <v>394</v>
      </c>
      <c r="C67" s="231"/>
      <c r="D67" s="231"/>
      <c r="E67" s="725"/>
      <c r="F67" s="724"/>
      <c r="G67" s="724"/>
      <c r="H67" s="724"/>
      <c r="I67" s="723"/>
      <c r="J67" s="722"/>
      <c r="K67" s="721"/>
    </row>
    <row r="68" spans="1:11" ht="18" customHeight="1">
      <c r="A68" s="720">
        <f t="shared" ref="A68:A90" si="2">A67+1</f>
        <v>2</v>
      </c>
      <c r="B68" s="719" t="s">
        <v>393</v>
      </c>
      <c r="C68" s="718"/>
      <c r="D68" s="718"/>
      <c r="E68" s="718"/>
      <c r="F68" s="718"/>
      <c r="G68" s="718"/>
      <c r="H68" s="718"/>
      <c r="I68" s="718"/>
      <c r="J68" s="717"/>
      <c r="K68" s="716"/>
    </row>
    <row r="69" spans="1:11" ht="18" customHeight="1">
      <c r="A69" s="651">
        <f t="shared" si="2"/>
        <v>3</v>
      </c>
      <c r="B69" s="424"/>
      <c r="C69" s="424"/>
      <c r="D69" s="424">
        <v>1</v>
      </c>
      <c r="E69" s="424"/>
      <c r="F69" s="707"/>
      <c r="G69" s="707">
        <v>0</v>
      </c>
      <c r="H69" s="707"/>
      <c r="I69" s="704"/>
      <c r="J69" s="703"/>
      <c r="K69" s="702"/>
    </row>
    <row r="70" spans="1:11" ht="18" customHeight="1">
      <c r="A70" s="651">
        <f t="shared" si="2"/>
        <v>4</v>
      </c>
      <c r="B70" s="424"/>
      <c r="C70" s="424"/>
      <c r="D70" s="424">
        <v>1</v>
      </c>
      <c r="E70" s="424"/>
      <c r="F70" s="707"/>
      <c r="G70" s="707">
        <v>0</v>
      </c>
      <c r="H70" s="707"/>
      <c r="I70" s="704"/>
      <c r="J70" s="703"/>
      <c r="K70" s="702"/>
    </row>
    <row r="71" spans="1:11" ht="18" customHeight="1">
      <c r="A71" s="651">
        <f t="shared" si="2"/>
        <v>5</v>
      </c>
      <c r="B71" s="424"/>
      <c r="C71" s="424"/>
      <c r="D71" s="424">
        <v>1</v>
      </c>
      <c r="E71" s="424"/>
      <c r="F71" s="707"/>
      <c r="G71" s="707">
        <v>0</v>
      </c>
      <c r="H71" s="707"/>
      <c r="I71" s="704"/>
      <c r="J71" s="703"/>
      <c r="K71" s="702"/>
    </row>
    <row r="72" spans="1:11" ht="18" customHeight="1">
      <c r="A72" s="651">
        <f t="shared" si="2"/>
        <v>6</v>
      </c>
      <c r="B72" s="424"/>
      <c r="C72" s="424"/>
      <c r="D72" s="424">
        <v>1</v>
      </c>
      <c r="E72" s="424"/>
      <c r="F72" s="707"/>
      <c r="G72" s="707">
        <v>0</v>
      </c>
      <c r="H72" s="707"/>
      <c r="I72" s="704"/>
      <c r="J72" s="703"/>
      <c r="K72" s="702"/>
    </row>
    <row r="73" spans="1:11" ht="18" customHeight="1">
      <c r="A73" s="651">
        <f t="shared" si="2"/>
        <v>7</v>
      </c>
      <c r="B73" s="424"/>
      <c r="C73" s="424"/>
      <c r="D73" s="424">
        <v>1</v>
      </c>
      <c r="E73" s="424"/>
      <c r="F73" s="707"/>
      <c r="G73" s="707">
        <v>0</v>
      </c>
      <c r="H73" s="707"/>
      <c r="I73" s="704"/>
      <c r="J73" s="703"/>
      <c r="K73" s="702"/>
    </row>
    <row r="74" spans="1:11" ht="18" customHeight="1">
      <c r="A74" s="651">
        <f t="shared" si="2"/>
        <v>8</v>
      </c>
      <c r="B74" s="424"/>
      <c r="C74" s="424"/>
      <c r="D74" s="424">
        <v>1</v>
      </c>
      <c r="E74" s="424"/>
      <c r="F74" s="707"/>
      <c r="G74" s="707">
        <v>0</v>
      </c>
      <c r="H74" s="707"/>
      <c r="I74" s="704"/>
      <c r="J74" s="703"/>
      <c r="K74" s="702"/>
    </row>
    <row r="75" spans="1:11" ht="18" customHeight="1">
      <c r="A75" s="671">
        <f t="shared" si="2"/>
        <v>9</v>
      </c>
      <c r="B75" s="715"/>
      <c r="C75" s="715"/>
      <c r="D75" s="715">
        <v>1</v>
      </c>
      <c r="E75" s="715"/>
      <c r="F75" s="712"/>
      <c r="G75" s="712">
        <v>0</v>
      </c>
      <c r="H75" s="712"/>
      <c r="I75" s="704"/>
      <c r="J75" s="703"/>
      <c r="K75" s="702"/>
    </row>
    <row r="76" spans="1:11" ht="18" customHeight="1">
      <c r="A76" s="671">
        <f t="shared" si="2"/>
        <v>10</v>
      </c>
      <c r="B76" s="714"/>
      <c r="C76" s="714"/>
      <c r="D76" s="714">
        <v>1</v>
      </c>
      <c r="E76" s="714"/>
      <c r="F76" s="713"/>
      <c r="G76" s="712">
        <v>0</v>
      </c>
      <c r="H76" s="712"/>
      <c r="I76" s="704"/>
      <c r="J76" s="703"/>
      <c r="K76" s="702"/>
    </row>
    <row r="77" spans="1:11" ht="18" customHeight="1">
      <c r="A77" s="671">
        <f t="shared" si="2"/>
        <v>11</v>
      </c>
      <c r="B77" s="424"/>
      <c r="C77" s="424"/>
      <c r="D77" s="424">
        <v>1</v>
      </c>
      <c r="E77" s="424"/>
      <c r="F77" s="707"/>
      <c r="G77" s="707">
        <v>0</v>
      </c>
      <c r="H77" s="707"/>
      <c r="I77" s="704"/>
      <c r="J77" s="703"/>
      <c r="K77" s="702"/>
    </row>
    <row r="78" spans="1:11" ht="18" customHeight="1">
      <c r="A78" s="671">
        <f t="shared" si="2"/>
        <v>12</v>
      </c>
      <c r="B78" s="711" t="s">
        <v>392</v>
      </c>
      <c r="C78" s="670"/>
      <c r="D78" s="710"/>
      <c r="E78" s="710"/>
      <c r="F78" s="710"/>
      <c r="G78" s="710"/>
      <c r="H78" s="710"/>
      <c r="I78" s="709"/>
      <c r="J78" s="709"/>
      <c r="K78" s="708"/>
    </row>
    <row r="79" spans="1:11" ht="18" customHeight="1">
      <c r="A79" s="671">
        <f t="shared" si="2"/>
        <v>13</v>
      </c>
      <c r="B79" s="424"/>
      <c r="C79" s="424"/>
      <c r="D79" s="424">
        <v>1</v>
      </c>
      <c r="E79" s="424"/>
      <c r="F79" s="707"/>
      <c r="G79" s="707"/>
      <c r="H79" s="707"/>
      <c r="I79" s="704"/>
      <c r="J79" s="703"/>
      <c r="K79" s="702"/>
    </row>
    <row r="80" spans="1:11" ht="18" customHeight="1">
      <c r="A80" s="671">
        <f t="shared" si="2"/>
        <v>14</v>
      </c>
      <c r="B80" s="424"/>
      <c r="C80" s="424"/>
      <c r="D80" s="424">
        <v>1</v>
      </c>
      <c r="E80" s="424"/>
      <c r="F80" s="707"/>
      <c r="G80" s="707"/>
      <c r="H80" s="707"/>
      <c r="I80" s="704"/>
      <c r="J80" s="703"/>
      <c r="K80" s="702"/>
    </row>
    <row r="81" spans="1:11" ht="18" customHeight="1">
      <c r="A81" s="671">
        <f t="shared" si="2"/>
        <v>15</v>
      </c>
      <c r="B81" s="424"/>
      <c r="C81" s="424"/>
      <c r="D81" s="424">
        <v>1</v>
      </c>
      <c r="E81" s="424"/>
      <c r="F81" s="707"/>
      <c r="G81" s="707"/>
      <c r="H81" s="707"/>
      <c r="I81" s="704"/>
      <c r="J81" s="703"/>
      <c r="K81" s="702"/>
    </row>
    <row r="82" spans="1:11" ht="18" customHeight="1">
      <c r="A82" s="671">
        <f t="shared" si="2"/>
        <v>16</v>
      </c>
      <c r="B82" s="424"/>
      <c r="C82" s="424"/>
      <c r="D82" s="424">
        <v>1</v>
      </c>
      <c r="E82" s="424"/>
      <c r="F82" s="707"/>
      <c r="G82" s="707"/>
      <c r="H82" s="707"/>
      <c r="I82" s="704"/>
      <c r="J82" s="703"/>
      <c r="K82" s="702"/>
    </row>
    <row r="83" spans="1:11" ht="18" customHeight="1">
      <c r="A83" s="671">
        <f t="shared" si="2"/>
        <v>17</v>
      </c>
      <c r="B83" s="424"/>
      <c r="C83" s="424"/>
      <c r="D83" s="424">
        <v>1</v>
      </c>
      <c r="E83" s="424"/>
      <c r="F83" s="707"/>
      <c r="G83" s="707"/>
      <c r="H83" s="707"/>
      <c r="I83" s="704"/>
      <c r="J83" s="703"/>
      <c r="K83" s="702"/>
    </row>
    <row r="84" spans="1:11" ht="18" customHeight="1">
      <c r="A84" s="671">
        <f t="shared" si="2"/>
        <v>18</v>
      </c>
      <c r="B84" s="424"/>
      <c r="C84" s="424"/>
      <c r="D84" s="424">
        <v>1</v>
      </c>
      <c r="E84" s="424"/>
      <c r="F84" s="707"/>
      <c r="G84" s="707"/>
      <c r="H84" s="707"/>
      <c r="I84" s="704"/>
      <c r="J84" s="703"/>
      <c r="K84" s="702"/>
    </row>
    <row r="85" spans="1:11" ht="18" customHeight="1">
      <c r="A85" s="671">
        <f t="shared" si="2"/>
        <v>19</v>
      </c>
      <c r="B85" s="650"/>
      <c r="C85" s="650"/>
      <c r="D85" s="650">
        <v>1</v>
      </c>
      <c r="E85" s="650"/>
      <c r="F85" s="706"/>
      <c r="G85" s="706"/>
      <c r="H85" s="706"/>
      <c r="I85" s="704"/>
      <c r="J85" s="703"/>
      <c r="K85" s="702"/>
    </row>
    <row r="86" spans="1:11" ht="18" customHeight="1">
      <c r="A86" s="671">
        <f t="shared" si="2"/>
        <v>20</v>
      </c>
      <c r="B86" s="650"/>
      <c r="C86" s="650"/>
      <c r="D86" s="650">
        <v>1</v>
      </c>
      <c r="E86" s="650"/>
      <c r="F86" s="706"/>
      <c r="G86" s="706"/>
      <c r="H86" s="706"/>
      <c r="I86" s="704"/>
      <c r="J86" s="703"/>
      <c r="K86" s="702"/>
    </row>
    <row r="87" spans="1:11" ht="18" customHeight="1">
      <c r="A87" s="671">
        <f t="shared" si="2"/>
        <v>21</v>
      </c>
      <c r="B87" s="650"/>
      <c r="C87" s="650"/>
      <c r="D87" s="650">
        <v>1</v>
      </c>
      <c r="E87" s="650"/>
      <c r="F87" s="706"/>
      <c r="G87" s="706">
        <v>0</v>
      </c>
      <c r="H87" s="706"/>
      <c r="I87" s="704"/>
      <c r="J87" s="703"/>
      <c r="K87" s="702"/>
    </row>
    <row r="88" spans="1:11" ht="18" customHeight="1" thickBot="1">
      <c r="A88" s="671">
        <f t="shared" si="2"/>
        <v>22</v>
      </c>
      <c r="B88" s="406"/>
      <c r="C88" s="406"/>
      <c r="D88" s="406">
        <v>1</v>
      </c>
      <c r="E88" s="406"/>
      <c r="F88" s="705"/>
      <c r="G88" s="705">
        <v>0</v>
      </c>
      <c r="H88" s="705"/>
      <c r="I88" s="704"/>
      <c r="J88" s="703"/>
      <c r="K88" s="702"/>
    </row>
    <row r="89" spans="1:11" ht="18" customHeight="1" thickBot="1">
      <c r="A89" s="701">
        <f t="shared" si="2"/>
        <v>23</v>
      </c>
      <c r="B89" s="700" t="s">
        <v>391</v>
      </c>
      <c r="C89" s="223"/>
      <c r="D89" s="694"/>
      <c r="E89" s="694"/>
      <c r="F89" s="643"/>
      <c r="G89" s="644"/>
      <c r="H89" s="644"/>
      <c r="I89" s="694"/>
      <c r="J89" s="643"/>
      <c r="K89" s="699"/>
    </row>
    <row r="90" spans="1:11" ht="18" customHeight="1" thickBot="1">
      <c r="A90" s="698">
        <f t="shared" si="2"/>
        <v>24</v>
      </c>
      <c r="B90" s="697" t="s">
        <v>390</v>
      </c>
      <c r="C90" s="223"/>
      <c r="D90" s="694"/>
      <c r="E90" s="696"/>
      <c r="F90" s="645"/>
      <c r="G90" s="695"/>
      <c r="H90" s="695"/>
      <c r="I90" s="694" t="s">
        <v>227</v>
      </c>
      <c r="J90" s="645"/>
      <c r="K90" s="645"/>
    </row>
    <row r="91" spans="1:11" ht="18" customHeight="1">
      <c r="A91" s="232"/>
      <c r="B91" s="232"/>
      <c r="C91" s="232"/>
      <c r="D91" s="691"/>
      <c r="E91" s="693"/>
      <c r="F91" s="690" t="s">
        <v>389</v>
      </c>
      <c r="G91" s="692"/>
      <c r="H91" s="692"/>
      <c r="I91" s="691"/>
      <c r="J91" s="690" t="s">
        <v>388</v>
      </c>
      <c r="K91" s="689" t="s">
        <v>387</v>
      </c>
    </row>
    <row r="92" spans="1:11" ht="18" customHeight="1">
      <c r="A92" s="688" t="s">
        <v>386</v>
      </c>
      <c r="B92" s="688"/>
      <c r="C92" s="688"/>
      <c r="D92" s="688"/>
      <c r="E92" s="688"/>
      <c r="F92" s="688"/>
      <c r="G92" s="688"/>
      <c r="H92" s="688"/>
      <c r="I92" s="688"/>
      <c r="J92" s="688"/>
    </row>
    <row r="93" spans="1:11" ht="18" customHeight="1" thickBot="1">
      <c r="A93" s="232"/>
      <c r="B93" s="687" t="s">
        <v>236</v>
      </c>
      <c r="C93" s="687">
        <v>2</v>
      </c>
      <c r="D93" s="687">
        <v>3</v>
      </c>
      <c r="E93" s="687">
        <v>4</v>
      </c>
      <c r="F93" s="687">
        <v>5</v>
      </c>
      <c r="G93" s="687">
        <v>6</v>
      </c>
      <c r="H93" s="687">
        <v>7</v>
      </c>
      <c r="I93" s="687">
        <v>8</v>
      </c>
      <c r="J93" s="687">
        <v>9</v>
      </c>
      <c r="K93" s="687">
        <v>10</v>
      </c>
    </row>
    <row r="94" spans="1:11" ht="18" customHeight="1">
      <c r="A94" s="686" t="s">
        <v>385</v>
      </c>
      <c r="B94" s="680"/>
      <c r="C94" s="683" t="s">
        <v>384</v>
      </c>
      <c r="D94" s="685" t="s">
        <v>383</v>
      </c>
      <c r="E94" s="684" t="s">
        <v>382</v>
      </c>
      <c r="F94" s="683" t="s">
        <v>381</v>
      </c>
      <c r="G94" s="682" t="s">
        <v>380</v>
      </c>
      <c r="H94" s="681" t="s">
        <v>304</v>
      </c>
      <c r="I94" s="680" t="s">
        <v>379</v>
      </c>
      <c r="J94" s="680"/>
      <c r="K94" s="679" t="s">
        <v>378</v>
      </c>
    </row>
    <row r="95" spans="1:11" ht="18" customHeight="1" thickBot="1">
      <c r="A95" s="678"/>
      <c r="B95" s="285"/>
      <c r="C95" s="676" t="s">
        <v>377</v>
      </c>
      <c r="D95" s="676" t="s">
        <v>376</v>
      </c>
      <c r="E95" s="677" t="s">
        <v>243</v>
      </c>
      <c r="F95" s="676" t="s">
        <v>376</v>
      </c>
      <c r="G95" s="676" t="s">
        <v>243</v>
      </c>
      <c r="H95" s="675" t="s">
        <v>274</v>
      </c>
      <c r="I95" s="674" t="s">
        <v>375</v>
      </c>
      <c r="J95" s="673" t="s">
        <v>243</v>
      </c>
      <c r="K95" s="672" t="s">
        <v>374</v>
      </c>
    </row>
    <row r="96" spans="1:11" ht="18" customHeight="1">
      <c r="A96" s="671"/>
      <c r="B96" s="145" t="s">
        <v>373</v>
      </c>
      <c r="C96" s="232"/>
      <c r="D96" s="232"/>
      <c r="E96" s="232"/>
      <c r="F96" s="232"/>
      <c r="G96" s="232"/>
      <c r="H96" s="232"/>
      <c r="I96" s="232"/>
      <c r="J96" s="232"/>
      <c r="K96" s="670"/>
    </row>
    <row r="97" spans="1:11" ht="18" customHeight="1">
      <c r="A97" s="651">
        <f>A90+1</f>
        <v>25</v>
      </c>
      <c r="B97" s="424"/>
      <c r="C97" s="424"/>
      <c r="D97" s="424"/>
      <c r="E97" s="669"/>
      <c r="F97" s="424"/>
      <c r="G97" s="668"/>
      <c r="H97" s="668"/>
      <c r="I97" s="667"/>
      <c r="J97" s="666"/>
      <c r="K97" s="665"/>
    </row>
    <row r="98" spans="1:11" ht="18" customHeight="1">
      <c r="A98" s="651">
        <f t="shared" ref="A98:A110" si="3">A97+1</f>
        <v>26</v>
      </c>
      <c r="B98" s="424"/>
      <c r="C98" s="424"/>
      <c r="D98" s="424"/>
      <c r="E98" s="669"/>
      <c r="F98" s="424"/>
      <c r="G98" s="668"/>
      <c r="H98" s="668"/>
      <c r="I98" s="667"/>
      <c r="J98" s="666"/>
      <c r="K98" s="665"/>
    </row>
    <row r="99" spans="1:11" ht="18" customHeight="1">
      <c r="A99" s="651">
        <f t="shared" si="3"/>
        <v>27</v>
      </c>
      <c r="B99" s="424"/>
      <c r="C99" s="424"/>
      <c r="D99" s="424"/>
      <c r="E99" s="669">
        <f>C99*D99</f>
        <v>0</v>
      </c>
      <c r="F99" s="424"/>
      <c r="G99" s="668">
        <f>C99*F99</f>
        <v>0</v>
      </c>
      <c r="H99" s="668">
        <f>C99</f>
        <v>0</v>
      </c>
      <c r="I99" s="667">
        <f>D99-F99</f>
        <v>0</v>
      </c>
      <c r="J99" s="666">
        <f>C99*I99</f>
        <v>0</v>
      </c>
      <c r="K99" s="665"/>
    </row>
    <row r="100" spans="1:11" ht="18" customHeight="1">
      <c r="A100" s="651">
        <f t="shared" si="3"/>
        <v>28</v>
      </c>
      <c r="B100" s="424"/>
      <c r="C100" s="424"/>
      <c r="D100" s="424"/>
      <c r="E100" s="669">
        <f>C100*D100</f>
        <v>0</v>
      </c>
      <c r="F100" s="424"/>
      <c r="G100" s="668">
        <f>C100*F100</f>
        <v>0</v>
      </c>
      <c r="H100" s="668">
        <f>C100</f>
        <v>0</v>
      </c>
      <c r="I100" s="667">
        <f>D100-F100</f>
        <v>0</v>
      </c>
      <c r="J100" s="666">
        <f>C100*I100</f>
        <v>0</v>
      </c>
      <c r="K100" s="665"/>
    </row>
    <row r="101" spans="1:11" ht="18" customHeight="1" thickBot="1">
      <c r="A101" s="651">
        <f t="shared" si="3"/>
        <v>29</v>
      </c>
      <c r="B101" s="424"/>
      <c r="C101" s="424"/>
      <c r="D101" s="424"/>
      <c r="E101" s="669">
        <f>C101*D101</f>
        <v>0</v>
      </c>
      <c r="F101" s="424"/>
      <c r="G101" s="668">
        <f>C101*F101</f>
        <v>0</v>
      </c>
      <c r="H101" s="668">
        <f>C101</f>
        <v>0</v>
      </c>
      <c r="I101" s="667">
        <f>D101-F101</f>
        <v>0</v>
      </c>
      <c r="J101" s="666">
        <f>C101*I101</f>
        <v>0</v>
      </c>
      <c r="K101" s="665"/>
    </row>
    <row r="102" spans="1:11" ht="18" customHeight="1" thickBot="1">
      <c r="A102" s="651">
        <f t="shared" si="3"/>
        <v>30</v>
      </c>
      <c r="B102" s="648" t="s">
        <v>372</v>
      </c>
      <c r="C102" s="241"/>
      <c r="D102" s="241"/>
      <c r="E102" s="664"/>
      <c r="F102" s="663"/>
      <c r="G102" s="662"/>
      <c r="H102" s="661"/>
      <c r="I102" s="235"/>
      <c r="J102" s="645"/>
      <c r="K102" s="660"/>
    </row>
    <row r="103" spans="1:11" ht="18" customHeight="1">
      <c r="A103" s="651">
        <f t="shared" si="3"/>
        <v>31</v>
      </c>
      <c r="B103" s="659" t="s">
        <v>371</v>
      </c>
      <c r="C103" s="658" t="s">
        <v>370</v>
      </c>
      <c r="D103" s="657" t="s">
        <v>369</v>
      </c>
      <c r="E103" s="656" t="s">
        <v>368</v>
      </c>
      <c r="F103" s="655" t="s">
        <v>367</v>
      </c>
      <c r="G103" s="232"/>
      <c r="H103" s="232"/>
      <c r="I103" s="654"/>
      <c r="J103" s="653" t="s">
        <v>366</v>
      </c>
    </row>
    <row r="104" spans="1:11" ht="18" customHeight="1">
      <c r="A104" s="651">
        <f t="shared" si="3"/>
        <v>32</v>
      </c>
      <c r="B104" s="424"/>
      <c r="C104" s="424"/>
      <c r="D104" s="424"/>
      <c r="E104" s="424"/>
      <c r="F104" s="424"/>
      <c r="G104" s="652"/>
      <c r="H104" s="652"/>
      <c r="I104" s="652"/>
      <c r="J104" s="647"/>
    </row>
    <row r="105" spans="1:11" ht="18" customHeight="1">
      <c r="A105" s="651">
        <f t="shared" si="3"/>
        <v>33</v>
      </c>
      <c r="B105" s="424"/>
      <c r="C105" s="424"/>
      <c r="D105" s="424"/>
      <c r="E105" s="424"/>
      <c r="F105" s="424"/>
      <c r="G105" s="652"/>
      <c r="H105" s="652"/>
      <c r="I105" s="648"/>
      <c r="J105" s="647">
        <f>C105*D105</f>
        <v>0</v>
      </c>
    </row>
    <row r="106" spans="1:11" ht="18" customHeight="1">
      <c r="A106" s="651">
        <f t="shared" si="3"/>
        <v>34</v>
      </c>
      <c r="B106" s="424"/>
      <c r="C106" s="424"/>
      <c r="D106" s="424"/>
      <c r="E106" s="424"/>
      <c r="F106" s="424"/>
      <c r="G106" s="652"/>
      <c r="H106" s="652"/>
      <c r="I106" s="648"/>
      <c r="J106" s="647">
        <f>C106*D106</f>
        <v>0</v>
      </c>
    </row>
    <row r="107" spans="1:11" ht="18" customHeight="1">
      <c r="A107" s="651">
        <f t="shared" si="3"/>
        <v>35</v>
      </c>
      <c r="B107" s="424"/>
      <c r="C107" s="424"/>
      <c r="D107" s="424"/>
      <c r="E107" s="424"/>
      <c r="F107" s="424"/>
      <c r="G107" s="652"/>
      <c r="H107" s="652"/>
      <c r="I107" s="648"/>
      <c r="J107" s="647">
        <f>C107*D107</f>
        <v>0</v>
      </c>
    </row>
    <row r="108" spans="1:11" ht="18" customHeight="1">
      <c r="A108" s="651">
        <f t="shared" si="3"/>
        <v>36</v>
      </c>
      <c r="B108" s="424"/>
      <c r="C108" s="424"/>
      <c r="D108" s="424"/>
      <c r="E108" s="424"/>
      <c r="F108" s="424"/>
      <c r="G108" s="648"/>
      <c r="H108" s="648"/>
      <c r="I108" s="648"/>
      <c r="J108" s="647">
        <f>C108*D108</f>
        <v>0</v>
      </c>
    </row>
    <row r="109" spans="1:11" ht="18" customHeight="1" thickBot="1">
      <c r="A109" s="651">
        <f t="shared" si="3"/>
        <v>37</v>
      </c>
      <c r="B109" s="424"/>
      <c r="C109" s="424"/>
      <c r="D109" s="424"/>
      <c r="E109" s="650"/>
      <c r="F109" s="650"/>
      <c r="G109" s="649"/>
      <c r="H109" s="649"/>
      <c r="I109" s="648"/>
      <c r="J109" s="647">
        <f>C109*D109</f>
        <v>0</v>
      </c>
    </row>
    <row r="110" spans="1:11" ht="18" customHeight="1" thickBot="1">
      <c r="A110" s="646">
        <f t="shared" si="3"/>
        <v>38</v>
      </c>
      <c r="B110" s="285" t="s">
        <v>365</v>
      </c>
      <c r="C110" s="285"/>
      <c r="D110" s="285"/>
      <c r="E110" s="645"/>
      <c r="F110" s="643"/>
      <c r="G110" s="644"/>
      <c r="H110" s="644"/>
      <c r="I110" s="644"/>
      <c r="J110" s="643"/>
    </row>
  </sheetData>
  <mergeCells count="10">
    <mergeCell ref="A62:E62"/>
    <mergeCell ref="G62:K62"/>
    <mergeCell ref="A63:I63"/>
    <mergeCell ref="A2:E2"/>
    <mergeCell ref="G2:K2"/>
    <mergeCell ref="A3:E3"/>
    <mergeCell ref="G3:K3"/>
    <mergeCell ref="A5:I5"/>
    <mergeCell ref="A61:E61"/>
    <mergeCell ref="G61:K61"/>
  </mergeCells>
  <printOptions horizontalCentered="1" verticalCentered="1"/>
  <pageMargins left="0.39370078740157483" right="0.39370078740157483" top="0.59055118110236227" bottom="0" header="0" footer="0"/>
  <pageSetup paperSize="9" orientation="portrait" horizontalDpi="4294967292" r:id="rId1"/>
  <headerFooter alignWithMargins="0">
    <oddHeader>&amp;LTestbetrieb&amp;C2009&amp;RIstbetrieb</oddHeader>
    <oddFooter>&amp;L&amp;8Landwirtschaftsschulen in Bayern
ALF Töging&amp;R&amp;8Formblatt 007</oddFooter>
  </headerFooter>
  <drawing r:id="rId2"/>
  <legacyDrawing r:id="rId3"/>
</worksheet>
</file>

<file path=xl/worksheets/sheet29.xml><?xml version="1.0" encoding="utf-8"?>
<worksheet xmlns="http://schemas.openxmlformats.org/spreadsheetml/2006/main" xmlns:r="http://schemas.openxmlformats.org/officeDocument/2006/relationships">
  <sheetPr codeName="Tabelle11">
    <pageSetUpPr fitToPage="1"/>
  </sheetPr>
  <dimension ref="A1:K37"/>
  <sheetViews>
    <sheetView showZeros="0" workbookViewId="0">
      <selection activeCell="B25" sqref="B25"/>
    </sheetView>
  </sheetViews>
  <sheetFormatPr baseColWidth="10" defaultRowHeight="12.75"/>
  <cols>
    <col min="1" max="1" width="3.85546875" style="2031" customWidth="1"/>
    <col min="2" max="2" width="35.7109375" style="2031" customWidth="1"/>
    <col min="3" max="3" width="9.5703125" style="2031" bestFit="1" customWidth="1"/>
    <col min="4" max="4" width="9.140625" style="2031" bestFit="1" customWidth="1"/>
    <col min="5" max="5" width="10.140625" style="2031" bestFit="1" customWidth="1"/>
    <col min="6" max="7" width="9.7109375" style="2031" bestFit="1" customWidth="1"/>
    <col min="8" max="8" width="7.85546875" style="2031" bestFit="1" customWidth="1"/>
    <col min="9" max="9" width="8.42578125" style="2031" bestFit="1" customWidth="1"/>
    <col min="10" max="10" width="7.7109375" style="2031" customWidth="1"/>
    <col min="11" max="11" width="9.140625" style="2031" customWidth="1"/>
    <col min="12" max="16384" width="11.42578125" style="2031"/>
  </cols>
  <sheetData>
    <row r="1" spans="1:11" ht="30" customHeight="1" thickBot="1"/>
    <row r="2" spans="1:11">
      <c r="A2" s="3094"/>
      <c r="B2" s="3094"/>
      <c r="C2" s="3094"/>
      <c r="D2" s="3094"/>
      <c r="E2" s="745"/>
      <c r="F2" s="3094"/>
      <c r="G2" s="3094"/>
      <c r="H2" s="3094"/>
      <c r="I2" s="3094"/>
      <c r="J2" s="3094"/>
      <c r="K2" s="3094"/>
    </row>
    <row r="3" spans="1:11" ht="13.5" thickBot="1">
      <c r="A3" s="3092" t="s">
        <v>113</v>
      </c>
      <c r="B3" s="3092"/>
      <c r="C3" s="3092"/>
      <c r="D3" s="3092"/>
      <c r="E3" s="1995" t="s">
        <v>112</v>
      </c>
      <c r="F3" s="3090" t="s">
        <v>111</v>
      </c>
      <c r="G3" s="3090"/>
      <c r="H3" s="3090"/>
      <c r="I3" s="3090"/>
      <c r="J3" s="3090"/>
      <c r="K3" s="3090"/>
    </row>
    <row r="4" spans="1:11" ht="6.95" customHeight="1"/>
    <row r="5" spans="1:11" s="52" customFormat="1" ht="18" customHeight="1">
      <c r="A5" s="688" t="s">
        <v>386</v>
      </c>
      <c r="B5" s="688"/>
      <c r="C5" s="688"/>
      <c r="D5" s="688"/>
      <c r="E5" s="688"/>
      <c r="F5" s="688"/>
      <c r="G5" s="688"/>
      <c r="H5" s="688"/>
      <c r="I5" s="688"/>
      <c r="J5" s="688"/>
      <c r="K5" s="743" t="s">
        <v>894</v>
      </c>
    </row>
    <row r="6" spans="1:11" ht="9.75" customHeight="1" thickBot="1"/>
    <row r="7" spans="1:11" s="52" customFormat="1" ht="18" customHeight="1">
      <c r="A7" s="686" t="s">
        <v>385</v>
      </c>
      <c r="B7" s="680"/>
      <c r="C7" s="741" t="s">
        <v>384</v>
      </c>
      <c r="D7" s="866" t="s">
        <v>383</v>
      </c>
      <c r="E7" s="816" t="s">
        <v>382</v>
      </c>
      <c r="F7" s="741" t="s">
        <v>381</v>
      </c>
      <c r="G7" s="866" t="s">
        <v>381</v>
      </c>
      <c r="H7" s="3097" t="s">
        <v>379</v>
      </c>
      <c r="I7" s="3098"/>
      <c r="J7" s="3099" t="s">
        <v>886</v>
      </c>
      <c r="K7" s="3101" t="s">
        <v>885</v>
      </c>
    </row>
    <row r="8" spans="1:11" s="52" customFormat="1" ht="18" customHeight="1" thickBot="1">
      <c r="A8" s="678"/>
      <c r="B8" s="285"/>
      <c r="C8" s="676" t="s">
        <v>887</v>
      </c>
      <c r="D8" s="676" t="s">
        <v>774</v>
      </c>
      <c r="E8" s="677" t="s">
        <v>243</v>
      </c>
      <c r="F8" s="676" t="s">
        <v>774</v>
      </c>
      <c r="G8" s="676" t="s">
        <v>243</v>
      </c>
      <c r="H8" s="677" t="s">
        <v>774</v>
      </c>
      <c r="I8" s="2032" t="s">
        <v>890</v>
      </c>
      <c r="J8" s="3100"/>
      <c r="K8" s="3102"/>
    </row>
    <row r="9" spans="1:11" s="52" customFormat="1" ht="18" customHeight="1">
      <c r="A9" s="2033"/>
      <c r="B9" s="1333">
        <v>1</v>
      </c>
      <c r="C9" s="1333">
        <v>2</v>
      </c>
      <c r="D9" s="1333">
        <v>3</v>
      </c>
      <c r="E9" s="1333">
        <v>4</v>
      </c>
      <c r="F9" s="1333">
        <v>5</v>
      </c>
      <c r="G9" s="1333">
        <v>6</v>
      </c>
      <c r="H9" s="1333">
        <v>8</v>
      </c>
      <c r="I9" s="1333">
        <v>9</v>
      </c>
      <c r="J9" s="1333">
        <v>10</v>
      </c>
      <c r="K9" s="2021">
        <v>11</v>
      </c>
    </row>
    <row r="10" spans="1:11" s="52" customFormat="1" ht="18" customHeight="1">
      <c r="A10" s="671"/>
      <c r="B10" s="145" t="s">
        <v>373</v>
      </c>
      <c r="C10" s="232"/>
      <c r="D10" s="232"/>
      <c r="E10" s="232"/>
      <c r="F10" s="232"/>
      <c r="G10" s="232"/>
      <c r="H10" s="232"/>
      <c r="I10" s="232"/>
      <c r="J10" s="670"/>
      <c r="K10" s="2034"/>
    </row>
    <row r="11" spans="1:11" s="52" customFormat="1" ht="18" customHeight="1">
      <c r="A11" s="651">
        <v>1</v>
      </c>
      <c r="B11" s="424"/>
      <c r="C11" s="424"/>
      <c r="D11" s="424"/>
      <c r="E11" s="1673"/>
      <c r="F11" s="424"/>
      <c r="G11" s="1673"/>
      <c r="H11" s="1673"/>
      <c r="I11" s="2035"/>
      <c r="J11" s="2036"/>
      <c r="K11" s="2037"/>
    </row>
    <row r="12" spans="1:11" s="52" customFormat="1" ht="18" customHeight="1">
      <c r="A12" s="651">
        <f t="shared" ref="A12:A17" si="0">A11+1</f>
        <v>2</v>
      </c>
      <c r="B12" s="424"/>
      <c r="C12" s="424"/>
      <c r="D12" s="424"/>
      <c r="E12" s="1673"/>
      <c r="F12" s="424"/>
      <c r="G12" s="1673"/>
      <c r="H12" s="1673"/>
      <c r="I12" s="2035"/>
      <c r="J12" s="2036"/>
      <c r="K12" s="2037"/>
    </row>
    <row r="13" spans="1:11" s="52" customFormat="1" ht="18" customHeight="1">
      <c r="A13" s="651">
        <f t="shared" si="0"/>
        <v>3</v>
      </c>
      <c r="B13" s="424"/>
      <c r="C13" s="424"/>
      <c r="D13" s="424"/>
      <c r="E13" s="1673"/>
      <c r="F13" s="424"/>
      <c r="G13" s="1673"/>
      <c r="H13" s="1673"/>
      <c r="I13" s="2035"/>
      <c r="J13" s="2036"/>
      <c r="K13" s="2037"/>
    </row>
    <row r="14" spans="1:11" s="52" customFormat="1" ht="18" customHeight="1">
      <c r="A14" s="651">
        <f t="shared" si="0"/>
        <v>4</v>
      </c>
      <c r="B14" s="424"/>
      <c r="C14" s="424"/>
      <c r="D14" s="424"/>
      <c r="E14" s="1673"/>
      <c r="F14" s="424"/>
      <c r="G14" s="1673"/>
      <c r="H14" s="1673"/>
      <c r="I14" s="2035"/>
      <c r="J14" s="2036"/>
      <c r="K14" s="2037"/>
    </row>
    <row r="15" spans="1:11" s="52" customFormat="1" ht="18" customHeight="1">
      <c r="A15" s="651">
        <f t="shared" si="0"/>
        <v>5</v>
      </c>
      <c r="B15" s="424"/>
      <c r="C15" s="424"/>
      <c r="D15" s="424"/>
      <c r="E15" s="1673"/>
      <c r="F15" s="424"/>
      <c r="G15" s="1673"/>
      <c r="H15" s="1673"/>
      <c r="I15" s="2035"/>
      <c r="J15" s="2036"/>
      <c r="K15" s="2037"/>
    </row>
    <row r="16" spans="1:11" s="52" customFormat="1" ht="18" customHeight="1">
      <c r="A16" s="651">
        <f t="shared" si="0"/>
        <v>6</v>
      </c>
      <c r="B16" s="424"/>
      <c r="C16" s="424"/>
      <c r="D16" s="424"/>
      <c r="E16" s="1673"/>
      <c r="F16" s="424"/>
      <c r="G16" s="1673"/>
      <c r="H16" s="1673"/>
      <c r="I16" s="2035"/>
      <c r="J16" s="2036"/>
      <c r="K16" s="2037"/>
    </row>
    <row r="17" spans="1:11" s="52" customFormat="1" ht="18" customHeight="1">
      <c r="A17" s="651">
        <f t="shared" si="0"/>
        <v>7</v>
      </c>
      <c r="B17" s="424"/>
      <c r="C17" s="424"/>
      <c r="D17" s="424"/>
      <c r="E17" s="1673"/>
      <c r="F17" s="424"/>
      <c r="G17" s="1673"/>
      <c r="H17" s="1673"/>
      <c r="I17" s="2035"/>
      <c r="J17" s="2036"/>
      <c r="K17" s="2037"/>
    </row>
    <row r="18" spans="1:11" s="52" customFormat="1" ht="18" customHeight="1">
      <c r="A18" s="651">
        <f>A17+1</f>
        <v>8</v>
      </c>
      <c r="B18" s="424"/>
      <c r="C18" s="424"/>
      <c r="D18" s="424"/>
      <c r="E18" s="1673"/>
      <c r="F18" s="424"/>
      <c r="G18" s="1673"/>
      <c r="H18" s="1673"/>
      <c r="I18" s="2035"/>
      <c r="J18" s="2036"/>
      <c r="K18" s="2037"/>
    </row>
    <row r="19" spans="1:11" s="52" customFormat="1" ht="18" customHeight="1">
      <c r="A19" s="651">
        <f>A18+1</f>
        <v>9</v>
      </c>
      <c r="B19" s="424"/>
      <c r="C19" s="424"/>
      <c r="D19" s="424"/>
      <c r="E19" s="1673"/>
      <c r="F19" s="424"/>
      <c r="G19" s="1673"/>
      <c r="H19" s="1673"/>
      <c r="I19" s="2035"/>
      <c r="J19" s="2036"/>
      <c r="K19" s="2037"/>
    </row>
    <row r="20" spans="1:11" s="52" customFormat="1" ht="18" customHeight="1" thickBot="1">
      <c r="A20" s="651">
        <f>A19+1</f>
        <v>10</v>
      </c>
      <c r="B20" s="650"/>
      <c r="C20" s="650"/>
      <c r="D20" s="650"/>
      <c r="E20" s="2038"/>
      <c r="F20" s="650"/>
      <c r="G20" s="2038"/>
      <c r="H20" s="2038"/>
      <c r="I20" s="2039"/>
      <c r="J20" s="2040"/>
      <c r="K20" s="2041"/>
    </row>
    <row r="21" spans="1:11" s="52" customFormat="1" ht="18" customHeight="1" thickBot="1">
      <c r="A21" s="646">
        <f>A20+1</f>
        <v>11</v>
      </c>
      <c r="B21" s="697" t="s">
        <v>891</v>
      </c>
      <c r="C21" s="223"/>
      <c r="D21" s="223"/>
      <c r="E21" s="2042"/>
      <c r="F21" s="2043"/>
      <c r="G21" s="2042"/>
      <c r="H21" s="2044"/>
      <c r="I21" s="2045"/>
      <c r="J21" s="2046"/>
      <c r="K21" s="2047"/>
    </row>
    <row r="22" spans="1:11" s="52" customFormat="1" ht="18" customHeight="1">
      <c r="A22" s="701">
        <f>A21+1</f>
        <v>12</v>
      </c>
      <c r="B22" s="2048" t="s">
        <v>892</v>
      </c>
      <c r="C22" s="2049"/>
      <c r="D22" s="2049"/>
      <c r="E22" s="544">
        <f>IF(ISNA(VLOOKUP(2332,JA!$A$1:$O$500,5,FALSE)) = TRUE, , VLOOKUP(2332,JA!$A$1:$O$500,5,FALSE))</f>
        <v>0</v>
      </c>
      <c r="F22" s="232"/>
      <c r="G22" s="2019"/>
      <c r="H22" s="232"/>
      <c r="I22" s="2019"/>
      <c r="J22" s="2019"/>
      <c r="K22" s="2019"/>
    </row>
    <row r="23" spans="1:11" s="232" customFormat="1" ht="9.75" customHeight="1" thickBot="1">
      <c r="B23" s="815"/>
      <c r="E23" s="2019"/>
      <c r="G23" s="2019"/>
      <c r="I23" s="2019"/>
      <c r="J23" s="2019"/>
    </row>
    <row r="24" spans="1:11" s="52" customFormat="1" ht="24">
      <c r="A24" s="701">
        <f>A22+1</f>
        <v>13</v>
      </c>
      <c r="B24" s="2050" t="s">
        <v>889</v>
      </c>
      <c r="C24" s="2051" t="s">
        <v>888</v>
      </c>
      <c r="D24" s="2052" t="s">
        <v>842</v>
      </c>
      <c r="E24" s="2006" t="s">
        <v>368</v>
      </c>
      <c r="F24" s="2053" t="s">
        <v>367</v>
      </c>
      <c r="G24" s="247"/>
      <c r="H24" s="3103" t="s">
        <v>366</v>
      </c>
      <c r="I24" s="3104"/>
    </row>
    <row r="25" spans="1:11" s="52" customFormat="1" ht="18" customHeight="1">
      <c r="A25" s="651">
        <f>A24+1</f>
        <v>14</v>
      </c>
      <c r="B25" s="424"/>
      <c r="C25" s="424"/>
      <c r="D25" s="424"/>
      <c r="E25" s="707"/>
      <c r="F25" s="707"/>
      <c r="G25" s="652"/>
      <c r="H25" s="3095"/>
      <c r="I25" s="3096"/>
    </row>
    <row r="26" spans="1:11" s="52" customFormat="1" ht="18" customHeight="1">
      <c r="A26" s="651">
        <f t="shared" ref="A26:A31" si="1">A25+1</f>
        <v>15</v>
      </c>
      <c r="B26" s="424"/>
      <c r="C26" s="424"/>
      <c r="D26" s="424"/>
      <c r="E26" s="707"/>
      <c r="F26" s="707"/>
      <c r="G26" s="652"/>
      <c r="H26" s="3095"/>
      <c r="I26" s="3096"/>
    </row>
    <row r="27" spans="1:11" s="52" customFormat="1" ht="18" customHeight="1">
      <c r="A27" s="651">
        <f t="shared" si="1"/>
        <v>16</v>
      </c>
      <c r="B27" s="424"/>
      <c r="C27" s="424"/>
      <c r="D27" s="424"/>
      <c r="E27" s="707"/>
      <c r="F27" s="707"/>
      <c r="G27" s="652"/>
      <c r="H27" s="3095"/>
      <c r="I27" s="3096"/>
    </row>
    <row r="28" spans="1:11" s="52" customFormat="1" ht="18" customHeight="1">
      <c r="A28" s="651">
        <f t="shared" si="1"/>
        <v>17</v>
      </c>
      <c r="B28" s="424"/>
      <c r="C28" s="424"/>
      <c r="D28" s="424"/>
      <c r="E28" s="707"/>
      <c r="F28" s="707"/>
      <c r="G28" s="652"/>
      <c r="H28" s="3095"/>
      <c r="I28" s="3096"/>
    </row>
    <row r="29" spans="1:11" s="52" customFormat="1" ht="18" customHeight="1">
      <c r="A29" s="651">
        <f t="shared" si="1"/>
        <v>18</v>
      </c>
      <c r="B29" s="424"/>
      <c r="C29" s="424"/>
      <c r="D29" s="424"/>
      <c r="E29" s="707"/>
      <c r="F29" s="707"/>
      <c r="G29" s="652"/>
      <c r="H29" s="3095"/>
      <c r="I29" s="3096"/>
    </row>
    <row r="30" spans="1:11" s="52" customFormat="1" ht="18" customHeight="1">
      <c r="A30" s="651">
        <f t="shared" si="1"/>
        <v>19</v>
      </c>
      <c r="B30" s="424"/>
      <c r="C30" s="424"/>
      <c r="D30" s="424"/>
      <c r="E30" s="707"/>
      <c r="F30" s="707"/>
      <c r="G30" s="652"/>
      <c r="H30" s="3095"/>
      <c r="I30" s="3096"/>
    </row>
    <row r="31" spans="1:11" s="52" customFormat="1" ht="18" customHeight="1">
      <c r="A31" s="651">
        <f t="shared" si="1"/>
        <v>20</v>
      </c>
      <c r="B31" s="424"/>
      <c r="C31" s="424"/>
      <c r="D31" s="424"/>
      <c r="E31" s="707"/>
      <c r="F31" s="707"/>
      <c r="G31" s="652"/>
      <c r="H31" s="3095"/>
      <c r="I31" s="3096"/>
    </row>
    <row r="32" spans="1:11" s="52" customFormat="1" ht="18" customHeight="1">
      <c r="A32" s="651">
        <f t="shared" ref="A32:A37" si="2">A31+1</f>
        <v>21</v>
      </c>
      <c r="B32" s="424"/>
      <c r="C32" s="424"/>
      <c r="D32" s="424"/>
      <c r="E32" s="707"/>
      <c r="F32" s="707"/>
      <c r="G32" s="652"/>
      <c r="H32" s="3095"/>
      <c r="I32" s="3096"/>
    </row>
    <row r="33" spans="1:11" s="52" customFormat="1" ht="18" customHeight="1">
      <c r="A33" s="651">
        <f t="shared" si="2"/>
        <v>22</v>
      </c>
      <c r="B33" s="424"/>
      <c r="C33" s="424"/>
      <c r="D33" s="424"/>
      <c r="E33" s="707"/>
      <c r="F33" s="707"/>
      <c r="G33" s="652"/>
      <c r="H33" s="3095"/>
      <c r="I33" s="3096"/>
    </row>
    <row r="34" spans="1:11" s="52" customFormat="1" ht="18" customHeight="1">
      <c r="A34" s="651">
        <f t="shared" si="2"/>
        <v>23</v>
      </c>
      <c r="B34" s="424"/>
      <c r="C34" s="424"/>
      <c r="D34" s="424"/>
      <c r="E34" s="707"/>
      <c r="F34" s="707"/>
      <c r="G34" s="648"/>
      <c r="H34" s="3095"/>
      <c r="I34" s="3096"/>
    </row>
    <row r="35" spans="1:11" s="52" customFormat="1" ht="18" customHeight="1" thickBot="1">
      <c r="A35" s="651">
        <f t="shared" si="2"/>
        <v>24</v>
      </c>
      <c r="B35" s="650"/>
      <c r="C35" s="650"/>
      <c r="D35" s="650"/>
      <c r="E35" s="706"/>
      <c r="F35" s="706"/>
      <c r="G35" s="2020"/>
      <c r="H35" s="3095"/>
      <c r="I35" s="3096"/>
    </row>
    <row r="36" spans="1:11" s="52" customFormat="1" ht="18" customHeight="1" thickBot="1">
      <c r="A36" s="646">
        <f t="shared" si="2"/>
        <v>25</v>
      </c>
      <c r="B36" s="2054" t="s">
        <v>841</v>
      </c>
      <c r="C36" s="223"/>
      <c r="D36" s="2055"/>
      <c r="E36" s="2056"/>
      <c r="F36" s="2056"/>
      <c r="G36" s="1220"/>
      <c r="H36" s="3105"/>
      <c r="I36" s="3106"/>
    </row>
    <row r="37" spans="1:11" s="52" customFormat="1" ht="18" customHeight="1">
      <c r="A37" s="701">
        <f t="shared" si="2"/>
        <v>26</v>
      </c>
      <c r="B37" s="2048" t="s">
        <v>893</v>
      </c>
      <c r="C37" s="2049"/>
      <c r="D37" s="2049"/>
      <c r="E37" s="2049"/>
      <c r="F37" s="2049"/>
      <c r="G37" s="2024"/>
      <c r="H37" s="2057"/>
      <c r="I37" s="544">
        <f>IF(ISNA(-VLOOKUP(2782,JA!$A$1:$O$500,5,FALSE)) = TRUE, , -VLOOKUP(2782,JA!$A$1:$O$500,5,FALSE))</f>
        <v>0</v>
      </c>
      <c r="J37" s="2019"/>
      <c r="K37" s="2019"/>
    </row>
  </sheetData>
  <mergeCells count="20">
    <mergeCell ref="H36:I36"/>
    <mergeCell ref="H30:I30"/>
    <mergeCell ref="H31:I31"/>
    <mergeCell ref="H32:I32"/>
    <mergeCell ref="H33:I33"/>
    <mergeCell ref="H34:I34"/>
    <mergeCell ref="H35:I35"/>
    <mergeCell ref="H29:I29"/>
    <mergeCell ref="A2:D2"/>
    <mergeCell ref="F2:K2"/>
    <mergeCell ref="A3:D3"/>
    <mergeCell ref="F3:K3"/>
    <mergeCell ref="H7:I7"/>
    <mergeCell ref="J7:J8"/>
    <mergeCell ref="K7:K8"/>
    <mergeCell ref="H24:I24"/>
    <mergeCell ref="H25:I25"/>
    <mergeCell ref="H26:I26"/>
    <mergeCell ref="H27:I27"/>
    <mergeCell ref="H28:I28"/>
  </mergeCells>
  <pageMargins left="0.70866141732283472" right="0.34" top="0.41" bottom="0.78740157480314965" header="0.31496062992125984" footer="0.31496062992125984"/>
  <pageSetup paperSize="9" scale="77" orientation="portrait" r:id="rId1"/>
  <legacyDrawing r:id="rId2"/>
</worksheet>
</file>

<file path=xl/worksheets/sheet30.xml><?xml version="1.0" encoding="utf-8"?>
<worksheet xmlns="http://schemas.openxmlformats.org/spreadsheetml/2006/main" xmlns:r="http://schemas.openxmlformats.org/officeDocument/2006/relationships">
  <sheetPr codeName="Tabelle36">
    <pageSetUpPr fitToPage="1"/>
  </sheetPr>
  <dimension ref="A1:J43"/>
  <sheetViews>
    <sheetView showZeros="0" workbookViewId="0">
      <selection activeCell="B25" sqref="B25"/>
    </sheetView>
  </sheetViews>
  <sheetFormatPr baseColWidth="10" defaultRowHeight="18.600000000000001" customHeight="1"/>
  <cols>
    <col min="1" max="1" width="3.85546875" style="52" customWidth="1"/>
    <col min="2" max="2" width="11.42578125" style="52"/>
    <col min="3" max="3" width="9.42578125" style="52" customWidth="1"/>
    <col min="4" max="4" width="6.5703125" style="52" customWidth="1"/>
    <col min="5" max="5" width="13" style="52" customWidth="1"/>
    <col min="6" max="6" width="8" style="52" bestFit="1" customWidth="1"/>
    <col min="7" max="7" width="14.28515625" style="581" customWidth="1"/>
    <col min="8" max="8" width="9.85546875" style="581" bestFit="1" customWidth="1"/>
    <col min="9" max="9" width="9.85546875" style="52" customWidth="1"/>
    <col min="10" max="10" width="34.28515625" style="46" customWidth="1"/>
    <col min="11" max="258" width="11.42578125" style="28"/>
    <col min="259" max="259" width="9.42578125" style="28" customWidth="1"/>
    <col min="260" max="260" width="6.5703125" style="28" customWidth="1"/>
    <col min="261" max="261" width="13" style="28" customWidth="1"/>
    <col min="262" max="262" width="8" style="28" bestFit="1" customWidth="1"/>
    <col min="263" max="263" width="14.28515625" style="28" customWidth="1"/>
    <col min="264" max="264" width="9.85546875" style="28" bestFit="1" customWidth="1"/>
    <col min="265" max="265" width="9.85546875" style="28" customWidth="1"/>
    <col min="266" max="266" width="34.28515625" style="28" customWidth="1"/>
    <col min="267" max="514" width="11.42578125" style="28"/>
    <col min="515" max="515" width="9.42578125" style="28" customWidth="1"/>
    <col min="516" max="516" width="6.5703125" style="28" customWidth="1"/>
    <col min="517" max="517" width="13" style="28" customWidth="1"/>
    <col min="518" max="518" width="8" style="28" bestFit="1" customWidth="1"/>
    <col min="519" max="519" width="14.28515625" style="28" customWidth="1"/>
    <col min="520" max="520" width="9.85546875" style="28" bestFit="1" customWidth="1"/>
    <col min="521" max="521" width="9.85546875" style="28" customWidth="1"/>
    <col min="522" max="522" width="34.28515625" style="28" customWidth="1"/>
    <col min="523" max="770" width="11.42578125" style="28"/>
    <col min="771" max="771" width="9.42578125" style="28" customWidth="1"/>
    <col min="772" max="772" width="6.5703125" style="28" customWidth="1"/>
    <col min="773" max="773" width="13" style="28" customWidth="1"/>
    <col min="774" max="774" width="8" style="28" bestFit="1" customWidth="1"/>
    <col min="775" max="775" width="14.28515625" style="28" customWidth="1"/>
    <col min="776" max="776" width="9.85546875" style="28" bestFit="1" customWidth="1"/>
    <col min="777" max="777" width="9.85546875" style="28" customWidth="1"/>
    <col min="778" max="778" width="34.28515625" style="28" customWidth="1"/>
    <col min="779" max="1026" width="11.42578125" style="28"/>
    <col min="1027" max="1027" width="9.42578125" style="28" customWidth="1"/>
    <col min="1028" max="1028" width="6.5703125" style="28" customWidth="1"/>
    <col min="1029" max="1029" width="13" style="28" customWidth="1"/>
    <col min="1030" max="1030" width="8" style="28" bestFit="1" customWidth="1"/>
    <col min="1031" max="1031" width="14.28515625" style="28" customWidth="1"/>
    <col min="1032" max="1032" width="9.85546875" style="28" bestFit="1" customWidth="1"/>
    <col min="1033" max="1033" width="9.85546875" style="28" customWidth="1"/>
    <col min="1034" max="1034" width="34.28515625" style="28" customWidth="1"/>
    <col min="1035" max="1282" width="11.42578125" style="28"/>
    <col min="1283" max="1283" width="9.42578125" style="28" customWidth="1"/>
    <col min="1284" max="1284" width="6.5703125" style="28" customWidth="1"/>
    <col min="1285" max="1285" width="13" style="28" customWidth="1"/>
    <col min="1286" max="1286" width="8" style="28" bestFit="1" customWidth="1"/>
    <col min="1287" max="1287" width="14.28515625" style="28" customWidth="1"/>
    <col min="1288" max="1288" width="9.85546875" style="28" bestFit="1" customWidth="1"/>
    <col min="1289" max="1289" width="9.85546875" style="28" customWidth="1"/>
    <col min="1290" max="1290" width="34.28515625" style="28" customWidth="1"/>
    <col min="1291" max="1538" width="11.42578125" style="28"/>
    <col min="1539" max="1539" width="9.42578125" style="28" customWidth="1"/>
    <col min="1540" max="1540" width="6.5703125" style="28" customWidth="1"/>
    <col min="1541" max="1541" width="13" style="28" customWidth="1"/>
    <col min="1542" max="1542" width="8" style="28" bestFit="1" customWidth="1"/>
    <col min="1543" max="1543" width="14.28515625" style="28" customWidth="1"/>
    <col min="1544" max="1544" width="9.85546875" style="28" bestFit="1" customWidth="1"/>
    <col min="1545" max="1545" width="9.85546875" style="28" customWidth="1"/>
    <col min="1546" max="1546" width="34.28515625" style="28" customWidth="1"/>
    <col min="1547" max="1794" width="11.42578125" style="28"/>
    <col min="1795" max="1795" width="9.42578125" style="28" customWidth="1"/>
    <col min="1796" max="1796" width="6.5703125" style="28" customWidth="1"/>
    <col min="1797" max="1797" width="13" style="28" customWidth="1"/>
    <col min="1798" max="1798" width="8" style="28" bestFit="1" customWidth="1"/>
    <col min="1799" max="1799" width="14.28515625" style="28" customWidth="1"/>
    <col min="1800" max="1800" width="9.85546875" style="28" bestFit="1" customWidth="1"/>
    <col min="1801" max="1801" width="9.85546875" style="28" customWidth="1"/>
    <col min="1802" max="1802" width="34.28515625" style="28" customWidth="1"/>
    <col min="1803" max="2050" width="11.42578125" style="28"/>
    <col min="2051" max="2051" width="9.42578125" style="28" customWidth="1"/>
    <col min="2052" max="2052" width="6.5703125" style="28" customWidth="1"/>
    <col min="2053" max="2053" width="13" style="28" customWidth="1"/>
    <col min="2054" max="2054" width="8" style="28" bestFit="1" customWidth="1"/>
    <col min="2055" max="2055" width="14.28515625" style="28" customWidth="1"/>
    <col min="2056" max="2056" width="9.85546875" style="28" bestFit="1" customWidth="1"/>
    <col min="2057" max="2057" width="9.85546875" style="28" customWidth="1"/>
    <col min="2058" max="2058" width="34.28515625" style="28" customWidth="1"/>
    <col min="2059" max="2306" width="11.42578125" style="28"/>
    <col min="2307" max="2307" width="9.42578125" style="28" customWidth="1"/>
    <col min="2308" max="2308" width="6.5703125" style="28" customWidth="1"/>
    <col min="2309" max="2309" width="13" style="28" customWidth="1"/>
    <col min="2310" max="2310" width="8" style="28" bestFit="1" customWidth="1"/>
    <col min="2311" max="2311" width="14.28515625" style="28" customWidth="1"/>
    <col min="2312" max="2312" width="9.85546875" style="28" bestFit="1" customWidth="1"/>
    <col min="2313" max="2313" width="9.85546875" style="28" customWidth="1"/>
    <col min="2314" max="2314" width="34.28515625" style="28" customWidth="1"/>
    <col min="2315" max="2562" width="11.42578125" style="28"/>
    <col min="2563" max="2563" width="9.42578125" style="28" customWidth="1"/>
    <col min="2564" max="2564" width="6.5703125" style="28" customWidth="1"/>
    <col min="2565" max="2565" width="13" style="28" customWidth="1"/>
    <col min="2566" max="2566" width="8" style="28" bestFit="1" customWidth="1"/>
    <col min="2567" max="2567" width="14.28515625" style="28" customWidth="1"/>
    <col min="2568" max="2568" width="9.85546875" style="28" bestFit="1" customWidth="1"/>
    <col min="2569" max="2569" width="9.85546875" style="28" customWidth="1"/>
    <col min="2570" max="2570" width="34.28515625" style="28" customWidth="1"/>
    <col min="2571" max="2818" width="11.42578125" style="28"/>
    <col min="2819" max="2819" width="9.42578125" style="28" customWidth="1"/>
    <col min="2820" max="2820" width="6.5703125" style="28" customWidth="1"/>
    <col min="2821" max="2821" width="13" style="28" customWidth="1"/>
    <col min="2822" max="2822" width="8" style="28" bestFit="1" customWidth="1"/>
    <col min="2823" max="2823" width="14.28515625" style="28" customWidth="1"/>
    <col min="2824" max="2824" width="9.85546875" style="28" bestFit="1" customWidth="1"/>
    <col min="2825" max="2825" width="9.85546875" style="28" customWidth="1"/>
    <col min="2826" max="2826" width="34.28515625" style="28" customWidth="1"/>
    <col min="2827" max="3074" width="11.42578125" style="28"/>
    <col min="3075" max="3075" width="9.42578125" style="28" customWidth="1"/>
    <col min="3076" max="3076" width="6.5703125" style="28" customWidth="1"/>
    <col min="3077" max="3077" width="13" style="28" customWidth="1"/>
    <col min="3078" max="3078" width="8" style="28" bestFit="1" customWidth="1"/>
    <col min="3079" max="3079" width="14.28515625" style="28" customWidth="1"/>
    <col min="3080" max="3080" width="9.85546875" style="28" bestFit="1" customWidth="1"/>
    <col min="3081" max="3081" width="9.85546875" style="28" customWidth="1"/>
    <col min="3082" max="3082" width="34.28515625" style="28" customWidth="1"/>
    <col min="3083" max="3330" width="11.42578125" style="28"/>
    <col min="3331" max="3331" width="9.42578125" style="28" customWidth="1"/>
    <col min="3332" max="3332" width="6.5703125" style="28" customWidth="1"/>
    <col min="3333" max="3333" width="13" style="28" customWidth="1"/>
    <col min="3334" max="3334" width="8" style="28" bestFit="1" customWidth="1"/>
    <col min="3335" max="3335" width="14.28515625" style="28" customWidth="1"/>
    <col min="3336" max="3336" width="9.85546875" style="28" bestFit="1" customWidth="1"/>
    <col min="3337" max="3337" width="9.85546875" style="28" customWidth="1"/>
    <col min="3338" max="3338" width="34.28515625" style="28" customWidth="1"/>
    <col min="3339" max="3586" width="11.42578125" style="28"/>
    <col min="3587" max="3587" width="9.42578125" style="28" customWidth="1"/>
    <col min="3588" max="3588" width="6.5703125" style="28" customWidth="1"/>
    <col min="3589" max="3589" width="13" style="28" customWidth="1"/>
    <col min="3590" max="3590" width="8" style="28" bestFit="1" customWidth="1"/>
    <col min="3591" max="3591" width="14.28515625" style="28" customWidth="1"/>
    <col min="3592" max="3592" width="9.85546875" style="28" bestFit="1" customWidth="1"/>
    <col min="3593" max="3593" width="9.85546875" style="28" customWidth="1"/>
    <col min="3594" max="3594" width="34.28515625" style="28" customWidth="1"/>
    <col min="3595" max="3842" width="11.42578125" style="28"/>
    <col min="3843" max="3843" width="9.42578125" style="28" customWidth="1"/>
    <col min="3844" max="3844" width="6.5703125" style="28" customWidth="1"/>
    <col min="3845" max="3845" width="13" style="28" customWidth="1"/>
    <col min="3846" max="3846" width="8" style="28" bestFit="1" customWidth="1"/>
    <col min="3847" max="3847" width="14.28515625" style="28" customWidth="1"/>
    <col min="3848" max="3848" width="9.85546875" style="28" bestFit="1" customWidth="1"/>
    <col min="3849" max="3849" width="9.85546875" style="28" customWidth="1"/>
    <col min="3850" max="3850" width="34.28515625" style="28" customWidth="1"/>
    <col min="3851" max="4098" width="11.42578125" style="28"/>
    <col min="4099" max="4099" width="9.42578125" style="28" customWidth="1"/>
    <col min="4100" max="4100" width="6.5703125" style="28" customWidth="1"/>
    <col min="4101" max="4101" width="13" style="28" customWidth="1"/>
    <col min="4102" max="4102" width="8" style="28" bestFit="1" customWidth="1"/>
    <col min="4103" max="4103" width="14.28515625" style="28" customWidth="1"/>
    <col min="4104" max="4104" width="9.85546875" style="28" bestFit="1" customWidth="1"/>
    <col min="4105" max="4105" width="9.85546875" style="28" customWidth="1"/>
    <col min="4106" max="4106" width="34.28515625" style="28" customWidth="1"/>
    <col min="4107" max="4354" width="11.42578125" style="28"/>
    <col min="4355" max="4355" width="9.42578125" style="28" customWidth="1"/>
    <col min="4356" max="4356" width="6.5703125" style="28" customWidth="1"/>
    <col min="4357" max="4357" width="13" style="28" customWidth="1"/>
    <col min="4358" max="4358" width="8" style="28" bestFit="1" customWidth="1"/>
    <col min="4359" max="4359" width="14.28515625" style="28" customWidth="1"/>
    <col min="4360" max="4360" width="9.85546875" style="28" bestFit="1" customWidth="1"/>
    <col min="4361" max="4361" width="9.85546875" style="28" customWidth="1"/>
    <col min="4362" max="4362" width="34.28515625" style="28" customWidth="1"/>
    <col min="4363" max="4610" width="11.42578125" style="28"/>
    <col min="4611" max="4611" width="9.42578125" style="28" customWidth="1"/>
    <col min="4612" max="4612" width="6.5703125" style="28" customWidth="1"/>
    <col min="4613" max="4613" width="13" style="28" customWidth="1"/>
    <col min="4614" max="4614" width="8" style="28" bestFit="1" customWidth="1"/>
    <col min="4615" max="4615" width="14.28515625" style="28" customWidth="1"/>
    <col min="4616" max="4616" width="9.85546875" style="28" bestFit="1" customWidth="1"/>
    <col min="4617" max="4617" width="9.85546875" style="28" customWidth="1"/>
    <col min="4618" max="4618" width="34.28515625" style="28" customWidth="1"/>
    <col min="4619" max="4866" width="11.42578125" style="28"/>
    <col min="4867" max="4867" width="9.42578125" style="28" customWidth="1"/>
    <col min="4868" max="4868" width="6.5703125" style="28" customWidth="1"/>
    <col min="4869" max="4869" width="13" style="28" customWidth="1"/>
    <col min="4870" max="4870" width="8" style="28" bestFit="1" customWidth="1"/>
    <col min="4871" max="4871" width="14.28515625" style="28" customWidth="1"/>
    <col min="4872" max="4872" width="9.85546875" style="28" bestFit="1" customWidth="1"/>
    <col min="4873" max="4873" width="9.85546875" style="28" customWidth="1"/>
    <col min="4874" max="4874" width="34.28515625" style="28" customWidth="1"/>
    <col min="4875" max="5122" width="11.42578125" style="28"/>
    <col min="5123" max="5123" width="9.42578125" style="28" customWidth="1"/>
    <col min="5124" max="5124" width="6.5703125" style="28" customWidth="1"/>
    <col min="5125" max="5125" width="13" style="28" customWidth="1"/>
    <col min="5126" max="5126" width="8" style="28" bestFit="1" customWidth="1"/>
    <col min="5127" max="5127" width="14.28515625" style="28" customWidth="1"/>
    <col min="5128" max="5128" width="9.85546875" style="28" bestFit="1" customWidth="1"/>
    <col min="5129" max="5129" width="9.85546875" style="28" customWidth="1"/>
    <col min="5130" max="5130" width="34.28515625" style="28" customWidth="1"/>
    <col min="5131" max="5378" width="11.42578125" style="28"/>
    <col min="5379" max="5379" width="9.42578125" style="28" customWidth="1"/>
    <col min="5380" max="5380" width="6.5703125" style="28" customWidth="1"/>
    <col min="5381" max="5381" width="13" style="28" customWidth="1"/>
    <col min="5382" max="5382" width="8" style="28" bestFit="1" customWidth="1"/>
    <col min="5383" max="5383" width="14.28515625" style="28" customWidth="1"/>
    <col min="5384" max="5384" width="9.85546875" style="28" bestFit="1" customWidth="1"/>
    <col min="5385" max="5385" width="9.85546875" style="28" customWidth="1"/>
    <col min="5386" max="5386" width="34.28515625" style="28" customWidth="1"/>
    <col min="5387" max="5634" width="11.42578125" style="28"/>
    <col min="5635" max="5635" width="9.42578125" style="28" customWidth="1"/>
    <col min="5636" max="5636" width="6.5703125" style="28" customWidth="1"/>
    <col min="5637" max="5637" width="13" style="28" customWidth="1"/>
    <col min="5638" max="5638" width="8" style="28" bestFit="1" customWidth="1"/>
    <col min="5639" max="5639" width="14.28515625" style="28" customWidth="1"/>
    <col min="5640" max="5640" width="9.85546875" style="28" bestFit="1" customWidth="1"/>
    <col min="5641" max="5641" width="9.85546875" style="28" customWidth="1"/>
    <col min="5642" max="5642" width="34.28515625" style="28" customWidth="1"/>
    <col min="5643" max="5890" width="11.42578125" style="28"/>
    <col min="5891" max="5891" width="9.42578125" style="28" customWidth="1"/>
    <col min="5892" max="5892" width="6.5703125" style="28" customWidth="1"/>
    <col min="5893" max="5893" width="13" style="28" customWidth="1"/>
    <col min="5894" max="5894" width="8" style="28" bestFit="1" customWidth="1"/>
    <col min="5895" max="5895" width="14.28515625" style="28" customWidth="1"/>
    <col min="5896" max="5896" width="9.85546875" style="28" bestFit="1" customWidth="1"/>
    <col min="5897" max="5897" width="9.85546875" style="28" customWidth="1"/>
    <col min="5898" max="5898" width="34.28515625" style="28" customWidth="1"/>
    <col min="5899" max="6146" width="11.42578125" style="28"/>
    <col min="6147" max="6147" width="9.42578125" style="28" customWidth="1"/>
    <col min="6148" max="6148" width="6.5703125" style="28" customWidth="1"/>
    <col min="6149" max="6149" width="13" style="28" customWidth="1"/>
    <col min="6150" max="6150" width="8" style="28" bestFit="1" customWidth="1"/>
    <col min="6151" max="6151" width="14.28515625" style="28" customWidth="1"/>
    <col min="6152" max="6152" width="9.85546875" style="28" bestFit="1" customWidth="1"/>
    <col min="6153" max="6153" width="9.85546875" style="28" customWidth="1"/>
    <col min="6154" max="6154" width="34.28515625" style="28" customWidth="1"/>
    <col min="6155" max="6402" width="11.42578125" style="28"/>
    <col min="6403" max="6403" width="9.42578125" style="28" customWidth="1"/>
    <col min="6404" max="6404" width="6.5703125" style="28" customWidth="1"/>
    <col min="6405" max="6405" width="13" style="28" customWidth="1"/>
    <col min="6406" max="6406" width="8" style="28" bestFit="1" customWidth="1"/>
    <col min="6407" max="6407" width="14.28515625" style="28" customWidth="1"/>
    <col min="6408" max="6408" width="9.85546875" style="28" bestFit="1" customWidth="1"/>
    <col min="6409" max="6409" width="9.85546875" style="28" customWidth="1"/>
    <col min="6410" max="6410" width="34.28515625" style="28" customWidth="1"/>
    <col min="6411" max="6658" width="11.42578125" style="28"/>
    <col min="6659" max="6659" width="9.42578125" style="28" customWidth="1"/>
    <col min="6660" max="6660" width="6.5703125" style="28" customWidth="1"/>
    <col min="6661" max="6661" width="13" style="28" customWidth="1"/>
    <col min="6662" max="6662" width="8" style="28" bestFit="1" customWidth="1"/>
    <col min="6663" max="6663" width="14.28515625" style="28" customWidth="1"/>
    <col min="6664" max="6664" width="9.85546875" style="28" bestFit="1" customWidth="1"/>
    <col min="6665" max="6665" width="9.85546875" style="28" customWidth="1"/>
    <col min="6666" max="6666" width="34.28515625" style="28" customWidth="1"/>
    <col min="6667" max="6914" width="11.42578125" style="28"/>
    <col min="6915" max="6915" width="9.42578125" style="28" customWidth="1"/>
    <col min="6916" max="6916" width="6.5703125" style="28" customWidth="1"/>
    <col min="6917" max="6917" width="13" style="28" customWidth="1"/>
    <col min="6918" max="6918" width="8" style="28" bestFit="1" customWidth="1"/>
    <col min="6919" max="6919" width="14.28515625" style="28" customWidth="1"/>
    <col min="6920" max="6920" width="9.85546875" style="28" bestFit="1" customWidth="1"/>
    <col min="6921" max="6921" width="9.85546875" style="28" customWidth="1"/>
    <col min="6922" max="6922" width="34.28515625" style="28" customWidth="1"/>
    <col min="6923" max="7170" width="11.42578125" style="28"/>
    <col min="7171" max="7171" width="9.42578125" style="28" customWidth="1"/>
    <col min="7172" max="7172" width="6.5703125" style="28" customWidth="1"/>
    <col min="7173" max="7173" width="13" style="28" customWidth="1"/>
    <col min="7174" max="7174" width="8" style="28" bestFit="1" customWidth="1"/>
    <col min="7175" max="7175" width="14.28515625" style="28" customWidth="1"/>
    <col min="7176" max="7176" width="9.85546875" style="28" bestFit="1" customWidth="1"/>
    <col min="7177" max="7177" width="9.85546875" style="28" customWidth="1"/>
    <col min="7178" max="7178" width="34.28515625" style="28" customWidth="1"/>
    <col min="7179" max="7426" width="11.42578125" style="28"/>
    <col min="7427" max="7427" width="9.42578125" style="28" customWidth="1"/>
    <col min="7428" max="7428" width="6.5703125" style="28" customWidth="1"/>
    <col min="7429" max="7429" width="13" style="28" customWidth="1"/>
    <col min="7430" max="7430" width="8" style="28" bestFit="1" customWidth="1"/>
    <col min="7431" max="7431" width="14.28515625" style="28" customWidth="1"/>
    <col min="7432" max="7432" width="9.85546875" style="28" bestFit="1" customWidth="1"/>
    <col min="7433" max="7433" width="9.85546875" style="28" customWidth="1"/>
    <col min="7434" max="7434" width="34.28515625" style="28" customWidth="1"/>
    <col min="7435" max="7682" width="11.42578125" style="28"/>
    <col min="7683" max="7683" width="9.42578125" style="28" customWidth="1"/>
    <col min="7684" max="7684" width="6.5703125" style="28" customWidth="1"/>
    <col min="7685" max="7685" width="13" style="28" customWidth="1"/>
    <col min="7686" max="7686" width="8" style="28" bestFit="1" customWidth="1"/>
    <col min="7687" max="7687" width="14.28515625" style="28" customWidth="1"/>
    <col min="7688" max="7688" width="9.85546875" style="28" bestFit="1" customWidth="1"/>
    <col min="7689" max="7689" width="9.85546875" style="28" customWidth="1"/>
    <col min="7690" max="7690" width="34.28515625" style="28" customWidth="1"/>
    <col min="7691" max="7938" width="11.42578125" style="28"/>
    <col min="7939" max="7939" width="9.42578125" style="28" customWidth="1"/>
    <col min="7940" max="7940" width="6.5703125" style="28" customWidth="1"/>
    <col min="7941" max="7941" width="13" style="28" customWidth="1"/>
    <col min="7942" max="7942" width="8" style="28" bestFit="1" customWidth="1"/>
    <col min="7943" max="7943" width="14.28515625" style="28" customWidth="1"/>
    <col min="7944" max="7944" width="9.85546875" style="28" bestFit="1" customWidth="1"/>
    <col min="7945" max="7945" width="9.85546875" style="28" customWidth="1"/>
    <col min="7946" max="7946" width="34.28515625" style="28" customWidth="1"/>
    <col min="7947" max="8194" width="11.42578125" style="28"/>
    <col min="8195" max="8195" width="9.42578125" style="28" customWidth="1"/>
    <col min="8196" max="8196" width="6.5703125" style="28" customWidth="1"/>
    <col min="8197" max="8197" width="13" style="28" customWidth="1"/>
    <col min="8198" max="8198" width="8" style="28" bestFit="1" customWidth="1"/>
    <col min="8199" max="8199" width="14.28515625" style="28" customWidth="1"/>
    <col min="8200" max="8200" width="9.85546875" style="28" bestFit="1" customWidth="1"/>
    <col min="8201" max="8201" width="9.85546875" style="28" customWidth="1"/>
    <col min="8202" max="8202" width="34.28515625" style="28" customWidth="1"/>
    <col min="8203" max="8450" width="11.42578125" style="28"/>
    <col min="8451" max="8451" width="9.42578125" style="28" customWidth="1"/>
    <col min="8452" max="8452" width="6.5703125" style="28" customWidth="1"/>
    <col min="8453" max="8453" width="13" style="28" customWidth="1"/>
    <col min="8454" max="8454" width="8" style="28" bestFit="1" customWidth="1"/>
    <col min="8455" max="8455" width="14.28515625" style="28" customWidth="1"/>
    <col min="8456" max="8456" width="9.85546875" style="28" bestFit="1" customWidth="1"/>
    <col min="8457" max="8457" width="9.85546875" style="28" customWidth="1"/>
    <col min="8458" max="8458" width="34.28515625" style="28" customWidth="1"/>
    <col min="8459" max="8706" width="11.42578125" style="28"/>
    <col min="8707" max="8707" width="9.42578125" style="28" customWidth="1"/>
    <col min="8708" max="8708" width="6.5703125" style="28" customWidth="1"/>
    <col min="8709" max="8709" width="13" style="28" customWidth="1"/>
    <col min="8710" max="8710" width="8" style="28" bestFit="1" customWidth="1"/>
    <col min="8711" max="8711" width="14.28515625" style="28" customWidth="1"/>
    <col min="8712" max="8712" width="9.85546875" style="28" bestFit="1" customWidth="1"/>
    <col min="8713" max="8713" width="9.85546875" style="28" customWidth="1"/>
    <col min="8714" max="8714" width="34.28515625" style="28" customWidth="1"/>
    <col min="8715" max="8962" width="11.42578125" style="28"/>
    <col min="8963" max="8963" width="9.42578125" style="28" customWidth="1"/>
    <col min="8964" max="8964" width="6.5703125" style="28" customWidth="1"/>
    <col min="8965" max="8965" width="13" style="28" customWidth="1"/>
    <col min="8966" max="8966" width="8" style="28" bestFit="1" customWidth="1"/>
    <col min="8967" max="8967" width="14.28515625" style="28" customWidth="1"/>
    <col min="8968" max="8968" width="9.85546875" style="28" bestFit="1" customWidth="1"/>
    <col min="8969" max="8969" width="9.85546875" style="28" customWidth="1"/>
    <col min="8970" max="8970" width="34.28515625" style="28" customWidth="1"/>
    <col min="8971" max="9218" width="11.42578125" style="28"/>
    <col min="9219" max="9219" width="9.42578125" style="28" customWidth="1"/>
    <col min="9220" max="9220" width="6.5703125" style="28" customWidth="1"/>
    <col min="9221" max="9221" width="13" style="28" customWidth="1"/>
    <col min="9222" max="9222" width="8" style="28" bestFit="1" customWidth="1"/>
    <col min="9223" max="9223" width="14.28515625" style="28" customWidth="1"/>
    <col min="9224" max="9224" width="9.85546875" style="28" bestFit="1" customWidth="1"/>
    <col min="9225" max="9225" width="9.85546875" style="28" customWidth="1"/>
    <col min="9226" max="9226" width="34.28515625" style="28" customWidth="1"/>
    <col min="9227" max="9474" width="11.42578125" style="28"/>
    <col min="9475" max="9475" width="9.42578125" style="28" customWidth="1"/>
    <col min="9476" max="9476" width="6.5703125" style="28" customWidth="1"/>
    <col min="9477" max="9477" width="13" style="28" customWidth="1"/>
    <col min="9478" max="9478" width="8" style="28" bestFit="1" customWidth="1"/>
    <col min="9479" max="9479" width="14.28515625" style="28" customWidth="1"/>
    <col min="9480" max="9480" width="9.85546875" style="28" bestFit="1" customWidth="1"/>
    <col min="9481" max="9481" width="9.85546875" style="28" customWidth="1"/>
    <col min="9482" max="9482" width="34.28515625" style="28" customWidth="1"/>
    <col min="9483" max="9730" width="11.42578125" style="28"/>
    <col min="9731" max="9731" width="9.42578125" style="28" customWidth="1"/>
    <col min="9732" max="9732" width="6.5703125" style="28" customWidth="1"/>
    <col min="9733" max="9733" width="13" style="28" customWidth="1"/>
    <col min="9734" max="9734" width="8" style="28" bestFit="1" customWidth="1"/>
    <col min="9735" max="9735" width="14.28515625" style="28" customWidth="1"/>
    <col min="9736" max="9736" width="9.85546875" style="28" bestFit="1" customWidth="1"/>
    <col min="9737" max="9737" width="9.85546875" style="28" customWidth="1"/>
    <col min="9738" max="9738" width="34.28515625" style="28" customWidth="1"/>
    <col min="9739" max="9986" width="11.42578125" style="28"/>
    <col min="9987" max="9987" width="9.42578125" style="28" customWidth="1"/>
    <col min="9988" max="9988" width="6.5703125" style="28" customWidth="1"/>
    <col min="9989" max="9989" width="13" style="28" customWidth="1"/>
    <col min="9990" max="9990" width="8" style="28" bestFit="1" customWidth="1"/>
    <col min="9991" max="9991" width="14.28515625" style="28" customWidth="1"/>
    <col min="9992" max="9992" width="9.85546875" style="28" bestFit="1" customWidth="1"/>
    <col min="9993" max="9993" width="9.85546875" style="28" customWidth="1"/>
    <col min="9994" max="9994" width="34.28515625" style="28" customWidth="1"/>
    <col min="9995" max="10242" width="11.42578125" style="28"/>
    <col min="10243" max="10243" width="9.42578125" style="28" customWidth="1"/>
    <col min="10244" max="10244" width="6.5703125" style="28" customWidth="1"/>
    <col min="10245" max="10245" width="13" style="28" customWidth="1"/>
    <col min="10246" max="10246" width="8" style="28" bestFit="1" customWidth="1"/>
    <col min="10247" max="10247" width="14.28515625" style="28" customWidth="1"/>
    <col min="10248" max="10248" width="9.85546875" style="28" bestFit="1" customWidth="1"/>
    <col min="10249" max="10249" width="9.85546875" style="28" customWidth="1"/>
    <col min="10250" max="10250" width="34.28515625" style="28" customWidth="1"/>
    <col min="10251" max="10498" width="11.42578125" style="28"/>
    <col min="10499" max="10499" width="9.42578125" style="28" customWidth="1"/>
    <col min="10500" max="10500" width="6.5703125" style="28" customWidth="1"/>
    <col min="10501" max="10501" width="13" style="28" customWidth="1"/>
    <col min="10502" max="10502" width="8" style="28" bestFit="1" customWidth="1"/>
    <col min="10503" max="10503" width="14.28515625" style="28" customWidth="1"/>
    <col min="10504" max="10504" width="9.85546875" style="28" bestFit="1" customWidth="1"/>
    <col min="10505" max="10505" width="9.85546875" style="28" customWidth="1"/>
    <col min="10506" max="10506" width="34.28515625" style="28" customWidth="1"/>
    <col min="10507" max="10754" width="11.42578125" style="28"/>
    <col min="10755" max="10755" width="9.42578125" style="28" customWidth="1"/>
    <col min="10756" max="10756" width="6.5703125" style="28" customWidth="1"/>
    <col min="10757" max="10757" width="13" style="28" customWidth="1"/>
    <col min="10758" max="10758" width="8" style="28" bestFit="1" customWidth="1"/>
    <col min="10759" max="10759" width="14.28515625" style="28" customWidth="1"/>
    <col min="10760" max="10760" width="9.85546875" style="28" bestFit="1" customWidth="1"/>
    <col min="10761" max="10761" width="9.85546875" style="28" customWidth="1"/>
    <col min="10762" max="10762" width="34.28515625" style="28" customWidth="1"/>
    <col min="10763" max="11010" width="11.42578125" style="28"/>
    <col min="11011" max="11011" width="9.42578125" style="28" customWidth="1"/>
    <col min="11012" max="11012" width="6.5703125" style="28" customWidth="1"/>
    <col min="11013" max="11013" width="13" style="28" customWidth="1"/>
    <col min="11014" max="11014" width="8" style="28" bestFit="1" customWidth="1"/>
    <col min="11015" max="11015" width="14.28515625" style="28" customWidth="1"/>
    <col min="11016" max="11016" width="9.85546875" style="28" bestFit="1" customWidth="1"/>
    <col min="11017" max="11017" width="9.85546875" style="28" customWidth="1"/>
    <col min="11018" max="11018" width="34.28515625" style="28" customWidth="1"/>
    <col min="11019" max="11266" width="11.42578125" style="28"/>
    <col min="11267" max="11267" width="9.42578125" style="28" customWidth="1"/>
    <col min="11268" max="11268" width="6.5703125" style="28" customWidth="1"/>
    <col min="11269" max="11269" width="13" style="28" customWidth="1"/>
    <col min="11270" max="11270" width="8" style="28" bestFit="1" customWidth="1"/>
    <col min="11271" max="11271" width="14.28515625" style="28" customWidth="1"/>
    <col min="11272" max="11272" width="9.85546875" style="28" bestFit="1" customWidth="1"/>
    <col min="11273" max="11273" width="9.85546875" style="28" customWidth="1"/>
    <col min="11274" max="11274" width="34.28515625" style="28" customWidth="1"/>
    <col min="11275" max="11522" width="11.42578125" style="28"/>
    <col min="11523" max="11523" width="9.42578125" style="28" customWidth="1"/>
    <col min="11524" max="11524" width="6.5703125" style="28" customWidth="1"/>
    <col min="11525" max="11525" width="13" style="28" customWidth="1"/>
    <col min="11526" max="11526" width="8" style="28" bestFit="1" customWidth="1"/>
    <col min="11527" max="11527" width="14.28515625" style="28" customWidth="1"/>
    <col min="11528" max="11528" width="9.85546875" style="28" bestFit="1" customWidth="1"/>
    <col min="11529" max="11529" width="9.85546875" style="28" customWidth="1"/>
    <col min="11530" max="11530" width="34.28515625" style="28" customWidth="1"/>
    <col min="11531" max="11778" width="11.42578125" style="28"/>
    <col min="11779" max="11779" width="9.42578125" style="28" customWidth="1"/>
    <col min="11780" max="11780" width="6.5703125" style="28" customWidth="1"/>
    <col min="11781" max="11781" width="13" style="28" customWidth="1"/>
    <col min="11782" max="11782" width="8" style="28" bestFit="1" customWidth="1"/>
    <col min="11783" max="11783" width="14.28515625" style="28" customWidth="1"/>
    <col min="11784" max="11784" width="9.85546875" style="28" bestFit="1" customWidth="1"/>
    <col min="11785" max="11785" width="9.85546875" style="28" customWidth="1"/>
    <col min="11786" max="11786" width="34.28515625" style="28" customWidth="1"/>
    <col min="11787" max="12034" width="11.42578125" style="28"/>
    <col min="12035" max="12035" width="9.42578125" style="28" customWidth="1"/>
    <col min="12036" max="12036" width="6.5703125" style="28" customWidth="1"/>
    <col min="12037" max="12037" width="13" style="28" customWidth="1"/>
    <col min="12038" max="12038" width="8" style="28" bestFit="1" customWidth="1"/>
    <col min="12039" max="12039" width="14.28515625" style="28" customWidth="1"/>
    <col min="12040" max="12040" width="9.85546875" style="28" bestFit="1" customWidth="1"/>
    <col min="12041" max="12041" width="9.85546875" style="28" customWidth="1"/>
    <col min="12042" max="12042" width="34.28515625" style="28" customWidth="1"/>
    <col min="12043" max="12290" width="11.42578125" style="28"/>
    <col min="12291" max="12291" width="9.42578125" style="28" customWidth="1"/>
    <col min="12292" max="12292" width="6.5703125" style="28" customWidth="1"/>
    <col min="12293" max="12293" width="13" style="28" customWidth="1"/>
    <col min="12294" max="12294" width="8" style="28" bestFit="1" customWidth="1"/>
    <col min="12295" max="12295" width="14.28515625" style="28" customWidth="1"/>
    <col min="12296" max="12296" width="9.85546875" style="28" bestFit="1" customWidth="1"/>
    <col min="12297" max="12297" width="9.85546875" style="28" customWidth="1"/>
    <col min="12298" max="12298" width="34.28515625" style="28" customWidth="1"/>
    <col min="12299" max="12546" width="11.42578125" style="28"/>
    <col min="12547" max="12547" width="9.42578125" style="28" customWidth="1"/>
    <col min="12548" max="12548" width="6.5703125" style="28" customWidth="1"/>
    <col min="12549" max="12549" width="13" style="28" customWidth="1"/>
    <col min="12550" max="12550" width="8" style="28" bestFit="1" customWidth="1"/>
    <col min="12551" max="12551" width="14.28515625" style="28" customWidth="1"/>
    <col min="12552" max="12552" width="9.85546875" style="28" bestFit="1" customWidth="1"/>
    <col min="12553" max="12553" width="9.85546875" style="28" customWidth="1"/>
    <col min="12554" max="12554" width="34.28515625" style="28" customWidth="1"/>
    <col min="12555" max="12802" width="11.42578125" style="28"/>
    <col min="12803" max="12803" width="9.42578125" style="28" customWidth="1"/>
    <col min="12804" max="12804" width="6.5703125" style="28" customWidth="1"/>
    <col min="12805" max="12805" width="13" style="28" customWidth="1"/>
    <col min="12806" max="12806" width="8" style="28" bestFit="1" customWidth="1"/>
    <col min="12807" max="12807" width="14.28515625" style="28" customWidth="1"/>
    <col min="12808" max="12808" width="9.85546875" style="28" bestFit="1" customWidth="1"/>
    <col min="12809" max="12809" width="9.85546875" style="28" customWidth="1"/>
    <col min="12810" max="12810" width="34.28515625" style="28" customWidth="1"/>
    <col min="12811" max="13058" width="11.42578125" style="28"/>
    <col min="13059" max="13059" width="9.42578125" style="28" customWidth="1"/>
    <col min="13060" max="13060" width="6.5703125" style="28" customWidth="1"/>
    <col min="13061" max="13061" width="13" style="28" customWidth="1"/>
    <col min="13062" max="13062" width="8" style="28" bestFit="1" customWidth="1"/>
    <col min="13063" max="13063" width="14.28515625" style="28" customWidth="1"/>
    <col min="13064" max="13064" width="9.85546875" style="28" bestFit="1" customWidth="1"/>
    <col min="13065" max="13065" width="9.85546875" style="28" customWidth="1"/>
    <col min="13066" max="13066" width="34.28515625" style="28" customWidth="1"/>
    <col min="13067" max="13314" width="11.42578125" style="28"/>
    <col min="13315" max="13315" width="9.42578125" style="28" customWidth="1"/>
    <col min="13316" max="13316" width="6.5703125" style="28" customWidth="1"/>
    <col min="13317" max="13317" width="13" style="28" customWidth="1"/>
    <col min="13318" max="13318" width="8" style="28" bestFit="1" customWidth="1"/>
    <col min="13319" max="13319" width="14.28515625" style="28" customWidth="1"/>
    <col min="13320" max="13320" width="9.85546875" style="28" bestFit="1" customWidth="1"/>
    <col min="13321" max="13321" width="9.85546875" style="28" customWidth="1"/>
    <col min="13322" max="13322" width="34.28515625" style="28" customWidth="1"/>
    <col min="13323" max="13570" width="11.42578125" style="28"/>
    <col min="13571" max="13571" width="9.42578125" style="28" customWidth="1"/>
    <col min="13572" max="13572" width="6.5703125" style="28" customWidth="1"/>
    <col min="13573" max="13573" width="13" style="28" customWidth="1"/>
    <col min="13574" max="13574" width="8" style="28" bestFit="1" customWidth="1"/>
    <col min="13575" max="13575" width="14.28515625" style="28" customWidth="1"/>
    <col min="13576" max="13576" width="9.85546875" style="28" bestFit="1" customWidth="1"/>
    <col min="13577" max="13577" width="9.85546875" style="28" customWidth="1"/>
    <col min="13578" max="13578" width="34.28515625" style="28" customWidth="1"/>
    <col min="13579" max="13826" width="11.42578125" style="28"/>
    <col min="13827" max="13827" width="9.42578125" style="28" customWidth="1"/>
    <col min="13828" max="13828" width="6.5703125" style="28" customWidth="1"/>
    <col min="13829" max="13829" width="13" style="28" customWidth="1"/>
    <col min="13830" max="13830" width="8" style="28" bestFit="1" customWidth="1"/>
    <col min="13831" max="13831" width="14.28515625" style="28" customWidth="1"/>
    <col min="13832" max="13832" width="9.85546875" style="28" bestFit="1" customWidth="1"/>
    <col min="13833" max="13833" width="9.85546875" style="28" customWidth="1"/>
    <col min="13834" max="13834" width="34.28515625" style="28" customWidth="1"/>
    <col min="13835" max="14082" width="11.42578125" style="28"/>
    <col min="14083" max="14083" width="9.42578125" style="28" customWidth="1"/>
    <col min="14084" max="14084" width="6.5703125" style="28" customWidth="1"/>
    <col min="14085" max="14085" width="13" style="28" customWidth="1"/>
    <col min="14086" max="14086" width="8" style="28" bestFit="1" customWidth="1"/>
    <col min="14087" max="14087" width="14.28515625" style="28" customWidth="1"/>
    <col min="14088" max="14088" width="9.85546875" style="28" bestFit="1" customWidth="1"/>
    <col min="14089" max="14089" width="9.85546875" style="28" customWidth="1"/>
    <col min="14090" max="14090" width="34.28515625" style="28" customWidth="1"/>
    <col min="14091" max="14338" width="11.42578125" style="28"/>
    <col min="14339" max="14339" width="9.42578125" style="28" customWidth="1"/>
    <col min="14340" max="14340" width="6.5703125" style="28" customWidth="1"/>
    <col min="14341" max="14341" width="13" style="28" customWidth="1"/>
    <col min="14342" max="14342" width="8" style="28" bestFit="1" customWidth="1"/>
    <col min="14343" max="14343" width="14.28515625" style="28" customWidth="1"/>
    <col min="14344" max="14344" width="9.85546875" style="28" bestFit="1" customWidth="1"/>
    <col min="14345" max="14345" width="9.85546875" style="28" customWidth="1"/>
    <col min="14346" max="14346" width="34.28515625" style="28" customWidth="1"/>
    <col min="14347" max="14594" width="11.42578125" style="28"/>
    <col min="14595" max="14595" width="9.42578125" style="28" customWidth="1"/>
    <col min="14596" max="14596" width="6.5703125" style="28" customWidth="1"/>
    <col min="14597" max="14597" width="13" style="28" customWidth="1"/>
    <col min="14598" max="14598" width="8" style="28" bestFit="1" customWidth="1"/>
    <col min="14599" max="14599" width="14.28515625" style="28" customWidth="1"/>
    <col min="14600" max="14600" width="9.85546875" style="28" bestFit="1" customWidth="1"/>
    <col min="14601" max="14601" width="9.85546875" style="28" customWidth="1"/>
    <col min="14602" max="14602" width="34.28515625" style="28" customWidth="1"/>
    <col min="14603" max="14850" width="11.42578125" style="28"/>
    <col min="14851" max="14851" width="9.42578125" style="28" customWidth="1"/>
    <col min="14852" max="14852" width="6.5703125" style="28" customWidth="1"/>
    <col min="14853" max="14853" width="13" style="28" customWidth="1"/>
    <col min="14854" max="14854" width="8" style="28" bestFit="1" customWidth="1"/>
    <col min="14855" max="14855" width="14.28515625" style="28" customWidth="1"/>
    <col min="14856" max="14856" width="9.85546875" style="28" bestFit="1" customWidth="1"/>
    <col min="14857" max="14857" width="9.85546875" style="28" customWidth="1"/>
    <col min="14858" max="14858" width="34.28515625" style="28" customWidth="1"/>
    <col min="14859" max="15106" width="11.42578125" style="28"/>
    <col min="15107" max="15107" width="9.42578125" style="28" customWidth="1"/>
    <col min="15108" max="15108" width="6.5703125" style="28" customWidth="1"/>
    <col min="15109" max="15109" width="13" style="28" customWidth="1"/>
    <col min="15110" max="15110" width="8" style="28" bestFit="1" customWidth="1"/>
    <col min="15111" max="15111" width="14.28515625" style="28" customWidth="1"/>
    <col min="15112" max="15112" width="9.85546875" style="28" bestFit="1" customWidth="1"/>
    <col min="15113" max="15113" width="9.85546875" style="28" customWidth="1"/>
    <col min="15114" max="15114" width="34.28515625" style="28" customWidth="1"/>
    <col min="15115" max="15362" width="11.42578125" style="28"/>
    <col min="15363" max="15363" width="9.42578125" style="28" customWidth="1"/>
    <col min="15364" max="15364" width="6.5703125" style="28" customWidth="1"/>
    <col min="15365" max="15365" width="13" style="28" customWidth="1"/>
    <col min="15366" max="15366" width="8" style="28" bestFit="1" customWidth="1"/>
    <col min="15367" max="15367" width="14.28515625" style="28" customWidth="1"/>
    <col min="15368" max="15368" width="9.85546875" style="28" bestFit="1" customWidth="1"/>
    <col min="15369" max="15369" width="9.85546875" style="28" customWidth="1"/>
    <col min="15370" max="15370" width="34.28515625" style="28" customWidth="1"/>
    <col min="15371" max="15618" width="11.42578125" style="28"/>
    <col min="15619" max="15619" width="9.42578125" style="28" customWidth="1"/>
    <col min="15620" max="15620" width="6.5703125" style="28" customWidth="1"/>
    <col min="15621" max="15621" width="13" style="28" customWidth="1"/>
    <col min="15622" max="15622" width="8" style="28" bestFit="1" customWidth="1"/>
    <col min="15623" max="15623" width="14.28515625" style="28" customWidth="1"/>
    <col min="15624" max="15624" width="9.85546875" style="28" bestFit="1" customWidth="1"/>
    <col min="15625" max="15625" width="9.85546875" style="28" customWidth="1"/>
    <col min="15626" max="15626" width="34.28515625" style="28" customWidth="1"/>
    <col min="15627" max="15874" width="11.42578125" style="28"/>
    <col min="15875" max="15875" width="9.42578125" style="28" customWidth="1"/>
    <col min="15876" max="15876" width="6.5703125" style="28" customWidth="1"/>
    <col min="15877" max="15877" width="13" style="28" customWidth="1"/>
    <col min="15878" max="15878" width="8" style="28" bestFit="1" customWidth="1"/>
    <col min="15879" max="15879" width="14.28515625" style="28" customWidth="1"/>
    <col min="15880" max="15880" width="9.85546875" style="28" bestFit="1" customWidth="1"/>
    <col min="15881" max="15881" width="9.85546875" style="28" customWidth="1"/>
    <col min="15882" max="15882" width="34.28515625" style="28" customWidth="1"/>
    <col min="15883" max="16130" width="11.42578125" style="28"/>
    <col min="16131" max="16131" width="9.42578125" style="28" customWidth="1"/>
    <col min="16132" max="16132" width="6.5703125" style="28" customWidth="1"/>
    <col min="16133" max="16133" width="13" style="28" customWidth="1"/>
    <col min="16134" max="16134" width="8" style="28" bestFit="1" customWidth="1"/>
    <col min="16135" max="16135" width="14.28515625" style="28" customWidth="1"/>
    <col min="16136" max="16136" width="9.85546875" style="28" bestFit="1" customWidth="1"/>
    <col min="16137" max="16137" width="9.85546875" style="28" customWidth="1"/>
    <col min="16138" max="16138" width="34.28515625" style="28" customWidth="1"/>
    <col min="16139" max="16384" width="11.42578125" style="28"/>
  </cols>
  <sheetData>
    <row r="1" spans="1:10" ht="18.600000000000001" customHeight="1" thickBot="1"/>
    <row r="2" spans="1:10" ht="18.600000000000001" customHeight="1">
      <c r="A2" s="3075"/>
      <c r="B2" s="3076"/>
      <c r="C2" s="3076"/>
      <c r="D2" s="3077"/>
      <c r="E2" s="155"/>
      <c r="F2" s="3078"/>
      <c r="G2" s="3079"/>
      <c r="H2" s="3079"/>
      <c r="I2" s="3080"/>
    </row>
    <row r="3" spans="1:10" s="85" customFormat="1" ht="18.600000000000001" customHeight="1" thickBot="1">
      <c r="A3" s="3081" t="s">
        <v>113</v>
      </c>
      <c r="B3" s="3082"/>
      <c r="C3" s="3082"/>
      <c r="D3" s="3083"/>
      <c r="E3" s="295" t="s">
        <v>112</v>
      </c>
      <c r="F3" s="3081" t="s">
        <v>111</v>
      </c>
      <c r="G3" s="3082"/>
      <c r="H3" s="3082"/>
      <c r="I3" s="3083"/>
      <c r="J3" s="46"/>
    </row>
    <row r="4" spans="1:10" s="85" customFormat="1" ht="9" customHeight="1" thickBot="1">
      <c r="A4" s="1535"/>
      <c r="B4" s="1535"/>
      <c r="C4" s="1535"/>
      <c r="D4" s="1535"/>
      <c r="E4" s="1538"/>
      <c r="F4" s="1535"/>
      <c r="G4" s="1535"/>
      <c r="H4" s="1535"/>
      <c r="I4" s="1535"/>
      <c r="J4" s="46"/>
    </row>
    <row r="5" spans="1:10" s="85" customFormat="1" ht="18.600000000000001" customHeight="1">
      <c r="A5" s="3108" t="s">
        <v>364</v>
      </c>
      <c r="B5" s="3108"/>
      <c r="C5" s="3108"/>
      <c r="D5" s="3108"/>
      <c r="E5" s="3108"/>
      <c r="F5" s="3108"/>
      <c r="G5" s="3108"/>
      <c r="H5" s="3108"/>
      <c r="I5" s="642" t="s">
        <v>363</v>
      </c>
      <c r="J5" s="46"/>
    </row>
    <row r="6" spans="1:10" s="92" customFormat="1" ht="12.75" thickBot="1">
      <c r="A6" s="3107"/>
      <c r="B6" s="3107"/>
      <c r="C6" s="3107"/>
      <c r="D6" s="3107"/>
      <c r="E6" s="3107"/>
      <c r="F6" s="3107"/>
      <c r="G6" s="3107"/>
      <c r="H6" s="3107"/>
      <c r="I6" s="145"/>
      <c r="J6" s="143"/>
    </row>
    <row r="7" spans="1:10" s="85" customFormat="1" ht="18.95" customHeight="1" thickBot="1">
      <c r="A7" s="641"/>
      <c r="B7" s="640"/>
      <c r="C7" s="640"/>
      <c r="D7" s="640"/>
      <c r="E7" s="640"/>
      <c r="F7" s="639"/>
      <c r="G7" s="638" t="s">
        <v>82</v>
      </c>
      <c r="H7" s="638" t="s">
        <v>82</v>
      </c>
      <c r="I7" s="637" t="s">
        <v>82</v>
      </c>
      <c r="J7" s="46"/>
    </row>
    <row r="8" spans="1:10" s="85" customFormat="1" ht="18.95" customHeight="1" thickBot="1">
      <c r="A8" s="585">
        <v>1</v>
      </c>
      <c r="B8" s="128" t="s">
        <v>362</v>
      </c>
      <c r="C8" s="128"/>
      <c r="D8" s="128"/>
      <c r="E8" s="128"/>
      <c r="F8" s="128"/>
      <c r="G8" s="128"/>
      <c r="H8" s="128"/>
      <c r="I8" s="48"/>
      <c r="J8" s="46"/>
    </row>
    <row r="9" spans="1:10" s="85" customFormat="1" ht="18.95" customHeight="1" thickBot="1">
      <c r="A9" s="598">
        <f t="shared" ref="A9:A25" si="0">A8+1</f>
        <v>2</v>
      </c>
      <c r="B9" s="636"/>
      <c r="C9" s="636"/>
      <c r="D9" s="636"/>
      <c r="E9" s="246"/>
      <c r="F9" s="635" t="s">
        <v>361</v>
      </c>
      <c r="G9" s="606">
        <f>IF(ISNA(VLOOKUP(1571,JA!$A$1:$O$500,2,FALSE)) = TRUE, , VLOOKUP(1571,JA!$A$1:$O$500,2,FALSE))</f>
        <v>0</v>
      </c>
      <c r="H9" s="127"/>
      <c r="I9" s="634"/>
      <c r="J9" s="46"/>
    </row>
    <row r="10" spans="1:10" s="85" customFormat="1" ht="18.95" customHeight="1" thickBot="1">
      <c r="A10" s="593">
        <f t="shared" si="0"/>
        <v>3</v>
      </c>
      <c r="B10" s="592"/>
      <c r="C10" s="592"/>
      <c r="D10" s="592"/>
      <c r="E10" s="607"/>
      <c r="F10" s="626" t="s">
        <v>360</v>
      </c>
      <c r="G10" s="606">
        <f>IF(ISNA(VLOOKUP(1571,JA!$A$1:$O$500,3,FALSE)) = TRUE, , VLOOKUP(1571,JA!$A$1:$O$500,3,FALSE))</f>
        <v>0</v>
      </c>
      <c r="H10" s="633"/>
      <c r="I10" s="133"/>
      <c r="J10" s="46"/>
    </row>
    <row r="11" spans="1:10" s="85" customFormat="1" ht="18.95" customHeight="1" thickBot="1">
      <c r="A11" s="593">
        <f t="shared" si="0"/>
        <v>4</v>
      </c>
      <c r="B11" s="592"/>
      <c r="C11" s="592"/>
      <c r="D11" s="592"/>
      <c r="E11" s="607"/>
      <c r="F11" s="626" t="s">
        <v>359</v>
      </c>
      <c r="G11" s="606">
        <f>IF(ISNA(VLOOKUP(1571,JA!$A$1:$O$500,4,FALSE)) = TRUE, , VLOOKUP(1571,JA!$A$1:$O$500,4,FALSE))</f>
        <v>0</v>
      </c>
      <c r="H11" s="632"/>
      <c r="I11" s="133"/>
      <c r="J11" s="46"/>
    </row>
    <row r="12" spans="1:10" s="85" customFormat="1" ht="18.95" customHeight="1" thickBot="1">
      <c r="A12" s="589">
        <f t="shared" si="0"/>
        <v>5</v>
      </c>
      <c r="B12" s="58"/>
      <c r="C12" s="58"/>
      <c r="D12" s="58"/>
      <c r="E12" s="58"/>
      <c r="F12" s="58"/>
      <c r="G12" s="631" t="s">
        <v>358</v>
      </c>
      <c r="H12" s="630"/>
      <c r="I12" s="133"/>
      <c r="J12" s="46"/>
    </row>
    <row r="13" spans="1:10" s="85" customFormat="1" ht="18.95" customHeight="1">
      <c r="A13" s="598">
        <f t="shared" si="0"/>
        <v>6</v>
      </c>
      <c r="B13" s="597"/>
      <c r="C13" s="597"/>
      <c r="D13" s="597"/>
      <c r="E13" s="597"/>
      <c r="F13" s="629" t="s">
        <v>357</v>
      </c>
      <c r="G13" s="628"/>
      <c r="H13" s="627"/>
      <c r="I13" s="133"/>
      <c r="J13" s="46"/>
    </row>
    <row r="14" spans="1:10" s="85" customFormat="1" ht="18.95" customHeight="1">
      <c r="A14" s="593">
        <f t="shared" si="0"/>
        <v>7</v>
      </c>
      <c r="B14" s="592"/>
      <c r="C14" s="592"/>
      <c r="D14" s="592"/>
      <c r="E14" s="592"/>
      <c r="F14" s="626" t="s">
        <v>356</v>
      </c>
      <c r="G14" s="623"/>
      <c r="H14" s="625"/>
      <c r="I14" s="133"/>
      <c r="J14" s="46"/>
    </row>
    <row r="15" spans="1:10" s="85" customFormat="1" ht="18.95" customHeight="1">
      <c r="A15" s="593">
        <f t="shared" si="0"/>
        <v>8</v>
      </c>
      <c r="B15" s="592"/>
      <c r="C15" s="592"/>
      <c r="D15" s="592"/>
      <c r="E15" s="592"/>
      <c r="F15" s="624"/>
      <c r="G15" s="623"/>
      <c r="H15" s="625"/>
      <c r="I15" s="133"/>
      <c r="J15" s="46"/>
    </row>
    <row r="16" spans="1:10" s="85" customFormat="1" ht="18.95" customHeight="1">
      <c r="A16" s="593">
        <f t="shared" si="0"/>
        <v>9</v>
      </c>
      <c r="B16" s="592"/>
      <c r="C16" s="592"/>
      <c r="D16" s="592"/>
      <c r="E16" s="592"/>
      <c r="F16" s="624"/>
      <c r="G16" s="623"/>
      <c r="H16" s="625"/>
      <c r="I16" s="133"/>
      <c r="J16" s="46"/>
    </row>
    <row r="17" spans="1:10" s="85" customFormat="1" ht="18.95" customHeight="1" thickBot="1">
      <c r="A17" s="593">
        <f t="shared" si="0"/>
        <v>10</v>
      </c>
      <c r="B17" s="592"/>
      <c r="C17" s="592"/>
      <c r="D17" s="592"/>
      <c r="E17" s="592"/>
      <c r="F17" s="624"/>
      <c r="G17" s="623"/>
      <c r="H17" s="622"/>
      <c r="I17" s="133"/>
      <c r="J17" s="46"/>
    </row>
    <row r="18" spans="1:10" s="85" customFormat="1" ht="18.95" customHeight="1" thickBot="1">
      <c r="A18" s="593">
        <f t="shared" si="0"/>
        <v>11</v>
      </c>
      <c r="B18" s="592"/>
      <c r="C18" s="592"/>
      <c r="D18" s="592"/>
      <c r="E18" s="592"/>
      <c r="F18" s="592"/>
      <c r="G18" s="594" t="s">
        <v>355</v>
      </c>
      <c r="H18" s="621"/>
      <c r="I18" s="133"/>
      <c r="J18" s="46"/>
    </row>
    <row r="19" spans="1:10" s="85" customFormat="1" ht="18.95" customHeight="1" thickBot="1">
      <c r="A19" s="593">
        <f t="shared" si="0"/>
        <v>12</v>
      </c>
      <c r="B19" s="607"/>
      <c r="C19" s="607"/>
      <c r="D19" s="607"/>
      <c r="E19" s="607"/>
      <c r="F19" s="607" t="s">
        <v>354</v>
      </c>
      <c r="G19" s="606">
        <f>IF(ISNA(VLOOKUP(1574,JA!$A$1:$O$500,5,FALSE)) = TRUE, , VLOOKUP(1574,JA!$A$1:$O$500,5,FALSE))</f>
        <v>0</v>
      </c>
      <c r="H19" s="129"/>
      <c r="I19" s="133"/>
      <c r="J19" s="46"/>
    </row>
    <row r="20" spans="1:10" s="85" customFormat="1" ht="18.95" customHeight="1" thickBot="1">
      <c r="A20" s="593">
        <f t="shared" si="0"/>
        <v>13</v>
      </c>
      <c r="B20" s="620"/>
      <c r="C20" s="620"/>
      <c r="D20" s="620"/>
      <c r="E20" s="620"/>
      <c r="F20" s="620"/>
      <c r="G20" s="619" t="s">
        <v>353</v>
      </c>
      <c r="H20" s="606">
        <f>IF(ISNA(VLOOKUP(1572,JA!$A$1:$O$500,5,FALSE)) = TRUE, , VLOOKUP(1572,JA!$A$1:$O$500,5,FALSE))</f>
        <v>0</v>
      </c>
      <c r="I20" s="133"/>
      <c r="J20" s="46"/>
    </row>
    <row r="21" spans="1:10" s="85" customFormat="1" ht="18.95" customHeight="1">
      <c r="A21" s="593">
        <f t="shared" si="0"/>
        <v>14</v>
      </c>
      <c r="B21" s="592"/>
      <c r="C21" s="592"/>
      <c r="D21" s="592"/>
      <c r="E21" s="592"/>
      <c r="F21" s="592"/>
      <c r="G21" s="594" t="s">
        <v>352</v>
      </c>
      <c r="H21" s="606">
        <f>IF(ISNA(VLOOKUP(1575,JA!$A$1:$O$500,5,FALSE)) = TRUE, , VLOOKUP(1575,JA!$A$1:$O$500,5,FALSE))</f>
        <v>0</v>
      </c>
      <c r="I21" s="133"/>
      <c r="J21" s="46"/>
    </row>
    <row r="22" spans="1:10" s="85" customFormat="1" ht="18.95" customHeight="1">
      <c r="A22" s="593">
        <f t="shared" si="0"/>
        <v>15</v>
      </c>
      <c r="B22" s="618"/>
      <c r="C22" s="618"/>
      <c r="D22" s="618"/>
      <c r="E22" s="618"/>
      <c r="F22" s="617"/>
      <c r="G22" s="594" t="s">
        <v>351</v>
      </c>
      <c r="H22" s="616"/>
      <c r="I22" s="133"/>
      <c r="J22" s="46"/>
    </row>
    <row r="23" spans="1:10" s="85" customFormat="1" ht="18.95" customHeight="1">
      <c r="A23" s="593">
        <f t="shared" si="0"/>
        <v>16</v>
      </c>
      <c r="B23" s="618"/>
      <c r="C23" s="618"/>
      <c r="D23" s="618"/>
      <c r="E23" s="618"/>
      <c r="F23" s="617"/>
      <c r="G23" s="594" t="s">
        <v>350</v>
      </c>
      <c r="H23" s="616"/>
      <c r="I23" s="133"/>
      <c r="J23" s="46"/>
    </row>
    <row r="24" spans="1:10" s="85" customFormat="1" ht="18.95" customHeight="1" thickBot="1">
      <c r="A24" s="615">
        <f t="shared" si="0"/>
        <v>17</v>
      </c>
      <c r="B24" s="614"/>
      <c r="C24" s="614"/>
      <c r="D24" s="614"/>
      <c r="E24" s="614"/>
      <c r="F24" s="614"/>
      <c r="G24" s="614"/>
      <c r="H24" s="613"/>
      <c r="I24" s="133"/>
      <c r="J24" s="46"/>
    </row>
    <row r="25" spans="1:10" s="85" customFormat="1" ht="18.600000000000001" customHeight="1" thickBot="1">
      <c r="A25" s="585">
        <f t="shared" si="0"/>
        <v>18</v>
      </c>
      <c r="B25" s="128"/>
      <c r="C25" s="128"/>
      <c r="D25" s="128"/>
      <c r="E25" s="128"/>
      <c r="F25" s="128"/>
      <c r="G25" s="128"/>
      <c r="H25" s="584" t="s">
        <v>349</v>
      </c>
      <c r="I25" s="53"/>
      <c r="J25" s="46"/>
    </row>
    <row r="26" spans="1:10" ht="18.600000000000001" customHeight="1" thickBot="1">
      <c r="A26" s="599"/>
    </row>
    <row r="27" spans="1:10" ht="18.600000000000001" customHeight="1" thickBot="1">
      <c r="A27" s="585">
        <f>A25+1</f>
        <v>19</v>
      </c>
      <c r="B27" s="128" t="s">
        <v>348</v>
      </c>
      <c r="C27" s="128"/>
      <c r="D27" s="128"/>
      <c r="E27" s="128"/>
      <c r="F27" s="128"/>
      <c r="G27" s="128"/>
      <c r="H27" s="128"/>
      <c r="I27" s="48"/>
    </row>
    <row r="28" spans="1:10" s="45" customFormat="1" ht="18.95" customHeight="1">
      <c r="A28" s="598">
        <f t="shared" ref="A28:A35" si="1">A27+1</f>
        <v>20</v>
      </c>
      <c r="B28" s="597"/>
      <c r="C28" s="597"/>
      <c r="D28" s="597"/>
      <c r="E28" s="612" t="s">
        <v>347</v>
      </c>
      <c r="F28" s="611"/>
      <c r="G28" s="610" t="str">
        <f>IF(F28=1,"Kind","Kinder")</f>
        <v>Kinder</v>
      </c>
      <c r="H28" s="595"/>
      <c r="I28" s="600"/>
      <c r="J28" s="604"/>
    </row>
    <row r="29" spans="1:10" s="45" customFormat="1" ht="18.95" customHeight="1">
      <c r="A29" s="593">
        <f t="shared" si="1"/>
        <v>21</v>
      </c>
      <c r="B29" s="592"/>
      <c r="C29" s="592"/>
      <c r="D29" s="592"/>
      <c r="E29" s="592"/>
      <c r="F29" s="609"/>
      <c r="G29" s="608" t="s">
        <v>346</v>
      </c>
      <c r="H29" s="590"/>
      <c r="I29" s="600"/>
      <c r="J29" s="604"/>
    </row>
    <row r="30" spans="1:10" s="45" customFormat="1" ht="18.95" customHeight="1">
      <c r="A30" s="593">
        <f t="shared" si="1"/>
        <v>22</v>
      </c>
      <c r="B30" s="592"/>
      <c r="C30" s="592"/>
      <c r="D30" s="592"/>
      <c r="E30" s="592"/>
      <c r="F30" s="592"/>
      <c r="G30" s="594" t="s">
        <v>345</v>
      </c>
      <c r="H30" s="590"/>
      <c r="I30" s="600"/>
      <c r="J30" s="604"/>
    </row>
    <row r="31" spans="1:10" s="45" customFormat="1" ht="18.95" customHeight="1">
      <c r="A31" s="593">
        <f t="shared" si="1"/>
        <v>23</v>
      </c>
      <c r="B31" s="592"/>
      <c r="C31" s="592"/>
      <c r="D31" s="592"/>
      <c r="E31" s="592"/>
      <c r="F31" s="592"/>
      <c r="G31" s="594" t="s">
        <v>344</v>
      </c>
      <c r="H31" s="590"/>
      <c r="I31" s="600"/>
      <c r="J31" s="604"/>
    </row>
    <row r="32" spans="1:10" s="45" customFormat="1" ht="18.95" customHeight="1" thickBot="1">
      <c r="A32" s="593">
        <f t="shared" si="1"/>
        <v>24</v>
      </c>
      <c r="B32" s="592"/>
      <c r="C32" s="592"/>
      <c r="D32" s="592"/>
      <c r="E32" s="592"/>
      <c r="F32" s="592"/>
      <c r="G32" s="594" t="s">
        <v>343</v>
      </c>
      <c r="H32" s="590"/>
      <c r="I32" s="600"/>
      <c r="J32" s="604"/>
    </row>
    <row r="33" spans="1:10" s="45" customFormat="1" ht="18.95" customHeight="1">
      <c r="A33" s="593">
        <f t="shared" si="1"/>
        <v>25</v>
      </c>
      <c r="B33" s="607"/>
      <c r="C33" s="607"/>
      <c r="D33" s="607"/>
      <c r="E33" s="607"/>
      <c r="F33" s="607" t="s">
        <v>342</v>
      </c>
      <c r="G33" s="606">
        <f>IF(ISNA(VLOOKUP(1589,JA!$A$1:$O$500,5,FALSE)) = TRUE, , VLOOKUP(1589,JA!$A$1:$O$500,5,FALSE))-IF(ISNA(VLOOKUP(1582,JA!$A$1:$O$500,5,FALSE)) = TRUE, , VLOOKUP(1582,JA!$A$1:$O$500,5,FALSE))</f>
        <v>0</v>
      </c>
      <c r="H33" s="605"/>
      <c r="I33" s="600"/>
      <c r="J33" s="604"/>
    </row>
    <row r="34" spans="1:10" s="85" customFormat="1" ht="18.600000000000001" customHeight="1" thickBot="1">
      <c r="A34" s="603">
        <f t="shared" si="1"/>
        <v>26</v>
      </c>
      <c r="B34" s="602"/>
      <c r="C34" s="602"/>
      <c r="D34" s="602"/>
      <c r="E34" s="602"/>
      <c r="F34" s="602"/>
      <c r="G34" s="602"/>
      <c r="H34" s="601"/>
      <c r="I34" s="600"/>
      <c r="J34" s="46"/>
    </row>
    <row r="35" spans="1:10" ht="18.600000000000001" customHeight="1" thickBot="1">
      <c r="A35" s="585">
        <f t="shared" si="1"/>
        <v>27</v>
      </c>
      <c r="B35" s="128"/>
      <c r="C35" s="128"/>
      <c r="D35" s="128"/>
      <c r="E35" s="128"/>
      <c r="F35" s="128"/>
      <c r="G35" s="128"/>
      <c r="H35" s="584" t="s">
        <v>341</v>
      </c>
      <c r="I35" s="131"/>
    </row>
    <row r="36" spans="1:10" ht="18.600000000000001" customHeight="1" thickBot="1">
      <c r="A36" s="599"/>
    </row>
    <row r="37" spans="1:10" ht="18.600000000000001" customHeight="1" thickBot="1">
      <c r="A37" s="585">
        <f>A35+1</f>
        <v>28</v>
      </c>
      <c r="B37" s="128" t="s">
        <v>340</v>
      </c>
      <c r="C37" s="128"/>
      <c r="D37" s="128"/>
      <c r="E37" s="128"/>
      <c r="F37" s="128"/>
      <c r="G37" s="128"/>
      <c r="H37" s="128"/>
      <c r="I37" s="48"/>
    </row>
    <row r="38" spans="1:10" ht="18.600000000000001" customHeight="1">
      <c r="A38" s="598">
        <f>A37+1</f>
        <v>29</v>
      </c>
      <c r="B38" s="597"/>
      <c r="C38" s="597"/>
      <c r="D38" s="597"/>
      <c r="E38" s="597"/>
      <c r="F38" s="597"/>
      <c r="G38" s="596" t="s">
        <v>339</v>
      </c>
      <c r="H38" s="595"/>
      <c r="I38" s="133"/>
    </row>
    <row r="39" spans="1:10" ht="18.600000000000001" customHeight="1">
      <c r="A39" s="593">
        <f>A38+1</f>
        <v>30</v>
      </c>
      <c r="B39" s="592"/>
      <c r="C39" s="592"/>
      <c r="D39" s="592"/>
      <c r="E39" s="592"/>
      <c r="F39" s="592"/>
      <c r="G39" s="594" t="s">
        <v>338</v>
      </c>
      <c r="H39" s="590"/>
      <c r="I39" s="133"/>
    </row>
    <row r="40" spans="1:10" ht="18.600000000000001" customHeight="1">
      <c r="A40" s="593">
        <f>A39+1</f>
        <v>31</v>
      </c>
      <c r="B40" s="592"/>
      <c r="C40" s="592"/>
      <c r="D40" s="592"/>
      <c r="E40" s="592"/>
      <c r="F40" s="592"/>
      <c r="G40" s="591"/>
      <c r="H40" s="590"/>
      <c r="I40" s="133"/>
    </row>
    <row r="41" spans="1:10" ht="18.600000000000001" customHeight="1" thickBot="1">
      <c r="A41" s="589">
        <f>A40+1</f>
        <v>32</v>
      </c>
      <c r="B41" s="588"/>
      <c r="C41" s="588"/>
      <c r="D41" s="588"/>
      <c r="E41" s="588"/>
      <c r="F41" s="588"/>
      <c r="G41" s="587"/>
      <c r="H41" s="586"/>
      <c r="I41" s="133"/>
    </row>
    <row r="42" spans="1:10" ht="18.600000000000001" customHeight="1" thickBot="1">
      <c r="A42" s="585">
        <f>A41+1</f>
        <v>33</v>
      </c>
      <c r="B42" s="128"/>
      <c r="C42" s="128"/>
      <c r="D42" s="128"/>
      <c r="E42" s="128"/>
      <c r="F42" s="128"/>
      <c r="G42" s="128"/>
      <c r="H42" s="584" t="s">
        <v>337</v>
      </c>
      <c r="I42" s="138"/>
    </row>
    <row r="43" spans="1:10" ht="18.600000000000001" customHeight="1">
      <c r="A43" s="583"/>
      <c r="B43" s="583"/>
      <c r="C43" s="583"/>
      <c r="D43" s="583"/>
      <c r="E43" s="583"/>
      <c r="F43" s="583"/>
      <c r="G43" s="582"/>
      <c r="H43" s="582"/>
    </row>
  </sheetData>
  <mergeCells count="6">
    <mergeCell ref="A6:H6"/>
    <mergeCell ref="A2:D2"/>
    <mergeCell ref="F2:I2"/>
    <mergeCell ref="A3:D3"/>
    <mergeCell ref="F3:I3"/>
    <mergeCell ref="A5:H5"/>
  </mergeCells>
  <printOptions horizontalCentered="1"/>
  <pageMargins left="0.78740157480314965" right="0.47244094488188981" top="0.55118110236220474" bottom="0.62992125984251968" header="0.51181102362204722" footer="0.51181102362204722"/>
  <pageSetup paperSize="9" orientation="portrait" r:id="rId1"/>
  <headerFooter alignWithMargins="0">
    <oddHeader>&amp;LTestbetrieb&amp;C2009&amp;RIstbetrieb</oddHeader>
  </headerFooter>
  <legacyDrawing r:id="rId2"/>
</worksheet>
</file>

<file path=xl/worksheets/sheet31.xml><?xml version="1.0" encoding="utf-8"?>
<worksheet xmlns="http://schemas.openxmlformats.org/spreadsheetml/2006/main" xmlns:r="http://schemas.openxmlformats.org/officeDocument/2006/relationships">
  <sheetPr codeName="Tabelle42"/>
  <dimension ref="B1:DI44"/>
  <sheetViews>
    <sheetView showZeros="0" workbookViewId="0">
      <selection activeCell="B25" sqref="B25"/>
    </sheetView>
  </sheetViews>
  <sheetFormatPr baseColWidth="10" defaultRowHeight="12"/>
  <cols>
    <col min="1" max="1" width="13.7109375" style="296" customWidth="1"/>
    <col min="2" max="2" width="2.7109375" style="300" customWidth="1"/>
    <col min="3" max="3" width="25.7109375" style="297" customWidth="1"/>
    <col min="4" max="4" width="5" style="297" customWidth="1"/>
    <col min="5" max="5" width="5.140625" style="297" customWidth="1"/>
    <col min="6" max="6" width="6.42578125" style="297" customWidth="1"/>
    <col min="7" max="9" width="10.7109375" style="297" customWidth="1"/>
    <col min="10" max="13" width="11.85546875" style="297" customWidth="1"/>
    <col min="14" max="14" width="6.28515625" style="297" customWidth="1"/>
    <col min="15" max="15" width="8.28515625" style="297" customWidth="1"/>
    <col min="16" max="16" width="13.5703125" style="297" customWidth="1"/>
    <col min="17" max="17" width="3" style="296" bestFit="1" customWidth="1"/>
    <col min="18" max="18" width="25.7109375" style="297" customWidth="1"/>
    <col min="19" max="19" width="5" style="297" customWidth="1"/>
    <col min="20" max="20" width="5.140625" style="297" customWidth="1"/>
    <col min="21" max="21" width="6.42578125" style="297" customWidth="1"/>
    <col min="22" max="22" width="9" style="297" customWidth="1"/>
    <col min="23" max="23" width="8.7109375" style="297" customWidth="1"/>
    <col min="24" max="24" width="9" style="297" customWidth="1"/>
    <col min="25" max="25" width="8.7109375" style="297" customWidth="1"/>
    <col min="26" max="26" width="9" style="297" customWidth="1"/>
    <col min="27" max="27" width="8.7109375" style="297" customWidth="1"/>
    <col min="28" max="28" width="9" style="296" customWidth="1"/>
    <col min="29" max="29" width="8.7109375" style="296" customWidth="1"/>
    <col min="30" max="30" width="9" style="296" customWidth="1"/>
    <col min="31" max="31" width="8.7109375" style="296" customWidth="1"/>
    <col min="32" max="32" width="9" style="296" customWidth="1"/>
    <col min="33" max="33" width="9.28515625" style="296" customWidth="1"/>
    <col min="34" max="34" width="3" style="296" bestFit="1" customWidth="1"/>
    <col min="35" max="35" width="25.7109375" style="296" customWidth="1"/>
    <col min="36" max="36" width="5" style="296" customWidth="1"/>
    <col min="37" max="37" width="5.140625" style="296" customWidth="1"/>
    <col min="38" max="38" width="6.42578125" style="296" customWidth="1"/>
    <col min="39" max="39" width="5.5703125" style="296" customWidth="1"/>
    <col min="40" max="40" width="6" style="296" customWidth="1"/>
    <col min="41" max="41" width="5.5703125" style="296" customWidth="1"/>
    <col min="42" max="42" width="6" style="296" customWidth="1"/>
    <col min="43" max="43" width="5.5703125" style="296" customWidth="1"/>
    <col min="44" max="44" width="6" style="296" customWidth="1"/>
    <col min="45" max="45" width="5.5703125" style="296" customWidth="1"/>
    <col min="46" max="46" width="6" style="296" customWidth="1"/>
    <col min="47" max="47" width="5.5703125" style="296" customWidth="1"/>
    <col min="48" max="48" width="6" style="296" customWidth="1"/>
    <col min="49" max="49" width="5.5703125" style="296" customWidth="1"/>
    <col min="50" max="50" width="6" style="296" customWidth="1"/>
    <col min="51" max="51" width="5.5703125" style="296" customWidth="1"/>
    <col min="52" max="52" width="6" style="296" customWidth="1"/>
    <col min="53" max="53" width="5.5703125" style="296" customWidth="1"/>
    <col min="54" max="54" width="6" style="296" customWidth="1"/>
    <col min="55" max="55" width="5.5703125" style="296" customWidth="1"/>
    <col min="56" max="56" width="6" style="296" customWidth="1"/>
    <col min="57" max="57" width="3" style="296" bestFit="1" customWidth="1"/>
    <col min="58" max="58" width="25.7109375" style="296" customWidth="1"/>
    <col min="59" max="59" width="5" style="296" customWidth="1"/>
    <col min="60" max="60" width="5.140625" style="296" customWidth="1"/>
    <col min="61" max="61" width="6.42578125" style="296" customWidth="1"/>
    <col min="62" max="62" width="5.5703125" style="296" customWidth="1"/>
    <col min="63" max="63" width="6" style="296" customWidth="1"/>
    <col min="64" max="64" width="5.5703125" style="296" customWidth="1"/>
    <col min="65" max="65" width="6" style="296" customWidth="1"/>
    <col min="66" max="66" width="5.5703125" style="296" customWidth="1"/>
    <col min="67" max="67" width="6" style="296" customWidth="1"/>
    <col min="68" max="68" width="5.5703125" style="296" customWidth="1"/>
    <col min="69" max="69" width="6" style="296" customWidth="1"/>
    <col min="70" max="70" width="5.5703125" style="296" customWidth="1"/>
    <col min="71" max="71" width="6" style="296" customWidth="1"/>
    <col min="72" max="72" width="5.5703125" style="296" customWidth="1"/>
    <col min="73" max="73" width="6" style="296" customWidth="1"/>
    <col min="74" max="74" width="5.5703125" style="296" customWidth="1"/>
    <col min="75" max="75" width="6" style="296" customWidth="1"/>
    <col min="76" max="76" width="5.5703125" style="296" customWidth="1"/>
    <col min="77" max="77" width="6" style="296" customWidth="1"/>
    <col min="78" max="78" width="5.5703125" style="296" customWidth="1"/>
    <col min="79" max="79" width="6" style="296" customWidth="1"/>
    <col min="80" max="80" width="2.7109375" style="299" bestFit="1" customWidth="1"/>
    <col min="81" max="81" width="25.7109375" style="296" customWidth="1"/>
    <col min="82" max="82" width="5" style="296" customWidth="1"/>
    <col min="83" max="83" width="5.140625" style="296" customWidth="1"/>
    <col min="84" max="84" width="6.42578125" style="296" customWidth="1"/>
    <col min="85" max="92" width="8.7109375" style="296" customWidth="1"/>
    <col min="93" max="96" width="9" style="296" customWidth="1"/>
    <col min="97" max="97" width="2.7109375" style="296" bestFit="1" customWidth="1"/>
    <col min="98" max="98" width="25.7109375" style="298" customWidth="1"/>
    <col min="99" max="99" width="5" style="296" customWidth="1"/>
    <col min="100" max="100" width="5.140625" style="296" customWidth="1"/>
    <col min="101" max="101" width="6.42578125" style="296" customWidth="1"/>
    <col min="102" max="104" width="8.85546875" style="296" customWidth="1"/>
    <col min="105" max="113" width="8.85546875" style="297" customWidth="1"/>
    <col min="114" max="247" width="11.42578125" style="296"/>
    <col min="248" max="248" width="3" style="296" customWidth="1"/>
    <col min="249" max="249" width="21.85546875" style="296" customWidth="1"/>
    <col min="250" max="250" width="5" style="296" customWidth="1"/>
    <col min="251" max="251" width="5.140625" style="296" customWidth="1"/>
    <col min="252" max="252" width="6.42578125" style="296" customWidth="1"/>
    <col min="253" max="255" width="10.7109375" style="296" customWidth="1"/>
    <col min="256" max="259" width="11.85546875" style="296" customWidth="1"/>
    <col min="260" max="260" width="6.28515625" style="296" customWidth="1"/>
    <col min="261" max="261" width="8.28515625" style="296" customWidth="1"/>
    <col min="262" max="262" width="13.5703125" style="296" customWidth="1"/>
    <col min="263" max="263" width="2.7109375" style="296" customWidth="1"/>
    <col min="264" max="264" width="1.5703125" style="296" customWidth="1"/>
    <col min="265" max="265" width="3.140625" style="296" customWidth="1"/>
    <col min="266" max="266" width="21.85546875" style="296" customWidth="1"/>
    <col min="267" max="267" width="5" style="296" customWidth="1"/>
    <col min="268" max="268" width="5.140625" style="296" customWidth="1"/>
    <col min="269" max="269" width="6.42578125" style="296" customWidth="1"/>
    <col min="270" max="270" width="9" style="296" customWidth="1"/>
    <col min="271" max="271" width="8.7109375" style="296" customWidth="1"/>
    <col min="272" max="272" width="9" style="296" customWidth="1"/>
    <col min="273" max="273" width="8.7109375" style="296" customWidth="1"/>
    <col min="274" max="274" width="9" style="296" customWidth="1"/>
    <col min="275" max="275" width="8.7109375" style="296" customWidth="1"/>
    <col min="276" max="276" width="9" style="296" customWidth="1"/>
    <col min="277" max="277" width="8.7109375" style="296" customWidth="1"/>
    <col min="278" max="278" width="9" style="296" customWidth="1"/>
    <col min="279" max="279" width="8.7109375" style="296" customWidth="1"/>
    <col min="280" max="280" width="9" style="296" customWidth="1"/>
    <col min="281" max="281" width="9.28515625" style="296" customWidth="1"/>
    <col min="282" max="282" width="1.5703125" style="296" customWidth="1"/>
    <col min="283" max="283" width="1.7109375" style="296" customWidth="1"/>
    <col min="284" max="284" width="3.140625" style="296" customWidth="1"/>
    <col min="285" max="285" width="21.85546875" style="296" customWidth="1"/>
    <col min="286" max="286" width="5" style="296" customWidth="1"/>
    <col min="287" max="287" width="5.140625" style="296" customWidth="1"/>
    <col min="288" max="288" width="6.42578125" style="296" customWidth="1"/>
    <col min="289" max="289" width="5.5703125" style="296" customWidth="1"/>
    <col min="290" max="290" width="6" style="296" customWidth="1"/>
    <col min="291" max="291" width="5.5703125" style="296" customWidth="1"/>
    <col min="292" max="292" width="6" style="296" customWidth="1"/>
    <col min="293" max="293" width="5.5703125" style="296" customWidth="1"/>
    <col min="294" max="294" width="6" style="296" customWidth="1"/>
    <col min="295" max="295" width="5.5703125" style="296" customWidth="1"/>
    <col min="296" max="296" width="6" style="296" customWidth="1"/>
    <col min="297" max="297" width="5.5703125" style="296" customWidth="1"/>
    <col min="298" max="298" width="6" style="296" customWidth="1"/>
    <col min="299" max="299" width="5.5703125" style="296" customWidth="1"/>
    <col min="300" max="300" width="6" style="296" customWidth="1"/>
    <col min="301" max="301" width="5.5703125" style="296" customWidth="1"/>
    <col min="302" max="302" width="6" style="296" customWidth="1"/>
    <col min="303" max="303" width="5.5703125" style="296" customWidth="1"/>
    <col min="304" max="304" width="6" style="296" customWidth="1"/>
    <col min="305" max="305" width="5.5703125" style="296" customWidth="1"/>
    <col min="306" max="306" width="6" style="296" customWidth="1"/>
    <col min="307" max="307" width="3.140625" style="296" customWidth="1"/>
    <col min="308" max="308" width="1.7109375" style="296" customWidth="1"/>
    <col min="309" max="309" width="3.140625" style="296" customWidth="1"/>
    <col min="310" max="310" width="21.85546875" style="296" customWidth="1"/>
    <col min="311" max="311" width="5" style="296" customWidth="1"/>
    <col min="312" max="312" width="5.140625" style="296" customWidth="1"/>
    <col min="313" max="313" width="6.42578125" style="296" customWidth="1"/>
    <col min="314" max="314" width="5.5703125" style="296" customWidth="1"/>
    <col min="315" max="315" width="6" style="296" customWidth="1"/>
    <col min="316" max="316" width="5.5703125" style="296" customWidth="1"/>
    <col min="317" max="317" width="6" style="296" customWidth="1"/>
    <col min="318" max="318" width="5.5703125" style="296" customWidth="1"/>
    <col min="319" max="319" width="6" style="296" customWidth="1"/>
    <col min="320" max="320" width="5.5703125" style="296" customWidth="1"/>
    <col min="321" max="321" width="6" style="296" customWidth="1"/>
    <col min="322" max="322" width="5.5703125" style="296" customWidth="1"/>
    <col min="323" max="323" width="6" style="296" customWidth="1"/>
    <col min="324" max="324" width="5.5703125" style="296" customWidth="1"/>
    <col min="325" max="325" width="6" style="296" customWidth="1"/>
    <col min="326" max="326" width="5.5703125" style="296" customWidth="1"/>
    <col min="327" max="327" width="6" style="296" customWidth="1"/>
    <col min="328" max="328" width="5.5703125" style="296" customWidth="1"/>
    <col min="329" max="329" width="6" style="296" customWidth="1"/>
    <col min="330" max="330" width="5.5703125" style="296" customWidth="1"/>
    <col min="331" max="331" width="6" style="296" customWidth="1"/>
    <col min="332" max="332" width="3.140625" style="296" customWidth="1"/>
    <col min="333" max="333" width="2.7109375" style="296" customWidth="1"/>
    <col min="334" max="334" width="3" style="296" customWidth="1"/>
    <col min="335" max="335" width="21.85546875" style="296" customWidth="1"/>
    <col min="336" max="336" width="5" style="296" customWidth="1"/>
    <col min="337" max="337" width="5.140625" style="296" customWidth="1"/>
    <col min="338" max="338" width="6.42578125" style="296" customWidth="1"/>
    <col min="339" max="346" width="8.7109375" style="296" customWidth="1"/>
    <col min="347" max="350" width="9" style="296" customWidth="1"/>
    <col min="351" max="351" width="3.5703125" style="296" customWidth="1"/>
    <col min="352" max="352" width="2.5703125" style="296" customWidth="1"/>
    <col min="353" max="353" width="3.5703125" style="296" customWidth="1"/>
    <col min="354" max="354" width="21.85546875" style="296" customWidth="1"/>
    <col min="355" max="355" width="5" style="296" customWidth="1"/>
    <col min="356" max="356" width="5.140625" style="296" customWidth="1"/>
    <col min="357" max="357" width="6.42578125" style="296" customWidth="1"/>
    <col min="358" max="358" width="10.7109375" style="296" customWidth="1"/>
    <col min="359" max="359" width="11.140625" style="296" customWidth="1"/>
    <col min="360" max="362" width="10.7109375" style="296" customWidth="1"/>
    <col min="363" max="363" width="11.140625" style="296" customWidth="1"/>
    <col min="364" max="366" width="10.7109375" style="296" customWidth="1"/>
    <col min="367" max="367" width="11.140625" style="296" customWidth="1"/>
    <col min="368" max="369" width="10.7109375" style="296" customWidth="1"/>
    <col min="370" max="503" width="11.42578125" style="296"/>
    <col min="504" max="504" width="3" style="296" customWidth="1"/>
    <col min="505" max="505" width="21.85546875" style="296" customWidth="1"/>
    <col min="506" max="506" width="5" style="296" customWidth="1"/>
    <col min="507" max="507" width="5.140625" style="296" customWidth="1"/>
    <col min="508" max="508" width="6.42578125" style="296" customWidth="1"/>
    <col min="509" max="511" width="10.7109375" style="296" customWidth="1"/>
    <col min="512" max="515" width="11.85546875" style="296" customWidth="1"/>
    <col min="516" max="516" width="6.28515625" style="296" customWidth="1"/>
    <col min="517" max="517" width="8.28515625" style="296" customWidth="1"/>
    <col min="518" max="518" width="13.5703125" style="296" customWidth="1"/>
    <col min="519" max="519" width="2.7109375" style="296" customWidth="1"/>
    <col min="520" max="520" width="1.5703125" style="296" customWidth="1"/>
    <col min="521" max="521" width="3.140625" style="296" customWidth="1"/>
    <col min="522" max="522" width="21.85546875" style="296" customWidth="1"/>
    <col min="523" max="523" width="5" style="296" customWidth="1"/>
    <col min="524" max="524" width="5.140625" style="296" customWidth="1"/>
    <col min="525" max="525" width="6.42578125" style="296" customWidth="1"/>
    <col min="526" max="526" width="9" style="296" customWidth="1"/>
    <col min="527" max="527" width="8.7109375" style="296" customWidth="1"/>
    <col min="528" max="528" width="9" style="296" customWidth="1"/>
    <col min="529" max="529" width="8.7109375" style="296" customWidth="1"/>
    <col min="530" max="530" width="9" style="296" customWidth="1"/>
    <col min="531" max="531" width="8.7109375" style="296" customWidth="1"/>
    <col min="532" max="532" width="9" style="296" customWidth="1"/>
    <col min="533" max="533" width="8.7109375" style="296" customWidth="1"/>
    <col min="534" max="534" width="9" style="296" customWidth="1"/>
    <col min="535" max="535" width="8.7109375" style="296" customWidth="1"/>
    <col min="536" max="536" width="9" style="296" customWidth="1"/>
    <col min="537" max="537" width="9.28515625" style="296" customWidth="1"/>
    <col min="538" max="538" width="1.5703125" style="296" customWidth="1"/>
    <col min="539" max="539" width="1.7109375" style="296" customWidth="1"/>
    <col min="540" max="540" width="3.140625" style="296" customWidth="1"/>
    <col min="541" max="541" width="21.85546875" style="296" customWidth="1"/>
    <col min="542" max="542" width="5" style="296" customWidth="1"/>
    <col min="543" max="543" width="5.140625" style="296" customWidth="1"/>
    <col min="544" max="544" width="6.42578125" style="296" customWidth="1"/>
    <col min="545" max="545" width="5.5703125" style="296" customWidth="1"/>
    <col min="546" max="546" width="6" style="296" customWidth="1"/>
    <col min="547" max="547" width="5.5703125" style="296" customWidth="1"/>
    <col min="548" max="548" width="6" style="296" customWidth="1"/>
    <col min="549" max="549" width="5.5703125" style="296" customWidth="1"/>
    <col min="550" max="550" width="6" style="296" customWidth="1"/>
    <col min="551" max="551" width="5.5703125" style="296" customWidth="1"/>
    <col min="552" max="552" width="6" style="296" customWidth="1"/>
    <col min="553" max="553" width="5.5703125" style="296" customWidth="1"/>
    <col min="554" max="554" width="6" style="296" customWidth="1"/>
    <col min="555" max="555" width="5.5703125" style="296" customWidth="1"/>
    <col min="556" max="556" width="6" style="296" customWidth="1"/>
    <col min="557" max="557" width="5.5703125" style="296" customWidth="1"/>
    <col min="558" max="558" width="6" style="296" customWidth="1"/>
    <col min="559" max="559" width="5.5703125" style="296" customWidth="1"/>
    <col min="560" max="560" width="6" style="296" customWidth="1"/>
    <col min="561" max="561" width="5.5703125" style="296" customWidth="1"/>
    <col min="562" max="562" width="6" style="296" customWidth="1"/>
    <col min="563" max="563" width="3.140625" style="296" customWidth="1"/>
    <col min="564" max="564" width="1.7109375" style="296" customWidth="1"/>
    <col min="565" max="565" width="3.140625" style="296" customWidth="1"/>
    <col min="566" max="566" width="21.85546875" style="296" customWidth="1"/>
    <col min="567" max="567" width="5" style="296" customWidth="1"/>
    <col min="568" max="568" width="5.140625" style="296" customWidth="1"/>
    <col min="569" max="569" width="6.42578125" style="296" customWidth="1"/>
    <col min="570" max="570" width="5.5703125" style="296" customWidth="1"/>
    <col min="571" max="571" width="6" style="296" customWidth="1"/>
    <col min="572" max="572" width="5.5703125" style="296" customWidth="1"/>
    <col min="573" max="573" width="6" style="296" customWidth="1"/>
    <col min="574" max="574" width="5.5703125" style="296" customWidth="1"/>
    <col min="575" max="575" width="6" style="296" customWidth="1"/>
    <col min="576" max="576" width="5.5703125" style="296" customWidth="1"/>
    <col min="577" max="577" width="6" style="296" customWidth="1"/>
    <col min="578" max="578" width="5.5703125" style="296" customWidth="1"/>
    <col min="579" max="579" width="6" style="296" customWidth="1"/>
    <col min="580" max="580" width="5.5703125" style="296" customWidth="1"/>
    <col min="581" max="581" width="6" style="296" customWidth="1"/>
    <col min="582" max="582" width="5.5703125" style="296" customWidth="1"/>
    <col min="583" max="583" width="6" style="296" customWidth="1"/>
    <col min="584" max="584" width="5.5703125" style="296" customWidth="1"/>
    <col min="585" max="585" width="6" style="296" customWidth="1"/>
    <col min="586" max="586" width="5.5703125" style="296" customWidth="1"/>
    <col min="587" max="587" width="6" style="296" customWidth="1"/>
    <col min="588" max="588" width="3.140625" style="296" customWidth="1"/>
    <col min="589" max="589" width="2.7109375" style="296" customWidth="1"/>
    <col min="590" max="590" width="3" style="296" customWidth="1"/>
    <col min="591" max="591" width="21.85546875" style="296" customWidth="1"/>
    <col min="592" max="592" width="5" style="296" customWidth="1"/>
    <col min="593" max="593" width="5.140625" style="296" customWidth="1"/>
    <col min="594" max="594" width="6.42578125" style="296" customWidth="1"/>
    <col min="595" max="602" width="8.7109375" style="296" customWidth="1"/>
    <col min="603" max="606" width="9" style="296" customWidth="1"/>
    <col min="607" max="607" width="3.5703125" style="296" customWidth="1"/>
    <col min="608" max="608" width="2.5703125" style="296" customWidth="1"/>
    <col min="609" max="609" width="3.5703125" style="296" customWidth="1"/>
    <col min="610" max="610" width="21.85546875" style="296" customWidth="1"/>
    <col min="611" max="611" width="5" style="296" customWidth="1"/>
    <col min="612" max="612" width="5.140625" style="296" customWidth="1"/>
    <col min="613" max="613" width="6.42578125" style="296" customWidth="1"/>
    <col min="614" max="614" width="10.7109375" style="296" customWidth="1"/>
    <col min="615" max="615" width="11.140625" style="296" customWidth="1"/>
    <col min="616" max="618" width="10.7109375" style="296" customWidth="1"/>
    <col min="619" max="619" width="11.140625" style="296" customWidth="1"/>
    <col min="620" max="622" width="10.7109375" style="296" customWidth="1"/>
    <col min="623" max="623" width="11.140625" style="296" customWidth="1"/>
    <col min="624" max="625" width="10.7109375" style="296" customWidth="1"/>
    <col min="626" max="759" width="11.42578125" style="296"/>
    <col min="760" max="760" width="3" style="296" customWidth="1"/>
    <col min="761" max="761" width="21.85546875" style="296" customWidth="1"/>
    <col min="762" max="762" width="5" style="296" customWidth="1"/>
    <col min="763" max="763" width="5.140625" style="296" customWidth="1"/>
    <col min="764" max="764" width="6.42578125" style="296" customWidth="1"/>
    <col min="765" max="767" width="10.7109375" style="296" customWidth="1"/>
    <col min="768" max="771" width="11.85546875" style="296" customWidth="1"/>
    <col min="772" max="772" width="6.28515625" style="296" customWidth="1"/>
    <col min="773" max="773" width="8.28515625" style="296" customWidth="1"/>
    <col min="774" max="774" width="13.5703125" style="296" customWidth="1"/>
    <col min="775" max="775" width="2.7109375" style="296" customWidth="1"/>
    <col min="776" max="776" width="1.5703125" style="296" customWidth="1"/>
    <col min="777" max="777" width="3.140625" style="296" customWidth="1"/>
    <col min="778" max="778" width="21.85546875" style="296" customWidth="1"/>
    <col min="779" max="779" width="5" style="296" customWidth="1"/>
    <col min="780" max="780" width="5.140625" style="296" customWidth="1"/>
    <col min="781" max="781" width="6.42578125" style="296" customWidth="1"/>
    <col min="782" max="782" width="9" style="296" customWidth="1"/>
    <col min="783" max="783" width="8.7109375" style="296" customWidth="1"/>
    <col min="784" max="784" width="9" style="296" customWidth="1"/>
    <col min="785" max="785" width="8.7109375" style="296" customWidth="1"/>
    <col min="786" max="786" width="9" style="296" customWidth="1"/>
    <col min="787" max="787" width="8.7109375" style="296" customWidth="1"/>
    <col min="788" max="788" width="9" style="296" customWidth="1"/>
    <col min="789" max="789" width="8.7109375" style="296" customWidth="1"/>
    <col min="790" max="790" width="9" style="296" customWidth="1"/>
    <col min="791" max="791" width="8.7109375" style="296" customWidth="1"/>
    <col min="792" max="792" width="9" style="296" customWidth="1"/>
    <col min="793" max="793" width="9.28515625" style="296" customWidth="1"/>
    <col min="794" max="794" width="1.5703125" style="296" customWidth="1"/>
    <col min="795" max="795" width="1.7109375" style="296" customWidth="1"/>
    <col min="796" max="796" width="3.140625" style="296" customWidth="1"/>
    <col min="797" max="797" width="21.85546875" style="296" customWidth="1"/>
    <col min="798" max="798" width="5" style="296" customWidth="1"/>
    <col min="799" max="799" width="5.140625" style="296" customWidth="1"/>
    <col min="800" max="800" width="6.42578125" style="296" customWidth="1"/>
    <col min="801" max="801" width="5.5703125" style="296" customWidth="1"/>
    <col min="802" max="802" width="6" style="296" customWidth="1"/>
    <col min="803" max="803" width="5.5703125" style="296" customWidth="1"/>
    <col min="804" max="804" width="6" style="296" customWidth="1"/>
    <col min="805" max="805" width="5.5703125" style="296" customWidth="1"/>
    <col min="806" max="806" width="6" style="296" customWidth="1"/>
    <col min="807" max="807" width="5.5703125" style="296" customWidth="1"/>
    <col min="808" max="808" width="6" style="296" customWidth="1"/>
    <col min="809" max="809" width="5.5703125" style="296" customWidth="1"/>
    <col min="810" max="810" width="6" style="296" customWidth="1"/>
    <col min="811" max="811" width="5.5703125" style="296" customWidth="1"/>
    <col min="812" max="812" width="6" style="296" customWidth="1"/>
    <col min="813" max="813" width="5.5703125" style="296" customWidth="1"/>
    <col min="814" max="814" width="6" style="296" customWidth="1"/>
    <col min="815" max="815" width="5.5703125" style="296" customWidth="1"/>
    <col min="816" max="816" width="6" style="296" customWidth="1"/>
    <col min="817" max="817" width="5.5703125" style="296" customWidth="1"/>
    <col min="818" max="818" width="6" style="296" customWidth="1"/>
    <col min="819" max="819" width="3.140625" style="296" customWidth="1"/>
    <col min="820" max="820" width="1.7109375" style="296" customWidth="1"/>
    <col min="821" max="821" width="3.140625" style="296" customWidth="1"/>
    <col min="822" max="822" width="21.85546875" style="296" customWidth="1"/>
    <col min="823" max="823" width="5" style="296" customWidth="1"/>
    <col min="824" max="824" width="5.140625" style="296" customWidth="1"/>
    <col min="825" max="825" width="6.42578125" style="296" customWidth="1"/>
    <col min="826" max="826" width="5.5703125" style="296" customWidth="1"/>
    <col min="827" max="827" width="6" style="296" customWidth="1"/>
    <col min="828" max="828" width="5.5703125" style="296" customWidth="1"/>
    <col min="829" max="829" width="6" style="296" customWidth="1"/>
    <col min="830" max="830" width="5.5703125" style="296" customWidth="1"/>
    <col min="831" max="831" width="6" style="296" customWidth="1"/>
    <col min="832" max="832" width="5.5703125" style="296" customWidth="1"/>
    <col min="833" max="833" width="6" style="296" customWidth="1"/>
    <col min="834" max="834" width="5.5703125" style="296" customWidth="1"/>
    <col min="835" max="835" width="6" style="296" customWidth="1"/>
    <col min="836" max="836" width="5.5703125" style="296" customWidth="1"/>
    <col min="837" max="837" width="6" style="296" customWidth="1"/>
    <col min="838" max="838" width="5.5703125" style="296" customWidth="1"/>
    <col min="839" max="839" width="6" style="296" customWidth="1"/>
    <col min="840" max="840" width="5.5703125" style="296" customWidth="1"/>
    <col min="841" max="841" width="6" style="296" customWidth="1"/>
    <col min="842" max="842" width="5.5703125" style="296" customWidth="1"/>
    <col min="843" max="843" width="6" style="296" customWidth="1"/>
    <col min="844" max="844" width="3.140625" style="296" customWidth="1"/>
    <col min="845" max="845" width="2.7109375" style="296" customWidth="1"/>
    <col min="846" max="846" width="3" style="296" customWidth="1"/>
    <col min="847" max="847" width="21.85546875" style="296" customWidth="1"/>
    <col min="848" max="848" width="5" style="296" customWidth="1"/>
    <col min="849" max="849" width="5.140625" style="296" customWidth="1"/>
    <col min="850" max="850" width="6.42578125" style="296" customWidth="1"/>
    <col min="851" max="858" width="8.7109375" style="296" customWidth="1"/>
    <col min="859" max="862" width="9" style="296" customWidth="1"/>
    <col min="863" max="863" width="3.5703125" style="296" customWidth="1"/>
    <col min="864" max="864" width="2.5703125" style="296" customWidth="1"/>
    <col min="865" max="865" width="3.5703125" style="296" customWidth="1"/>
    <col min="866" max="866" width="21.85546875" style="296" customWidth="1"/>
    <col min="867" max="867" width="5" style="296" customWidth="1"/>
    <col min="868" max="868" width="5.140625" style="296" customWidth="1"/>
    <col min="869" max="869" width="6.42578125" style="296" customWidth="1"/>
    <col min="870" max="870" width="10.7109375" style="296" customWidth="1"/>
    <col min="871" max="871" width="11.140625" style="296" customWidth="1"/>
    <col min="872" max="874" width="10.7109375" style="296" customWidth="1"/>
    <col min="875" max="875" width="11.140625" style="296" customWidth="1"/>
    <col min="876" max="878" width="10.7109375" style="296" customWidth="1"/>
    <col min="879" max="879" width="11.140625" style="296" customWidth="1"/>
    <col min="880" max="881" width="10.7109375" style="296" customWidth="1"/>
    <col min="882" max="1015" width="11.42578125" style="296"/>
    <col min="1016" max="1016" width="3" style="296" customWidth="1"/>
    <col min="1017" max="1017" width="21.85546875" style="296" customWidth="1"/>
    <col min="1018" max="1018" width="5" style="296" customWidth="1"/>
    <col min="1019" max="1019" width="5.140625" style="296" customWidth="1"/>
    <col min="1020" max="1020" width="6.42578125" style="296" customWidth="1"/>
    <col min="1021" max="1023" width="10.7109375" style="296" customWidth="1"/>
    <col min="1024" max="1027" width="11.85546875" style="296" customWidth="1"/>
    <col min="1028" max="1028" width="6.28515625" style="296" customWidth="1"/>
    <col min="1029" max="1029" width="8.28515625" style="296" customWidth="1"/>
    <col min="1030" max="1030" width="13.5703125" style="296" customWidth="1"/>
    <col min="1031" max="1031" width="2.7109375" style="296" customWidth="1"/>
    <col min="1032" max="1032" width="1.5703125" style="296" customWidth="1"/>
    <col min="1033" max="1033" width="3.140625" style="296" customWidth="1"/>
    <col min="1034" max="1034" width="21.85546875" style="296" customWidth="1"/>
    <col min="1035" max="1035" width="5" style="296" customWidth="1"/>
    <col min="1036" max="1036" width="5.140625" style="296" customWidth="1"/>
    <col min="1037" max="1037" width="6.42578125" style="296" customWidth="1"/>
    <col min="1038" max="1038" width="9" style="296" customWidth="1"/>
    <col min="1039" max="1039" width="8.7109375" style="296" customWidth="1"/>
    <col min="1040" max="1040" width="9" style="296" customWidth="1"/>
    <col min="1041" max="1041" width="8.7109375" style="296" customWidth="1"/>
    <col min="1042" max="1042" width="9" style="296" customWidth="1"/>
    <col min="1043" max="1043" width="8.7109375" style="296" customWidth="1"/>
    <col min="1044" max="1044" width="9" style="296" customWidth="1"/>
    <col min="1045" max="1045" width="8.7109375" style="296" customWidth="1"/>
    <col min="1046" max="1046" width="9" style="296" customWidth="1"/>
    <col min="1047" max="1047" width="8.7109375" style="296" customWidth="1"/>
    <col min="1048" max="1048" width="9" style="296" customWidth="1"/>
    <col min="1049" max="1049" width="9.28515625" style="296" customWidth="1"/>
    <col min="1050" max="1050" width="1.5703125" style="296" customWidth="1"/>
    <col min="1051" max="1051" width="1.7109375" style="296" customWidth="1"/>
    <col min="1052" max="1052" width="3.140625" style="296" customWidth="1"/>
    <col min="1053" max="1053" width="21.85546875" style="296" customWidth="1"/>
    <col min="1054" max="1054" width="5" style="296" customWidth="1"/>
    <col min="1055" max="1055" width="5.140625" style="296" customWidth="1"/>
    <col min="1056" max="1056" width="6.42578125" style="296" customWidth="1"/>
    <col min="1057" max="1057" width="5.5703125" style="296" customWidth="1"/>
    <col min="1058" max="1058" width="6" style="296" customWidth="1"/>
    <col min="1059" max="1059" width="5.5703125" style="296" customWidth="1"/>
    <col min="1060" max="1060" width="6" style="296" customWidth="1"/>
    <col min="1061" max="1061" width="5.5703125" style="296" customWidth="1"/>
    <col min="1062" max="1062" width="6" style="296" customWidth="1"/>
    <col min="1063" max="1063" width="5.5703125" style="296" customWidth="1"/>
    <col min="1064" max="1064" width="6" style="296" customWidth="1"/>
    <col min="1065" max="1065" width="5.5703125" style="296" customWidth="1"/>
    <col min="1066" max="1066" width="6" style="296" customWidth="1"/>
    <col min="1067" max="1067" width="5.5703125" style="296" customWidth="1"/>
    <col min="1068" max="1068" width="6" style="296" customWidth="1"/>
    <col min="1069" max="1069" width="5.5703125" style="296" customWidth="1"/>
    <col min="1070" max="1070" width="6" style="296" customWidth="1"/>
    <col min="1071" max="1071" width="5.5703125" style="296" customWidth="1"/>
    <col min="1072" max="1072" width="6" style="296" customWidth="1"/>
    <col min="1073" max="1073" width="5.5703125" style="296" customWidth="1"/>
    <col min="1074" max="1074" width="6" style="296" customWidth="1"/>
    <col min="1075" max="1075" width="3.140625" style="296" customWidth="1"/>
    <col min="1076" max="1076" width="1.7109375" style="296" customWidth="1"/>
    <col min="1077" max="1077" width="3.140625" style="296" customWidth="1"/>
    <col min="1078" max="1078" width="21.85546875" style="296" customWidth="1"/>
    <col min="1079" max="1079" width="5" style="296" customWidth="1"/>
    <col min="1080" max="1080" width="5.140625" style="296" customWidth="1"/>
    <col min="1081" max="1081" width="6.42578125" style="296" customWidth="1"/>
    <col min="1082" max="1082" width="5.5703125" style="296" customWidth="1"/>
    <col min="1083" max="1083" width="6" style="296" customWidth="1"/>
    <col min="1084" max="1084" width="5.5703125" style="296" customWidth="1"/>
    <col min="1085" max="1085" width="6" style="296" customWidth="1"/>
    <col min="1086" max="1086" width="5.5703125" style="296" customWidth="1"/>
    <col min="1087" max="1087" width="6" style="296" customWidth="1"/>
    <col min="1088" max="1088" width="5.5703125" style="296" customWidth="1"/>
    <col min="1089" max="1089" width="6" style="296" customWidth="1"/>
    <col min="1090" max="1090" width="5.5703125" style="296" customWidth="1"/>
    <col min="1091" max="1091" width="6" style="296" customWidth="1"/>
    <col min="1092" max="1092" width="5.5703125" style="296" customWidth="1"/>
    <col min="1093" max="1093" width="6" style="296" customWidth="1"/>
    <col min="1094" max="1094" width="5.5703125" style="296" customWidth="1"/>
    <col min="1095" max="1095" width="6" style="296" customWidth="1"/>
    <col min="1096" max="1096" width="5.5703125" style="296" customWidth="1"/>
    <col min="1097" max="1097" width="6" style="296" customWidth="1"/>
    <col min="1098" max="1098" width="5.5703125" style="296" customWidth="1"/>
    <col min="1099" max="1099" width="6" style="296" customWidth="1"/>
    <col min="1100" max="1100" width="3.140625" style="296" customWidth="1"/>
    <col min="1101" max="1101" width="2.7109375" style="296" customWidth="1"/>
    <col min="1102" max="1102" width="3" style="296" customWidth="1"/>
    <col min="1103" max="1103" width="21.85546875" style="296" customWidth="1"/>
    <col min="1104" max="1104" width="5" style="296" customWidth="1"/>
    <col min="1105" max="1105" width="5.140625" style="296" customWidth="1"/>
    <col min="1106" max="1106" width="6.42578125" style="296" customWidth="1"/>
    <col min="1107" max="1114" width="8.7109375" style="296" customWidth="1"/>
    <col min="1115" max="1118" width="9" style="296" customWidth="1"/>
    <col min="1119" max="1119" width="3.5703125" style="296" customWidth="1"/>
    <col min="1120" max="1120" width="2.5703125" style="296" customWidth="1"/>
    <col min="1121" max="1121" width="3.5703125" style="296" customWidth="1"/>
    <col min="1122" max="1122" width="21.85546875" style="296" customWidth="1"/>
    <col min="1123" max="1123" width="5" style="296" customWidth="1"/>
    <col min="1124" max="1124" width="5.140625" style="296" customWidth="1"/>
    <col min="1125" max="1125" width="6.42578125" style="296" customWidth="1"/>
    <col min="1126" max="1126" width="10.7109375" style="296" customWidth="1"/>
    <col min="1127" max="1127" width="11.140625" style="296" customWidth="1"/>
    <col min="1128" max="1130" width="10.7109375" style="296" customWidth="1"/>
    <col min="1131" max="1131" width="11.140625" style="296" customWidth="1"/>
    <col min="1132" max="1134" width="10.7109375" style="296" customWidth="1"/>
    <col min="1135" max="1135" width="11.140625" style="296" customWidth="1"/>
    <col min="1136" max="1137" width="10.7109375" style="296" customWidth="1"/>
    <col min="1138" max="1271" width="11.42578125" style="296"/>
    <col min="1272" max="1272" width="3" style="296" customWidth="1"/>
    <col min="1273" max="1273" width="21.85546875" style="296" customWidth="1"/>
    <col min="1274" max="1274" width="5" style="296" customWidth="1"/>
    <col min="1275" max="1275" width="5.140625" style="296" customWidth="1"/>
    <col min="1276" max="1276" width="6.42578125" style="296" customWidth="1"/>
    <col min="1277" max="1279" width="10.7109375" style="296" customWidth="1"/>
    <col min="1280" max="1283" width="11.85546875" style="296" customWidth="1"/>
    <col min="1284" max="1284" width="6.28515625" style="296" customWidth="1"/>
    <col min="1285" max="1285" width="8.28515625" style="296" customWidth="1"/>
    <col min="1286" max="1286" width="13.5703125" style="296" customWidth="1"/>
    <col min="1287" max="1287" width="2.7109375" style="296" customWidth="1"/>
    <col min="1288" max="1288" width="1.5703125" style="296" customWidth="1"/>
    <col min="1289" max="1289" width="3.140625" style="296" customWidth="1"/>
    <col min="1290" max="1290" width="21.85546875" style="296" customWidth="1"/>
    <col min="1291" max="1291" width="5" style="296" customWidth="1"/>
    <col min="1292" max="1292" width="5.140625" style="296" customWidth="1"/>
    <col min="1293" max="1293" width="6.42578125" style="296" customWidth="1"/>
    <col min="1294" max="1294" width="9" style="296" customWidth="1"/>
    <col min="1295" max="1295" width="8.7109375" style="296" customWidth="1"/>
    <col min="1296" max="1296" width="9" style="296" customWidth="1"/>
    <col min="1297" max="1297" width="8.7109375" style="296" customWidth="1"/>
    <col min="1298" max="1298" width="9" style="296" customWidth="1"/>
    <col min="1299" max="1299" width="8.7109375" style="296" customWidth="1"/>
    <col min="1300" max="1300" width="9" style="296" customWidth="1"/>
    <col min="1301" max="1301" width="8.7109375" style="296" customWidth="1"/>
    <col min="1302" max="1302" width="9" style="296" customWidth="1"/>
    <col min="1303" max="1303" width="8.7109375" style="296" customWidth="1"/>
    <col min="1304" max="1304" width="9" style="296" customWidth="1"/>
    <col min="1305" max="1305" width="9.28515625" style="296" customWidth="1"/>
    <col min="1306" max="1306" width="1.5703125" style="296" customWidth="1"/>
    <col min="1307" max="1307" width="1.7109375" style="296" customWidth="1"/>
    <col min="1308" max="1308" width="3.140625" style="296" customWidth="1"/>
    <col min="1309" max="1309" width="21.85546875" style="296" customWidth="1"/>
    <col min="1310" max="1310" width="5" style="296" customWidth="1"/>
    <col min="1311" max="1311" width="5.140625" style="296" customWidth="1"/>
    <col min="1312" max="1312" width="6.42578125" style="296" customWidth="1"/>
    <col min="1313" max="1313" width="5.5703125" style="296" customWidth="1"/>
    <col min="1314" max="1314" width="6" style="296" customWidth="1"/>
    <col min="1315" max="1315" width="5.5703125" style="296" customWidth="1"/>
    <col min="1316" max="1316" width="6" style="296" customWidth="1"/>
    <col min="1317" max="1317" width="5.5703125" style="296" customWidth="1"/>
    <col min="1318" max="1318" width="6" style="296" customWidth="1"/>
    <col min="1319" max="1319" width="5.5703125" style="296" customWidth="1"/>
    <col min="1320" max="1320" width="6" style="296" customWidth="1"/>
    <col min="1321" max="1321" width="5.5703125" style="296" customWidth="1"/>
    <col min="1322" max="1322" width="6" style="296" customWidth="1"/>
    <col min="1323" max="1323" width="5.5703125" style="296" customWidth="1"/>
    <col min="1324" max="1324" width="6" style="296" customWidth="1"/>
    <col min="1325" max="1325" width="5.5703125" style="296" customWidth="1"/>
    <col min="1326" max="1326" width="6" style="296" customWidth="1"/>
    <col min="1327" max="1327" width="5.5703125" style="296" customWidth="1"/>
    <col min="1328" max="1328" width="6" style="296" customWidth="1"/>
    <col min="1329" max="1329" width="5.5703125" style="296" customWidth="1"/>
    <col min="1330" max="1330" width="6" style="296" customWidth="1"/>
    <col min="1331" max="1331" width="3.140625" style="296" customWidth="1"/>
    <col min="1332" max="1332" width="1.7109375" style="296" customWidth="1"/>
    <col min="1333" max="1333" width="3.140625" style="296" customWidth="1"/>
    <col min="1334" max="1334" width="21.85546875" style="296" customWidth="1"/>
    <col min="1335" max="1335" width="5" style="296" customWidth="1"/>
    <col min="1336" max="1336" width="5.140625" style="296" customWidth="1"/>
    <col min="1337" max="1337" width="6.42578125" style="296" customWidth="1"/>
    <col min="1338" max="1338" width="5.5703125" style="296" customWidth="1"/>
    <col min="1339" max="1339" width="6" style="296" customWidth="1"/>
    <col min="1340" max="1340" width="5.5703125" style="296" customWidth="1"/>
    <col min="1341" max="1341" width="6" style="296" customWidth="1"/>
    <col min="1342" max="1342" width="5.5703125" style="296" customWidth="1"/>
    <col min="1343" max="1343" width="6" style="296" customWidth="1"/>
    <col min="1344" max="1344" width="5.5703125" style="296" customWidth="1"/>
    <col min="1345" max="1345" width="6" style="296" customWidth="1"/>
    <col min="1346" max="1346" width="5.5703125" style="296" customWidth="1"/>
    <col min="1347" max="1347" width="6" style="296" customWidth="1"/>
    <col min="1348" max="1348" width="5.5703125" style="296" customWidth="1"/>
    <col min="1349" max="1349" width="6" style="296" customWidth="1"/>
    <col min="1350" max="1350" width="5.5703125" style="296" customWidth="1"/>
    <col min="1351" max="1351" width="6" style="296" customWidth="1"/>
    <col min="1352" max="1352" width="5.5703125" style="296" customWidth="1"/>
    <col min="1353" max="1353" width="6" style="296" customWidth="1"/>
    <col min="1354" max="1354" width="5.5703125" style="296" customWidth="1"/>
    <col min="1355" max="1355" width="6" style="296" customWidth="1"/>
    <col min="1356" max="1356" width="3.140625" style="296" customWidth="1"/>
    <col min="1357" max="1357" width="2.7109375" style="296" customWidth="1"/>
    <col min="1358" max="1358" width="3" style="296" customWidth="1"/>
    <col min="1359" max="1359" width="21.85546875" style="296" customWidth="1"/>
    <col min="1360" max="1360" width="5" style="296" customWidth="1"/>
    <col min="1361" max="1361" width="5.140625" style="296" customWidth="1"/>
    <col min="1362" max="1362" width="6.42578125" style="296" customWidth="1"/>
    <col min="1363" max="1370" width="8.7109375" style="296" customWidth="1"/>
    <col min="1371" max="1374" width="9" style="296" customWidth="1"/>
    <col min="1375" max="1375" width="3.5703125" style="296" customWidth="1"/>
    <col min="1376" max="1376" width="2.5703125" style="296" customWidth="1"/>
    <col min="1377" max="1377" width="3.5703125" style="296" customWidth="1"/>
    <col min="1378" max="1378" width="21.85546875" style="296" customWidth="1"/>
    <col min="1379" max="1379" width="5" style="296" customWidth="1"/>
    <col min="1380" max="1380" width="5.140625" style="296" customWidth="1"/>
    <col min="1381" max="1381" width="6.42578125" style="296" customWidth="1"/>
    <col min="1382" max="1382" width="10.7109375" style="296" customWidth="1"/>
    <col min="1383" max="1383" width="11.140625" style="296" customWidth="1"/>
    <col min="1384" max="1386" width="10.7109375" style="296" customWidth="1"/>
    <col min="1387" max="1387" width="11.140625" style="296" customWidth="1"/>
    <col min="1388" max="1390" width="10.7109375" style="296" customWidth="1"/>
    <col min="1391" max="1391" width="11.140625" style="296" customWidth="1"/>
    <col min="1392" max="1393" width="10.7109375" style="296" customWidth="1"/>
    <col min="1394" max="1527" width="11.42578125" style="296"/>
    <col min="1528" max="1528" width="3" style="296" customWidth="1"/>
    <col min="1529" max="1529" width="21.85546875" style="296" customWidth="1"/>
    <col min="1530" max="1530" width="5" style="296" customWidth="1"/>
    <col min="1531" max="1531" width="5.140625" style="296" customWidth="1"/>
    <col min="1532" max="1532" width="6.42578125" style="296" customWidth="1"/>
    <col min="1533" max="1535" width="10.7109375" style="296" customWidth="1"/>
    <col min="1536" max="1539" width="11.85546875" style="296" customWidth="1"/>
    <col min="1540" max="1540" width="6.28515625" style="296" customWidth="1"/>
    <col min="1541" max="1541" width="8.28515625" style="296" customWidth="1"/>
    <col min="1542" max="1542" width="13.5703125" style="296" customWidth="1"/>
    <col min="1543" max="1543" width="2.7109375" style="296" customWidth="1"/>
    <col min="1544" max="1544" width="1.5703125" style="296" customWidth="1"/>
    <col min="1545" max="1545" width="3.140625" style="296" customWidth="1"/>
    <col min="1546" max="1546" width="21.85546875" style="296" customWidth="1"/>
    <col min="1547" max="1547" width="5" style="296" customWidth="1"/>
    <col min="1548" max="1548" width="5.140625" style="296" customWidth="1"/>
    <col min="1549" max="1549" width="6.42578125" style="296" customWidth="1"/>
    <col min="1550" max="1550" width="9" style="296" customWidth="1"/>
    <col min="1551" max="1551" width="8.7109375" style="296" customWidth="1"/>
    <col min="1552" max="1552" width="9" style="296" customWidth="1"/>
    <col min="1553" max="1553" width="8.7109375" style="296" customWidth="1"/>
    <col min="1554" max="1554" width="9" style="296" customWidth="1"/>
    <col min="1555" max="1555" width="8.7109375" style="296" customWidth="1"/>
    <col min="1556" max="1556" width="9" style="296" customWidth="1"/>
    <col min="1557" max="1557" width="8.7109375" style="296" customWidth="1"/>
    <col min="1558" max="1558" width="9" style="296" customWidth="1"/>
    <col min="1559" max="1559" width="8.7109375" style="296" customWidth="1"/>
    <col min="1560" max="1560" width="9" style="296" customWidth="1"/>
    <col min="1561" max="1561" width="9.28515625" style="296" customWidth="1"/>
    <col min="1562" max="1562" width="1.5703125" style="296" customWidth="1"/>
    <col min="1563" max="1563" width="1.7109375" style="296" customWidth="1"/>
    <col min="1564" max="1564" width="3.140625" style="296" customWidth="1"/>
    <col min="1565" max="1565" width="21.85546875" style="296" customWidth="1"/>
    <col min="1566" max="1566" width="5" style="296" customWidth="1"/>
    <col min="1567" max="1567" width="5.140625" style="296" customWidth="1"/>
    <col min="1568" max="1568" width="6.42578125" style="296" customWidth="1"/>
    <col min="1569" max="1569" width="5.5703125" style="296" customWidth="1"/>
    <col min="1570" max="1570" width="6" style="296" customWidth="1"/>
    <col min="1571" max="1571" width="5.5703125" style="296" customWidth="1"/>
    <col min="1572" max="1572" width="6" style="296" customWidth="1"/>
    <col min="1573" max="1573" width="5.5703125" style="296" customWidth="1"/>
    <col min="1574" max="1574" width="6" style="296" customWidth="1"/>
    <col min="1575" max="1575" width="5.5703125" style="296" customWidth="1"/>
    <col min="1576" max="1576" width="6" style="296" customWidth="1"/>
    <col min="1577" max="1577" width="5.5703125" style="296" customWidth="1"/>
    <col min="1578" max="1578" width="6" style="296" customWidth="1"/>
    <col min="1579" max="1579" width="5.5703125" style="296" customWidth="1"/>
    <col min="1580" max="1580" width="6" style="296" customWidth="1"/>
    <col min="1581" max="1581" width="5.5703125" style="296" customWidth="1"/>
    <col min="1582" max="1582" width="6" style="296" customWidth="1"/>
    <col min="1583" max="1583" width="5.5703125" style="296" customWidth="1"/>
    <col min="1584" max="1584" width="6" style="296" customWidth="1"/>
    <col min="1585" max="1585" width="5.5703125" style="296" customWidth="1"/>
    <col min="1586" max="1586" width="6" style="296" customWidth="1"/>
    <col min="1587" max="1587" width="3.140625" style="296" customWidth="1"/>
    <col min="1588" max="1588" width="1.7109375" style="296" customWidth="1"/>
    <col min="1589" max="1589" width="3.140625" style="296" customWidth="1"/>
    <col min="1590" max="1590" width="21.85546875" style="296" customWidth="1"/>
    <col min="1591" max="1591" width="5" style="296" customWidth="1"/>
    <col min="1592" max="1592" width="5.140625" style="296" customWidth="1"/>
    <col min="1593" max="1593" width="6.42578125" style="296" customWidth="1"/>
    <col min="1594" max="1594" width="5.5703125" style="296" customWidth="1"/>
    <col min="1595" max="1595" width="6" style="296" customWidth="1"/>
    <col min="1596" max="1596" width="5.5703125" style="296" customWidth="1"/>
    <col min="1597" max="1597" width="6" style="296" customWidth="1"/>
    <col min="1598" max="1598" width="5.5703125" style="296" customWidth="1"/>
    <col min="1599" max="1599" width="6" style="296" customWidth="1"/>
    <col min="1600" max="1600" width="5.5703125" style="296" customWidth="1"/>
    <col min="1601" max="1601" width="6" style="296" customWidth="1"/>
    <col min="1602" max="1602" width="5.5703125" style="296" customWidth="1"/>
    <col min="1603" max="1603" width="6" style="296" customWidth="1"/>
    <col min="1604" max="1604" width="5.5703125" style="296" customWidth="1"/>
    <col min="1605" max="1605" width="6" style="296" customWidth="1"/>
    <col min="1606" max="1606" width="5.5703125" style="296" customWidth="1"/>
    <col min="1607" max="1607" width="6" style="296" customWidth="1"/>
    <col min="1608" max="1608" width="5.5703125" style="296" customWidth="1"/>
    <col min="1609" max="1609" width="6" style="296" customWidth="1"/>
    <col min="1610" max="1610" width="5.5703125" style="296" customWidth="1"/>
    <col min="1611" max="1611" width="6" style="296" customWidth="1"/>
    <col min="1612" max="1612" width="3.140625" style="296" customWidth="1"/>
    <col min="1613" max="1613" width="2.7109375" style="296" customWidth="1"/>
    <col min="1614" max="1614" width="3" style="296" customWidth="1"/>
    <col min="1615" max="1615" width="21.85546875" style="296" customWidth="1"/>
    <col min="1616" max="1616" width="5" style="296" customWidth="1"/>
    <col min="1617" max="1617" width="5.140625" style="296" customWidth="1"/>
    <col min="1618" max="1618" width="6.42578125" style="296" customWidth="1"/>
    <col min="1619" max="1626" width="8.7109375" style="296" customWidth="1"/>
    <col min="1627" max="1630" width="9" style="296" customWidth="1"/>
    <col min="1631" max="1631" width="3.5703125" style="296" customWidth="1"/>
    <col min="1632" max="1632" width="2.5703125" style="296" customWidth="1"/>
    <col min="1633" max="1633" width="3.5703125" style="296" customWidth="1"/>
    <col min="1634" max="1634" width="21.85546875" style="296" customWidth="1"/>
    <col min="1635" max="1635" width="5" style="296" customWidth="1"/>
    <col min="1636" max="1636" width="5.140625" style="296" customWidth="1"/>
    <col min="1637" max="1637" width="6.42578125" style="296" customWidth="1"/>
    <col min="1638" max="1638" width="10.7109375" style="296" customWidth="1"/>
    <col min="1639" max="1639" width="11.140625" style="296" customWidth="1"/>
    <col min="1640" max="1642" width="10.7109375" style="296" customWidth="1"/>
    <col min="1643" max="1643" width="11.140625" style="296" customWidth="1"/>
    <col min="1644" max="1646" width="10.7109375" style="296" customWidth="1"/>
    <col min="1647" max="1647" width="11.140625" style="296" customWidth="1"/>
    <col min="1648" max="1649" width="10.7109375" style="296" customWidth="1"/>
    <col min="1650" max="1783" width="11.42578125" style="296"/>
    <col min="1784" max="1784" width="3" style="296" customWidth="1"/>
    <col min="1785" max="1785" width="21.85546875" style="296" customWidth="1"/>
    <col min="1786" max="1786" width="5" style="296" customWidth="1"/>
    <col min="1787" max="1787" width="5.140625" style="296" customWidth="1"/>
    <col min="1788" max="1788" width="6.42578125" style="296" customWidth="1"/>
    <col min="1789" max="1791" width="10.7109375" style="296" customWidth="1"/>
    <col min="1792" max="1795" width="11.85546875" style="296" customWidth="1"/>
    <col min="1796" max="1796" width="6.28515625" style="296" customWidth="1"/>
    <col min="1797" max="1797" width="8.28515625" style="296" customWidth="1"/>
    <col min="1798" max="1798" width="13.5703125" style="296" customWidth="1"/>
    <col min="1799" max="1799" width="2.7109375" style="296" customWidth="1"/>
    <col min="1800" max="1800" width="1.5703125" style="296" customWidth="1"/>
    <col min="1801" max="1801" width="3.140625" style="296" customWidth="1"/>
    <col min="1802" max="1802" width="21.85546875" style="296" customWidth="1"/>
    <col min="1803" max="1803" width="5" style="296" customWidth="1"/>
    <col min="1804" max="1804" width="5.140625" style="296" customWidth="1"/>
    <col min="1805" max="1805" width="6.42578125" style="296" customWidth="1"/>
    <col min="1806" max="1806" width="9" style="296" customWidth="1"/>
    <col min="1807" max="1807" width="8.7109375" style="296" customWidth="1"/>
    <col min="1808" max="1808" width="9" style="296" customWidth="1"/>
    <col min="1809" max="1809" width="8.7109375" style="296" customWidth="1"/>
    <col min="1810" max="1810" width="9" style="296" customWidth="1"/>
    <col min="1811" max="1811" width="8.7109375" style="296" customWidth="1"/>
    <col min="1812" max="1812" width="9" style="296" customWidth="1"/>
    <col min="1813" max="1813" width="8.7109375" style="296" customWidth="1"/>
    <col min="1814" max="1814" width="9" style="296" customWidth="1"/>
    <col min="1815" max="1815" width="8.7109375" style="296" customWidth="1"/>
    <col min="1816" max="1816" width="9" style="296" customWidth="1"/>
    <col min="1817" max="1817" width="9.28515625" style="296" customWidth="1"/>
    <col min="1818" max="1818" width="1.5703125" style="296" customWidth="1"/>
    <col min="1819" max="1819" width="1.7109375" style="296" customWidth="1"/>
    <col min="1820" max="1820" width="3.140625" style="296" customWidth="1"/>
    <col min="1821" max="1821" width="21.85546875" style="296" customWidth="1"/>
    <col min="1822" max="1822" width="5" style="296" customWidth="1"/>
    <col min="1823" max="1823" width="5.140625" style="296" customWidth="1"/>
    <col min="1824" max="1824" width="6.42578125" style="296" customWidth="1"/>
    <col min="1825" max="1825" width="5.5703125" style="296" customWidth="1"/>
    <col min="1826" max="1826" width="6" style="296" customWidth="1"/>
    <col min="1827" max="1827" width="5.5703125" style="296" customWidth="1"/>
    <col min="1828" max="1828" width="6" style="296" customWidth="1"/>
    <col min="1829" max="1829" width="5.5703125" style="296" customWidth="1"/>
    <col min="1830" max="1830" width="6" style="296" customWidth="1"/>
    <col min="1831" max="1831" width="5.5703125" style="296" customWidth="1"/>
    <col min="1832" max="1832" width="6" style="296" customWidth="1"/>
    <col min="1833" max="1833" width="5.5703125" style="296" customWidth="1"/>
    <col min="1834" max="1834" width="6" style="296" customWidth="1"/>
    <col min="1835" max="1835" width="5.5703125" style="296" customWidth="1"/>
    <col min="1836" max="1836" width="6" style="296" customWidth="1"/>
    <col min="1837" max="1837" width="5.5703125" style="296" customWidth="1"/>
    <col min="1838" max="1838" width="6" style="296" customWidth="1"/>
    <col min="1839" max="1839" width="5.5703125" style="296" customWidth="1"/>
    <col min="1840" max="1840" width="6" style="296" customWidth="1"/>
    <col min="1841" max="1841" width="5.5703125" style="296" customWidth="1"/>
    <col min="1842" max="1842" width="6" style="296" customWidth="1"/>
    <col min="1843" max="1843" width="3.140625" style="296" customWidth="1"/>
    <col min="1844" max="1844" width="1.7109375" style="296" customWidth="1"/>
    <col min="1845" max="1845" width="3.140625" style="296" customWidth="1"/>
    <col min="1846" max="1846" width="21.85546875" style="296" customWidth="1"/>
    <col min="1847" max="1847" width="5" style="296" customWidth="1"/>
    <col min="1848" max="1848" width="5.140625" style="296" customWidth="1"/>
    <col min="1849" max="1849" width="6.42578125" style="296" customWidth="1"/>
    <col min="1850" max="1850" width="5.5703125" style="296" customWidth="1"/>
    <col min="1851" max="1851" width="6" style="296" customWidth="1"/>
    <col min="1852" max="1852" width="5.5703125" style="296" customWidth="1"/>
    <col min="1853" max="1853" width="6" style="296" customWidth="1"/>
    <col min="1854" max="1854" width="5.5703125" style="296" customWidth="1"/>
    <col min="1855" max="1855" width="6" style="296" customWidth="1"/>
    <col min="1856" max="1856" width="5.5703125" style="296" customWidth="1"/>
    <col min="1857" max="1857" width="6" style="296" customWidth="1"/>
    <col min="1858" max="1858" width="5.5703125" style="296" customWidth="1"/>
    <col min="1859" max="1859" width="6" style="296" customWidth="1"/>
    <col min="1860" max="1860" width="5.5703125" style="296" customWidth="1"/>
    <col min="1861" max="1861" width="6" style="296" customWidth="1"/>
    <col min="1862" max="1862" width="5.5703125" style="296" customWidth="1"/>
    <col min="1863" max="1863" width="6" style="296" customWidth="1"/>
    <col min="1864" max="1864" width="5.5703125" style="296" customWidth="1"/>
    <col min="1865" max="1865" width="6" style="296" customWidth="1"/>
    <col min="1866" max="1866" width="5.5703125" style="296" customWidth="1"/>
    <col min="1867" max="1867" width="6" style="296" customWidth="1"/>
    <col min="1868" max="1868" width="3.140625" style="296" customWidth="1"/>
    <col min="1869" max="1869" width="2.7109375" style="296" customWidth="1"/>
    <col min="1870" max="1870" width="3" style="296" customWidth="1"/>
    <col min="1871" max="1871" width="21.85546875" style="296" customWidth="1"/>
    <col min="1872" max="1872" width="5" style="296" customWidth="1"/>
    <col min="1873" max="1873" width="5.140625" style="296" customWidth="1"/>
    <col min="1874" max="1874" width="6.42578125" style="296" customWidth="1"/>
    <col min="1875" max="1882" width="8.7109375" style="296" customWidth="1"/>
    <col min="1883" max="1886" width="9" style="296" customWidth="1"/>
    <col min="1887" max="1887" width="3.5703125" style="296" customWidth="1"/>
    <col min="1888" max="1888" width="2.5703125" style="296" customWidth="1"/>
    <col min="1889" max="1889" width="3.5703125" style="296" customWidth="1"/>
    <col min="1890" max="1890" width="21.85546875" style="296" customWidth="1"/>
    <col min="1891" max="1891" width="5" style="296" customWidth="1"/>
    <col min="1892" max="1892" width="5.140625" style="296" customWidth="1"/>
    <col min="1893" max="1893" width="6.42578125" style="296" customWidth="1"/>
    <col min="1894" max="1894" width="10.7109375" style="296" customWidth="1"/>
    <col min="1895" max="1895" width="11.140625" style="296" customWidth="1"/>
    <col min="1896" max="1898" width="10.7109375" style="296" customWidth="1"/>
    <col min="1899" max="1899" width="11.140625" style="296" customWidth="1"/>
    <col min="1900" max="1902" width="10.7109375" style="296" customWidth="1"/>
    <col min="1903" max="1903" width="11.140625" style="296" customWidth="1"/>
    <col min="1904" max="1905" width="10.7109375" style="296" customWidth="1"/>
    <col min="1906" max="2039" width="11.42578125" style="296"/>
    <col min="2040" max="2040" width="3" style="296" customWidth="1"/>
    <col min="2041" max="2041" width="21.85546875" style="296" customWidth="1"/>
    <col min="2042" max="2042" width="5" style="296" customWidth="1"/>
    <col min="2043" max="2043" width="5.140625" style="296" customWidth="1"/>
    <col min="2044" max="2044" width="6.42578125" style="296" customWidth="1"/>
    <col min="2045" max="2047" width="10.7109375" style="296" customWidth="1"/>
    <col min="2048" max="2051" width="11.85546875" style="296" customWidth="1"/>
    <col min="2052" max="2052" width="6.28515625" style="296" customWidth="1"/>
    <col min="2053" max="2053" width="8.28515625" style="296" customWidth="1"/>
    <col min="2054" max="2054" width="13.5703125" style="296" customWidth="1"/>
    <col min="2055" max="2055" width="2.7109375" style="296" customWidth="1"/>
    <col min="2056" max="2056" width="1.5703125" style="296" customWidth="1"/>
    <col min="2057" max="2057" width="3.140625" style="296" customWidth="1"/>
    <col min="2058" max="2058" width="21.85546875" style="296" customWidth="1"/>
    <col min="2059" max="2059" width="5" style="296" customWidth="1"/>
    <col min="2060" max="2060" width="5.140625" style="296" customWidth="1"/>
    <col min="2061" max="2061" width="6.42578125" style="296" customWidth="1"/>
    <col min="2062" max="2062" width="9" style="296" customWidth="1"/>
    <col min="2063" max="2063" width="8.7109375" style="296" customWidth="1"/>
    <col min="2064" max="2064" width="9" style="296" customWidth="1"/>
    <col min="2065" max="2065" width="8.7109375" style="296" customWidth="1"/>
    <col min="2066" max="2066" width="9" style="296" customWidth="1"/>
    <col min="2067" max="2067" width="8.7109375" style="296" customWidth="1"/>
    <col min="2068" max="2068" width="9" style="296" customWidth="1"/>
    <col min="2069" max="2069" width="8.7109375" style="296" customWidth="1"/>
    <col min="2070" max="2070" width="9" style="296" customWidth="1"/>
    <col min="2071" max="2071" width="8.7109375" style="296" customWidth="1"/>
    <col min="2072" max="2072" width="9" style="296" customWidth="1"/>
    <col min="2073" max="2073" width="9.28515625" style="296" customWidth="1"/>
    <col min="2074" max="2074" width="1.5703125" style="296" customWidth="1"/>
    <col min="2075" max="2075" width="1.7109375" style="296" customWidth="1"/>
    <col min="2076" max="2076" width="3.140625" style="296" customWidth="1"/>
    <col min="2077" max="2077" width="21.85546875" style="296" customWidth="1"/>
    <col min="2078" max="2078" width="5" style="296" customWidth="1"/>
    <col min="2079" max="2079" width="5.140625" style="296" customWidth="1"/>
    <col min="2080" max="2080" width="6.42578125" style="296" customWidth="1"/>
    <col min="2081" max="2081" width="5.5703125" style="296" customWidth="1"/>
    <col min="2082" max="2082" width="6" style="296" customWidth="1"/>
    <col min="2083" max="2083" width="5.5703125" style="296" customWidth="1"/>
    <col min="2084" max="2084" width="6" style="296" customWidth="1"/>
    <col min="2085" max="2085" width="5.5703125" style="296" customWidth="1"/>
    <col min="2086" max="2086" width="6" style="296" customWidth="1"/>
    <col min="2087" max="2087" width="5.5703125" style="296" customWidth="1"/>
    <col min="2088" max="2088" width="6" style="296" customWidth="1"/>
    <col min="2089" max="2089" width="5.5703125" style="296" customWidth="1"/>
    <col min="2090" max="2090" width="6" style="296" customWidth="1"/>
    <col min="2091" max="2091" width="5.5703125" style="296" customWidth="1"/>
    <col min="2092" max="2092" width="6" style="296" customWidth="1"/>
    <col min="2093" max="2093" width="5.5703125" style="296" customWidth="1"/>
    <col min="2094" max="2094" width="6" style="296" customWidth="1"/>
    <col min="2095" max="2095" width="5.5703125" style="296" customWidth="1"/>
    <col min="2096" max="2096" width="6" style="296" customWidth="1"/>
    <col min="2097" max="2097" width="5.5703125" style="296" customWidth="1"/>
    <col min="2098" max="2098" width="6" style="296" customWidth="1"/>
    <col min="2099" max="2099" width="3.140625" style="296" customWidth="1"/>
    <col min="2100" max="2100" width="1.7109375" style="296" customWidth="1"/>
    <col min="2101" max="2101" width="3.140625" style="296" customWidth="1"/>
    <col min="2102" max="2102" width="21.85546875" style="296" customWidth="1"/>
    <col min="2103" max="2103" width="5" style="296" customWidth="1"/>
    <col min="2104" max="2104" width="5.140625" style="296" customWidth="1"/>
    <col min="2105" max="2105" width="6.42578125" style="296" customWidth="1"/>
    <col min="2106" max="2106" width="5.5703125" style="296" customWidth="1"/>
    <col min="2107" max="2107" width="6" style="296" customWidth="1"/>
    <col min="2108" max="2108" width="5.5703125" style="296" customWidth="1"/>
    <col min="2109" max="2109" width="6" style="296" customWidth="1"/>
    <col min="2110" max="2110" width="5.5703125" style="296" customWidth="1"/>
    <col min="2111" max="2111" width="6" style="296" customWidth="1"/>
    <col min="2112" max="2112" width="5.5703125" style="296" customWidth="1"/>
    <col min="2113" max="2113" width="6" style="296" customWidth="1"/>
    <col min="2114" max="2114" width="5.5703125" style="296" customWidth="1"/>
    <col min="2115" max="2115" width="6" style="296" customWidth="1"/>
    <col min="2116" max="2116" width="5.5703125" style="296" customWidth="1"/>
    <col min="2117" max="2117" width="6" style="296" customWidth="1"/>
    <col min="2118" max="2118" width="5.5703125" style="296" customWidth="1"/>
    <col min="2119" max="2119" width="6" style="296" customWidth="1"/>
    <col min="2120" max="2120" width="5.5703125" style="296" customWidth="1"/>
    <col min="2121" max="2121" width="6" style="296" customWidth="1"/>
    <col min="2122" max="2122" width="5.5703125" style="296" customWidth="1"/>
    <col min="2123" max="2123" width="6" style="296" customWidth="1"/>
    <col min="2124" max="2124" width="3.140625" style="296" customWidth="1"/>
    <col min="2125" max="2125" width="2.7109375" style="296" customWidth="1"/>
    <col min="2126" max="2126" width="3" style="296" customWidth="1"/>
    <col min="2127" max="2127" width="21.85546875" style="296" customWidth="1"/>
    <col min="2128" max="2128" width="5" style="296" customWidth="1"/>
    <col min="2129" max="2129" width="5.140625" style="296" customWidth="1"/>
    <col min="2130" max="2130" width="6.42578125" style="296" customWidth="1"/>
    <col min="2131" max="2138" width="8.7109375" style="296" customWidth="1"/>
    <col min="2139" max="2142" width="9" style="296" customWidth="1"/>
    <col min="2143" max="2143" width="3.5703125" style="296" customWidth="1"/>
    <col min="2144" max="2144" width="2.5703125" style="296" customWidth="1"/>
    <col min="2145" max="2145" width="3.5703125" style="296" customWidth="1"/>
    <col min="2146" max="2146" width="21.85546875" style="296" customWidth="1"/>
    <col min="2147" max="2147" width="5" style="296" customWidth="1"/>
    <col min="2148" max="2148" width="5.140625" style="296" customWidth="1"/>
    <col min="2149" max="2149" width="6.42578125" style="296" customWidth="1"/>
    <col min="2150" max="2150" width="10.7109375" style="296" customWidth="1"/>
    <col min="2151" max="2151" width="11.140625" style="296" customWidth="1"/>
    <col min="2152" max="2154" width="10.7109375" style="296" customWidth="1"/>
    <col min="2155" max="2155" width="11.140625" style="296" customWidth="1"/>
    <col min="2156" max="2158" width="10.7109375" style="296" customWidth="1"/>
    <col min="2159" max="2159" width="11.140625" style="296" customWidth="1"/>
    <col min="2160" max="2161" width="10.7109375" style="296" customWidth="1"/>
    <col min="2162" max="2295" width="11.42578125" style="296"/>
    <col min="2296" max="2296" width="3" style="296" customWidth="1"/>
    <col min="2297" max="2297" width="21.85546875" style="296" customWidth="1"/>
    <col min="2298" max="2298" width="5" style="296" customWidth="1"/>
    <col min="2299" max="2299" width="5.140625" style="296" customWidth="1"/>
    <col min="2300" max="2300" width="6.42578125" style="296" customWidth="1"/>
    <col min="2301" max="2303" width="10.7109375" style="296" customWidth="1"/>
    <col min="2304" max="2307" width="11.85546875" style="296" customWidth="1"/>
    <col min="2308" max="2308" width="6.28515625" style="296" customWidth="1"/>
    <col min="2309" max="2309" width="8.28515625" style="296" customWidth="1"/>
    <col min="2310" max="2310" width="13.5703125" style="296" customWidth="1"/>
    <col min="2311" max="2311" width="2.7109375" style="296" customWidth="1"/>
    <col min="2312" max="2312" width="1.5703125" style="296" customWidth="1"/>
    <col min="2313" max="2313" width="3.140625" style="296" customWidth="1"/>
    <col min="2314" max="2314" width="21.85546875" style="296" customWidth="1"/>
    <col min="2315" max="2315" width="5" style="296" customWidth="1"/>
    <col min="2316" max="2316" width="5.140625" style="296" customWidth="1"/>
    <col min="2317" max="2317" width="6.42578125" style="296" customWidth="1"/>
    <col min="2318" max="2318" width="9" style="296" customWidth="1"/>
    <col min="2319" max="2319" width="8.7109375" style="296" customWidth="1"/>
    <col min="2320" max="2320" width="9" style="296" customWidth="1"/>
    <col min="2321" max="2321" width="8.7109375" style="296" customWidth="1"/>
    <col min="2322" max="2322" width="9" style="296" customWidth="1"/>
    <col min="2323" max="2323" width="8.7109375" style="296" customWidth="1"/>
    <col min="2324" max="2324" width="9" style="296" customWidth="1"/>
    <col min="2325" max="2325" width="8.7109375" style="296" customWidth="1"/>
    <col min="2326" max="2326" width="9" style="296" customWidth="1"/>
    <col min="2327" max="2327" width="8.7109375" style="296" customWidth="1"/>
    <col min="2328" max="2328" width="9" style="296" customWidth="1"/>
    <col min="2329" max="2329" width="9.28515625" style="296" customWidth="1"/>
    <col min="2330" max="2330" width="1.5703125" style="296" customWidth="1"/>
    <col min="2331" max="2331" width="1.7109375" style="296" customWidth="1"/>
    <col min="2332" max="2332" width="3.140625" style="296" customWidth="1"/>
    <col min="2333" max="2333" width="21.85546875" style="296" customWidth="1"/>
    <col min="2334" max="2334" width="5" style="296" customWidth="1"/>
    <col min="2335" max="2335" width="5.140625" style="296" customWidth="1"/>
    <col min="2336" max="2336" width="6.42578125" style="296" customWidth="1"/>
    <col min="2337" max="2337" width="5.5703125" style="296" customWidth="1"/>
    <col min="2338" max="2338" width="6" style="296" customWidth="1"/>
    <col min="2339" max="2339" width="5.5703125" style="296" customWidth="1"/>
    <col min="2340" max="2340" width="6" style="296" customWidth="1"/>
    <col min="2341" max="2341" width="5.5703125" style="296" customWidth="1"/>
    <col min="2342" max="2342" width="6" style="296" customWidth="1"/>
    <col min="2343" max="2343" width="5.5703125" style="296" customWidth="1"/>
    <col min="2344" max="2344" width="6" style="296" customWidth="1"/>
    <col min="2345" max="2345" width="5.5703125" style="296" customWidth="1"/>
    <col min="2346" max="2346" width="6" style="296" customWidth="1"/>
    <col min="2347" max="2347" width="5.5703125" style="296" customWidth="1"/>
    <col min="2348" max="2348" width="6" style="296" customWidth="1"/>
    <col min="2349" max="2349" width="5.5703125" style="296" customWidth="1"/>
    <col min="2350" max="2350" width="6" style="296" customWidth="1"/>
    <col min="2351" max="2351" width="5.5703125" style="296" customWidth="1"/>
    <col min="2352" max="2352" width="6" style="296" customWidth="1"/>
    <col min="2353" max="2353" width="5.5703125" style="296" customWidth="1"/>
    <col min="2354" max="2354" width="6" style="296" customWidth="1"/>
    <col min="2355" max="2355" width="3.140625" style="296" customWidth="1"/>
    <col min="2356" max="2356" width="1.7109375" style="296" customWidth="1"/>
    <col min="2357" max="2357" width="3.140625" style="296" customWidth="1"/>
    <col min="2358" max="2358" width="21.85546875" style="296" customWidth="1"/>
    <col min="2359" max="2359" width="5" style="296" customWidth="1"/>
    <col min="2360" max="2360" width="5.140625" style="296" customWidth="1"/>
    <col min="2361" max="2361" width="6.42578125" style="296" customWidth="1"/>
    <col min="2362" max="2362" width="5.5703125" style="296" customWidth="1"/>
    <col min="2363" max="2363" width="6" style="296" customWidth="1"/>
    <col min="2364" max="2364" width="5.5703125" style="296" customWidth="1"/>
    <col min="2365" max="2365" width="6" style="296" customWidth="1"/>
    <col min="2366" max="2366" width="5.5703125" style="296" customWidth="1"/>
    <col min="2367" max="2367" width="6" style="296" customWidth="1"/>
    <col min="2368" max="2368" width="5.5703125" style="296" customWidth="1"/>
    <col min="2369" max="2369" width="6" style="296" customWidth="1"/>
    <col min="2370" max="2370" width="5.5703125" style="296" customWidth="1"/>
    <col min="2371" max="2371" width="6" style="296" customWidth="1"/>
    <col min="2372" max="2372" width="5.5703125" style="296" customWidth="1"/>
    <col min="2373" max="2373" width="6" style="296" customWidth="1"/>
    <col min="2374" max="2374" width="5.5703125" style="296" customWidth="1"/>
    <col min="2375" max="2375" width="6" style="296" customWidth="1"/>
    <col min="2376" max="2376" width="5.5703125" style="296" customWidth="1"/>
    <col min="2377" max="2377" width="6" style="296" customWidth="1"/>
    <col min="2378" max="2378" width="5.5703125" style="296" customWidth="1"/>
    <col min="2379" max="2379" width="6" style="296" customWidth="1"/>
    <col min="2380" max="2380" width="3.140625" style="296" customWidth="1"/>
    <col min="2381" max="2381" width="2.7109375" style="296" customWidth="1"/>
    <col min="2382" max="2382" width="3" style="296" customWidth="1"/>
    <col min="2383" max="2383" width="21.85546875" style="296" customWidth="1"/>
    <col min="2384" max="2384" width="5" style="296" customWidth="1"/>
    <col min="2385" max="2385" width="5.140625" style="296" customWidth="1"/>
    <col min="2386" max="2386" width="6.42578125" style="296" customWidth="1"/>
    <col min="2387" max="2394" width="8.7109375" style="296" customWidth="1"/>
    <col min="2395" max="2398" width="9" style="296" customWidth="1"/>
    <col min="2399" max="2399" width="3.5703125" style="296" customWidth="1"/>
    <col min="2400" max="2400" width="2.5703125" style="296" customWidth="1"/>
    <col min="2401" max="2401" width="3.5703125" style="296" customWidth="1"/>
    <col min="2402" max="2402" width="21.85546875" style="296" customWidth="1"/>
    <col min="2403" max="2403" width="5" style="296" customWidth="1"/>
    <col min="2404" max="2404" width="5.140625" style="296" customWidth="1"/>
    <col min="2405" max="2405" width="6.42578125" style="296" customWidth="1"/>
    <col min="2406" max="2406" width="10.7109375" style="296" customWidth="1"/>
    <col min="2407" max="2407" width="11.140625" style="296" customWidth="1"/>
    <col min="2408" max="2410" width="10.7109375" style="296" customWidth="1"/>
    <col min="2411" max="2411" width="11.140625" style="296" customWidth="1"/>
    <col min="2412" max="2414" width="10.7109375" style="296" customWidth="1"/>
    <col min="2415" max="2415" width="11.140625" style="296" customWidth="1"/>
    <col min="2416" max="2417" width="10.7109375" style="296" customWidth="1"/>
    <col min="2418" max="2551" width="11.42578125" style="296"/>
    <col min="2552" max="2552" width="3" style="296" customWidth="1"/>
    <col min="2553" max="2553" width="21.85546875" style="296" customWidth="1"/>
    <col min="2554" max="2554" width="5" style="296" customWidth="1"/>
    <col min="2555" max="2555" width="5.140625" style="296" customWidth="1"/>
    <col min="2556" max="2556" width="6.42578125" style="296" customWidth="1"/>
    <col min="2557" max="2559" width="10.7109375" style="296" customWidth="1"/>
    <col min="2560" max="2563" width="11.85546875" style="296" customWidth="1"/>
    <col min="2564" max="2564" width="6.28515625" style="296" customWidth="1"/>
    <col min="2565" max="2565" width="8.28515625" style="296" customWidth="1"/>
    <col min="2566" max="2566" width="13.5703125" style="296" customWidth="1"/>
    <col min="2567" max="2567" width="2.7109375" style="296" customWidth="1"/>
    <col min="2568" max="2568" width="1.5703125" style="296" customWidth="1"/>
    <col min="2569" max="2569" width="3.140625" style="296" customWidth="1"/>
    <col min="2570" max="2570" width="21.85546875" style="296" customWidth="1"/>
    <col min="2571" max="2571" width="5" style="296" customWidth="1"/>
    <col min="2572" max="2572" width="5.140625" style="296" customWidth="1"/>
    <col min="2573" max="2573" width="6.42578125" style="296" customWidth="1"/>
    <col min="2574" max="2574" width="9" style="296" customWidth="1"/>
    <col min="2575" max="2575" width="8.7109375" style="296" customWidth="1"/>
    <col min="2576" max="2576" width="9" style="296" customWidth="1"/>
    <col min="2577" max="2577" width="8.7109375" style="296" customWidth="1"/>
    <col min="2578" max="2578" width="9" style="296" customWidth="1"/>
    <col min="2579" max="2579" width="8.7109375" style="296" customWidth="1"/>
    <col min="2580" max="2580" width="9" style="296" customWidth="1"/>
    <col min="2581" max="2581" width="8.7109375" style="296" customWidth="1"/>
    <col min="2582" max="2582" width="9" style="296" customWidth="1"/>
    <col min="2583" max="2583" width="8.7109375" style="296" customWidth="1"/>
    <col min="2584" max="2584" width="9" style="296" customWidth="1"/>
    <col min="2585" max="2585" width="9.28515625" style="296" customWidth="1"/>
    <col min="2586" max="2586" width="1.5703125" style="296" customWidth="1"/>
    <col min="2587" max="2587" width="1.7109375" style="296" customWidth="1"/>
    <col min="2588" max="2588" width="3.140625" style="296" customWidth="1"/>
    <col min="2589" max="2589" width="21.85546875" style="296" customWidth="1"/>
    <col min="2590" max="2590" width="5" style="296" customWidth="1"/>
    <col min="2591" max="2591" width="5.140625" style="296" customWidth="1"/>
    <col min="2592" max="2592" width="6.42578125" style="296" customWidth="1"/>
    <col min="2593" max="2593" width="5.5703125" style="296" customWidth="1"/>
    <col min="2594" max="2594" width="6" style="296" customWidth="1"/>
    <col min="2595" max="2595" width="5.5703125" style="296" customWidth="1"/>
    <col min="2596" max="2596" width="6" style="296" customWidth="1"/>
    <col min="2597" max="2597" width="5.5703125" style="296" customWidth="1"/>
    <col min="2598" max="2598" width="6" style="296" customWidth="1"/>
    <col min="2599" max="2599" width="5.5703125" style="296" customWidth="1"/>
    <col min="2600" max="2600" width="6" style="296" customWidth="1"/>
    <col min="2601" max="2601" width="5.5703125" style="296" customWidth="1"/>
    <col min="2602" max="2602" width="6" style="296" customWidth="1"/>
    <col min="2603" max="2603" width="5.5703125" style="296" customWidth="1"/>
    <col min="2604" max="2604" width="6" style="296" customWidth="1"/>
    <col min="2605" max="2605" width="5.5703125" style="296" customWidth="1"/>
    <col min="2606" max="2606" width="6" style="296" customWidth="1"/>
    <col min="2607" max="2607" width="5.5703125" style="296" customWidth="1"/>
    <col min="2608" max="2608" width="6" style="296" customWidth="1"/>
    <col min="2609" max="2609" width="5.5703125" style="296" customWidth="1"/>
    <col min="2610" max="2610" width="6" style="296" customWidth="1"/>
    <col min="2611" max="2611" width="3.140625" style="296" customWidth="1"/>
    <col min="2612" max="2612" width="1.7109375" style="296" customWidth="1"/>
    <col min="2613" max="2613" width="3.140625" style="296" customWidth="1"/>
    <col min="2614" max="2614" width="21.85546875" style="296" customWidth="1"/>
    <col min="2615" max="2615" width="5" style="296" customWidth="1"/>
    <col min="2616" max="2616" width="5.140625" style="296" customWidth="1"/>
    <col min="2617" max="2617" width="6.42578125" style="296" customWidth="1"/>
    <col min="2618" max="2618" width="5.5703125" style="296" customWidth="1"/>
    <col min="2619" max="2619" width="6" style="296" customWidth="1"/>
    <col min="2620" max="2620" width="5.5703125" style="296" customWidth="1"/>
    <col min="2621" max="2621" width="6" style="296" customWidth="1"/>
    <col min="2622" max="2622" width="5.5703125" style="296" customWidth="1"/>
    <col min="2623" max="2623" width="6" style="296" customWidth="1"/>
    <col min="2624" max="2624" width="5.5703125" style="296" customWidth="1"/>
    <col min="2625" max="2625" width="6" style="296" customWidth="1"/>
    <col min="2626" max="2626" width="5.5703125" style="296" customWidth="1"/>
    <col min="2627" max="2627" width="6" style="296" customWidth="1"/>
    <col min="2628" max="2628" width="5.5703125" style="296" customWidth="1"/>
    <col min="2629" max="2629" width="6" style="296" customWidth="1"/>
    <col min="2630" max="2630" width="5.5703125" style="296" customWidth="1"/>
    <col min="2631" max="2631" width="6" style="296" customWidth="1"/>
    <col min="2632" max="2632" width="5.5703125" style="296" customWidth="1"/>
    <col min="2633" max="2633" width="6" style="296" customWidth="1"/>
    <col min="2634" max="2634" width="5.5703125" style="296" customWidth="1"/>
    <col min="2635" max="2635" width="6" style="296" customWidth="1"/>
    <col min="2636" max="2636" width="3.140625" style="296" customWidth="1"/>
    <col min="2637" max="2637" width="2.7109375" style="296" customWidth="1"/>
    <col min="2638" max="2638" width="3" style="296" customWidth="1"/>
    <col min="2639" max="2639" width="21.85546875" style="296" customWidth="1"/>
    <col min="2640" max="2640" width="5" style="296" customWidth="1"/>
    <col min="2641" max="2641" width="5.140625" style="296" customWidth="1"/>
    <col min="2642" max="2642" width="6.42578125" style="296" customWidth="1"/>
    <col min="2643" max="2650" width="8.7109375" style="296" customWidth="1"/>
    <col min="2651" max="2654" width="9" style="296" customWidth="1"/>
    <col min="2655" max="2655" width="3.5703125" style="296" customWidth="1"/>
    <col min="2656" max="2656" width="2.5703125" style="296" customWidth="1"/>
    <col min="2657" max="2657" width="3.5703125" style="296" customWidth="1"/>
    <col min="2658" max="2658" width="21.85546875" style="296" customWidth="1"/>
    <col min="2659" max="2659" width="5" style="296" customWidth="1"/>
    <col min="2660" max="2660" width="5.140625" style="296" customWidth="1"/>
    <col min="2661" max="2661" width="6.42578125" style="296" customWidth="1"/>
    <col min="2662" max="2662" width="10.7109375" style="296" customWidth="1"/>
    <col min="2663" max="2663" width="11.140625" style="296" customWidth="1"/>
    <col min="2664" max="2666" width="10.7109375" style="296" customWidth="1"/>
    <col min="2667" max="2667" width="11.140625" style="296" customWidth="1"/>
    <col min="2668" max="2670" width="10.7109375" style="296" customWidth="1"/>
    <col min="2671" max="2671" width="11.140625" style="296" customWidth="1"/>
    <col min="2672" max="2673" width="10.7109375" style="296" customWidth="1"/>
    <col min="2674" max="2807" width="11.42578125" style="296"/>
    <col min="2808" max="2808" width="3" style="296" customWidth="1"/>
    <col min="2809" max="2809" width="21.85546875" style="296" customWidth="1"/>
    <col min="2810" max="2810" width="5" style="296" customWidth="1"/>
    <col min="2811" max="2811" width="5.140625" style="296" customWidth="1"/>
    <col min="2812" max="2812" width="6.42578125" style="296" customWidth="1"/>
    <col min="2813" max="2815" width="10.7109375" style="296" customWidth="1"/>
    <col min="2816" max="2819" width="11.85546875" style="296" customWidth="1"/>
    <col min="2820" max="2820" width="6.28515625" style="296" customWidth="1"/>
    <col min="2821" max="2821" width="8.28515625" style="296" customWidth="1"/>
    <col min="2822" max="2822" width="13.5703125" style="296" customWidth="1"/>
    <col min="2823" max="2823" width="2.7109375" style="296" customWidth="1"/>
    <col min="2824" max="2824" width="1.5703125" style="296" customWidth="1"/>
    <col min="2825" max="2825" width="3.140625" style="296" customWidth="1"/>
    <col min="2826" max="2826" width="21.85546875" style="296" customWidth="1"/>
    <col min="2827" max="2827" width="5" style="296" customWidth="1"/>
    <col min="2828" max="2828" width="5.140625" style="296" customWidth="1"/>
    <col min="2829" max="2829" width="6.42578125" style="296" customWidth="1"/>
    <col min="2830" max="2830" width="9" style="296" customWidth="1"/>
    <col min="2831" max="2831" width="8.7109375" style="296" customWidth="1"/>
    <col min="2832" max="2832" width="9" style="296" customWidth="1"/>
    <col min="2833" max="2833" width="8.7109375" style="296" customWidth="1"/>
    <col min="2834" max="2834" width="9" style="296" customWidth="1"/>
    <col min="2835" max="2835" width="8.7109375" style="296" customWidth="1"/>
    <col min="2836" max="2836" width="9" style="296" customWidth="1"/>
    <col min="2837" max="2837" width="8.7109375" style="296" customWidth="1"/>
    <col min="2838" max="2838" width="9" style="296" customWidth="1"/>
    <col min="2839" max="2839" width="8.7109375" style="296" customWidth="1"/>
    <col min="2840" max="2840" width="9" style="296" customWidth="1"/>
    <col min="2841" max="2841" width="9.28515625" style="296" customWidth="1"/>
    <col min="2842" max="2842" width="1.5703125" style="296" customWidth="1"/>
    <col min="2843" max="2843" width="1.7109375" style="296" customWidth="1"/>
    <col min="2844" max="2844" width="3.140625" style="296" customWidth="1"/>
    <col min="2845" max="2845" width="21.85546875" style="296" customWidth="1"/>
    <col min="2846" max="2846" width="5" style="296" customWidth="1"/>
    <col min="2847" max="2847" width="5.140625" style="296" customWidth="1"/>
    <col min="2848" max="2848" width="6.42578125" style="296" customWidth="1"/>
    <col min="2849" max="2849" width="5.5703125" style="296" customWidth="1"/>
    <col min="2850" max="2850" width="6" style="296" customWidth="1"/>
    <col min="2851" max="2851" width="5.5703125" style="296" customWidth="1"/>
    <col min="2852" max="2852" width="6" style="296" customWidth="1"/>
    <col min="2853" max="2853" width="5.5703125" style="296" customWidth="1"/>
    <col min="2854" max="2854" width="6" style="296" customWidth="1"/>
    <col min="2855" max="2855" width="5.5703125" style="296" customWidth="1"/>
    <col min="2856" max="2856" width="6" style="296" customWidth="1"/>
    <col min="2857" max="2857" width="5.5703125" style="296" customWidth="1"/>
    <col min="2858" max="2858" width="6" style="296" customWidth="1"/>
    <col min="2859" max="2859" width="5.5703125" style="296" customWidth="1"/>
    <col min="2860" max="2860" width="6" style="296" customWidth="1"/>
    <col min="2861" max="2861" width="5.5703125" style="296" customWidth="1"/>
    <col min="2862" max="2862" width="6" style="296" customWidth="1"/>
    <col min="2863" max="2863" width="5.5703125" style="296" customWidth="1"/>
    <col min="2864" max="2864" width="6" style="296" customWidth="1"/>
    <col min="2865" max="2865" width="5.5703125" style="296" customWidth="1"/>
    <col min="2866" max="2866" width="6" style="296" customWidth="1"/>
    <col min="2867" max="2867" width="3.140625" style="296" customWidth="1"/>
    <col min="2868" max="2868" width="1.7109375" style="296" customWidth="1"/>
    <col min="2869" max="2869" width="3.140625" style="296" customWidth="1"/>
    <col min="2870" max="2870" width="21.85546875" style="296" customWidth="1"/>
    <col min="2871" max="2871" width="5" style="296" customWidth="1"/>
    <col min="2872" max="2872" width="5.140625" style="296" customWidth="1"/>
    <col min="2873" max="2873" width="6.42578125" style="296" customWidth="1"/>
    <col min="2874" max="2874" width="5.5703125" style="296" customWidth="1"/>
    <col min="2875" max="2875" width="6" style="296" customWidth="1"/>
    <col min="2876" max="2876" width="5.5703125" style="296" customWidth="1"/>
    <col min="2877" max="2877" width="6" style="296" customWidth="1"/>
    <col min="2878" max="2878" width="5.5703125" style="296" customWidth="1"/>
    <col min="2879" max="2879" width="6" style="296" customWidth="1"/>
    <col min="2880" max="2880" width="5.5703125" style="296" customWidth="1"/>
    <col min="2881" max="2881" width="6" style="296" customWidth="1"/>
    <col min="2882" max="2882" width="5.5703125" style="296" customWidth="1"/>
    <col min="2883" max="2883" width="6" style="296" customWidth="1"/>
    <col min="2884" max="2884" width="5.5703125" style="296" customWidth="1"/>
    <col min="2885" max="2885" width="6" style="296" customWidth="1"/>
    <col min="2886" max="2886" width="5.5703125" style="296" customWidth="1"/>
    <col min="2887" max="2887" width="6" style="296" customWidth="1"/>
    <col min="2888" max="2888" width="5.5703125" style="296" customWidth="1"/>
    <col min="2889" max="2889" width="6" style="296" customWidth="1"/>
    <col min="2890" max="2890" width="5.5703125" style="296" customWidth="1"/>
    <col min="2891" max="2891" width="6" style="296" customWidth="1"/>
    <col min="2892" max="2892" width="3.140625" style="296" customWidth="1"/>
    <col min="2893" max="2893" width="2.7109375" style="296" customWidth="1"/>
    <col min="2894" max="2894" width="3" style="296" customWidth="1"/>
    <col min="2895" max="2895" width="21.85546875" style="296" customWidth="1"/>
    <col min="2896" max="2896" width="5" style="296" customWidth="1"/>
    <col min="2897" max="2897" width="5.140625" style="296" customWidth="1"/>
    <col min="2898" max="2898" width="6.42578125" style="296" customWidth="1"/>
    <col min="2899" max="2906" width="8.7109375" style="296" customWidth="1"/>
    <col min="2907" max="2910" width="9" style="296" customWidth="1"/>
    <col min="2911" max="2911" width="3.5703125" style="296" customWidth="1"/>
    <col min="2912" max="2912" width="2.5703125" style="296" customWidth="1"/>
    <col min="2913" max="2913" width="3.5703125" style="296" customWidth="1"/>
    <col min="2914" max="2914" width="21.85546875" style="296" customWidth="1"/>
    <col min="2915" max="2915" width="5" style="296" customWidth="1"/>
    <col min="2916" max="2916" width="5.140625" style="296" customWidth="1"/>
    <col min="2917" max="2917" width="6.42578125" style="296" customWidth="1"/>
    <col min="2918" max="2918" width="10.7109375" style="296" customWidth="1"/>
    <col min="2919" max="2919" width="11.140625" style="296" customWidth="1"/>
    <col min="2920" max="2922" width="10.7109375" style="296" customWidth="1"/>
    <col min="2923" max="2923" width="11.140625" style="296" customWidth="1"/>
    <col min="2924" max="2926" width="10.7109375" style="296" customWidth="1"/>
    <col min="2927" max="2927" width="11.140625" style="296" customWidth="1"/>
    <col min="2928" max="2929" width="10.7109375" style="296" customWidth="1"/>
    <col min="2930" max="3063" width="11.42578125" style="296"/>
    <col min="3064" max="3064" width="3" style="296" customWidth="1"/>
    <col min="3065" max="3065" width="21.85546875" style="296" customWidth="1"/>
    <col min="3066" max="3066" width="5" style="296" customWidth="1"/>
    <col min="3067" max="3067" width="5.140625" style="296" customWidth="1"/>
    <col min="3068" max="3068" width="6.42578125" style="296" customWidth="1"/>
    <col min="3069" max="3071" width="10.7109375" style="296" customWidth="1"/>
    <col min="3072" max="3075" width="11.85546875" style="296" customWidth="1"/>
    <col min="3076" max="3076" width="6.28515625" style="296" customWidth="1"/>
    <col min="3077" max="3077" width="8.28515625" style="296" customWidth="1"/>
    <col min="3078" max="3078" width="13.5703125" style="296" customWidth="1"/>
    <col min="3079" max="3079" width="2.7109375" style="296" customWidth="1"/>
    <col min="3080" max="3080" width="1.5703125" style="296" customWidth="1"/>
    <col min="3081" max="3081" width="3.140625" style="296" customWidth="1"/>
    <col min="3082" max="3082" width="21.85546875" style="296" customWidth="1"/>
    <col min="3083" max="3083" width="5" style="296" customWidth="1"/>
    <col min="3084" max="3084" width="5.140625" style="296" customWidth="1"/>
    <col min="3085" max="3085" width="6.42578125" style="296" customWidth="1"/>
    <col min="3086" max="3086" width="9" style="296" customWidth="1"/>
    <col min="3087" max="3087" width="8.7109375" style="296" customWidth="1"/>
    <col min="3088" max="3088" width="9" style="296" customWidth="1"/>
    <col min="3089" max="3089" width="8.7109375" style="296" customWidth="1"/>
    <col min="3090" max="3090" width="9" style="296" customWidth="1"/>
    <col min="3091" max="3091" width="8.7109375" style="296" customWidth="1"/>
    <col min="3092" max="3092" width="9" style="296" customWidth="1"/>
    <col min="3093" max="3093" width="8.7109375" style="296" customWidth="1"/>
    <col min="3094" max="3094" width="9" style="296" customWidth="1"/>
    <col min="3095" max="3095" width="8.7109375" style="296" customWidth="1"/>
    <col min="3096" max="3096" width="9" style="296" customWidth="1"/>
    <col min="3097" max="3097" width="9.28515625" style="296" customWidth="1"/>
    <col min="3098" max="3098" width="1.5703125" style="296" customWidth="1"/>
    <col min="3099" max="3099" width="1.7109375" style="296" customWidth="1"/>
    <col min="3100" max="3100" width="3.140625" style="296" customWidth="1"/>
    <col min="3101" max="3101" width="21.85546875" style="296" customWidth="1"/>
    <col min="3102" max="3102" width="5" style="296" customWidth="1"/>
    <col min="3103" max="3103" width="5.140625" style="296" customWidth="1"/>
    <col min="3104" max="3104" width="6.42578125" style="296" customWidth="1"/>
    <col min="3105" max="3105" width="5.5703125" style="296" customWidth="1"/>
    <col min="3106" max="3106" width="6" style="296" customWidth="1"/>
    <col min="3107" max="3107" width="5.5703125" style="296" customWidth="1"/>
    <col min="3108" max="3108" width="6" style="296" customWidth="1"/>
    <col min="3109" max="3109" width="5.5703125" style="296" customWidth="1"/>
    <col min="3110" max="3110" width="6" style="296" customWidth="1"/>
    <col min="3111" max="3111" width="5.5703125" style="296" customWidth="1"/>
    <col min="3112" max="3112" width="6" style="296" customWidth="1"/>
    <col min="3113" max="3113" width="5.5703125" style="296" customWidth="1"/>
    <col min="3114" max="3114" width="6" style="296" customWidth="1"/>
    <col min="3115" max="3115" width="5.5703125" style="296" customWidth="1"/>
    <col min="3116" max="3116" width="6" style="296" customWidth="1"/>
    <col min="3117" max="3117" width="5.5703125" style="296" customWidth="1"/>
    <col min="3118" max="3118" width="6" style="296" customWidth="1"/>
    <col min="3119" max="3119" width="5.5703125" style="296" customWidth="1"/>
    <col min="3120" max="3120" width="6" style="296" customWidth="1"/>
    <col min="3121" max="3121" width="5.5703125" style="296" customWidth="1"/>
    <col min="3122" max="3122" width="6" style="296" customWidth="1"/>
    <col min="3123" max="3123" width="3.140625" style="296" customWidth="1"/>
    <col min="3124" max="3124" width="1.7109375" style="296" customWidth="1"/>
    <col min="3125" max="3125" width="3.140625" style="296" customWidth="1"/>
    <col min="3126" max="3126" width="21.85546875" style="296" customWidth="1"/>
    <col min="3127" max="3127" width="5" style="296" customWidth="1"/>
    <col min="3128" max="3128" width="5.140625" style="296" customWidth="1"/>
    <col min="3129" max="3129" width="6.42578125" style="296" customWidth="1"/>
    <col min="3130" max="3130" width="5.5703125" style="296" customWidth="1"/>
    <col min="3131" max="3131" width="6" style="296" customWidth="1"/>
    <col min="3132" max="3132" width="5.5703125" style="296" customWidth="1"/>
    <col min="3133" max="3133" width="6" style="296" customWidth="1"/>
    <col min="3134" max="3134" width="5.5703125" style="296" customWidth="1"/>
    <col min="3135" max="3135" width="6" style="296" customWidth="1"/>
    <col min="3136" max="3136" width="5.5703125" style="296" customWidth="1"/>
    <col min="3137" max="3137" width="6" style="296" customWidth="1"/>
    <col min="3138" max="3138" width="5.5703125" style="296" customWidth="1"/>
    <col min="3139" max="3139" width="6" style="296" customWidth="1"/>
    <col min="3140" max="3140" width="5.5703125" style="296" customWidth="1"/>
    <col min="3141" max="3141" width="6" style="296" customWidth="1"/>
    <col min="3142" max="3142" width="5.5703125" style="296" customWidth="1"/>
    <col min="3143" max="3143" width="6" style="296" customWidth="1"/>
    <col min="3144" max="3144" width="5.5703125" style="296" customWidth="1"/>
    <col min="3145" max="3145" width="6" style="296" customWidth="1"/>
    <col min="3146" max="3146" width="5.5703125" style="296" customWidth="1"/>
    <col min="3147" max="3147" width="6" style="296" customWidth="1"/>
    <col min="3148" max="3148" width="3.140625" style="296" customWidth="1"/>
    <col min="3149" max="3149" width="2.7109375" style="296" customWidth="1"/>
    <col min="3150" max="3150" width="3" style="296" customWidth="1"/>
    <col min="3151" max="3151" width="21.85546875" style="296" customWidth="1"/>
    <col min="3152" max="3152" width="5" style="296" customWidth="1"/>
    <col min="3153" max="3153" width="5.140625" style="296" customWidth="1"/>
    <col min="3154" max="3154" width="6.42578125" style="296" customWidth="1"/>
    <col min="3155" max="3162" width="8.7109375" style="296" customWidth="1"/>
    <col min="3163" max="3166" width="9" style="296" customWidth="1"/>
    <col min="3167" max="3167" width="3.5703125" style="296" customWidth="1"/>
    <col min="3168" max="3168" width="2.5703125" style="296" customWidth="1"/>
    <col min="3169" max="3169" width="3.5703125" style="296" customWidth="1"/>
    <col min="3170" max="3170" width="21.85546875" style="296" customWidth="1"/>
    <col min="3171" max="3171" width="5" style="296" customWidth="1"/>
    <col min="3172" max="3172" width="5.140625" style="296" customWidth="1"/>
    <col min="3173" max="3173" width="6.42578125" style="296" customWidth="1"/>
    <col min="3174" max="3174" width="10.7109375" style="296" customWidth="1"/>
    <col min="3175" max="3175" width="11.140625" style="296" customWidth="1"/>
    <col min="3176" max="3178" width="10.7109375" style="296" customWidth="1"/>
    <col min="3179" max="3179" width="11.140625" style="296" customWidth="1"/>
    <col min="3180" max="3182" width="10.7109375" style="296" customWidth="1"/>
    <col min="3183" max="3183" width="11.140625" style="296" customWidth="1"/>
    <col min="3184" max="3185" width="10.7109375" style="296" customWidth="1"/>
    <col min="3186" max="3319" width="11.42578125" style="296"/>
    <col min="3320" max="3320" width="3" style="296" customWidth="1"/>
    <col min="3321" max="3321" width="21.85546875" style="296" customWidth="1"/>
    <col min="3322" max="3322" width="5" style="296" customWidth="1"/>
    <col min="3323" max="3323" width="5.140625" style="296" customWidth="1"/>
    <col min="3324" max="3324" width="6.42578125" style="296" customWidth="1"/>
    <col min="3325" max="3327" width="10.7109375" style="296" customWidth="1"/>
    <col min="3328" max="3331" width="11.85546875" style="296" customWidth="1"/>
    <col min="3332" max="3332" width="6.28515625" style="296" customWidth="1"/>
    <col min="3333" max="3333" width="8.28515625" style="296" customWidth="1"/>
    <col min="3334" max="3334" width="13.5703125" style="296" customWidth="1"/>
    <col min="3335" max="3335" width="2.7109375" style="296" customWidth="1"/>
    <col min="3336" max="3336" width="1.5703125" style="296" customWidth="1"/>
    <col min="3337" max="3337" width="3.140625" style="296" customWidth="1"/>
    <col min="3338" max="3338" width="21.85546875" style="296" customWidth="1"/>
    <col min="3339" max="3339" width="5" style="296" customWidth="1"/>
    <col min="3340" max="3340" width="5.140625" style="296" customWidth="1"/>
    <col min="3341" max="3341" width="6.42578125" style="296" customWidth="1"/>
    <col min="3342" max="3342" width="9" style="296" customWidth="1"/>
    <col min="3343" max="3343" width="8.7109375" style="296" customWidth="1"/>
    <col min="3344" max="3344" width="9" style="296" customWidth="1"/>
    <col min="3345" max="3345" width="8.7109375" style="296" customWidth="1"/>
    <col min="3346" max="3346" width="9" style="296" customWidth="1"/>
    <col min="3347" max="3347" width="8.7109375" style="296" customWidth="1"/>
    <col min="3348" max="3348" width="9" style="296" customWidth="1"/>
    <col min="3349" max="3349" width="8.7109375" style="296" customWidth="1"/>
    <col min="3350" max="3350" width="9" style="296" customWidth="1"/>
    <col min="3351" max="3351" width="8.7109375" style="296" customWidth="1"/>
    <col min="3352" max="3352" width="9" style="296" customWidth="1"/>
    <col min="3353" max="3353" width="9.28515625" style="296" customWidth="1"/>
    <col min="3354" max="3354" width="1.5703125" style="296" customWidth="1"/>
    <col min="3355" max="3355" width="1.7109375" style="296" customWidth="1"/>
    <col min="3356" max="3356" width="3.140625" style="296" customWidth="1"/>
    <col min="3357" max="3357" width="21.85546875" style="296" customWidth="1"/>
    <col min="3358" max="3358" width="5" style="296" customWidth="1"/>
    <col min="3359" max="3359" width="5.140625" style="296" customWidth="1"/>
    <col min="3360" max="3360" width="6.42578125" style="296" customWidth="1"/>
    <col min="3361" max="3361" width="5.5703125" style="296" customWidth="1"/>
    <col min="3362" max="3362" width="6" style="296" customWidth="1"/>
    <col min="3363" max="3363" width="5.5703125" style="296" customWidth="1"/>
    <col min="3364" max="3364" width="6" style="296" customWidth="1"/>
    <col min="3365" max="3365" width="5.5703125" style="296" customWidth="1"/>
    <col min="3366" max="3366" width="6" style="296" customWidth="1"/>
    <col min="3367" max="3367" width="5.5703125" style="296" customWidth="1"/>
    <col min="3368" max="3368" width="6" style="296" customWidth="1"/>
    <col min="3369" max="3369" width="5.5703125" style="296" customWidth="1"/>
    <col min="3370" max="3370" width="6" style="296" customWidth="1"/>
    <col min="3371" max="3371" width="5.5703125" style="296" customWidth="1"/>
    <col min="3372" max="3372" width="6" style="296" customWidth="1"/>
    <col min="3373" max="3373" width="5.5703125" style="296" customWidth="1"/>
    <col min="3374" max="3374" width="6" style="296" customWidth="1"/>
    <col min="3375" max="3375" width="5.5703125" style="296" customWidth="1"/>
    <col min="3376" max="3376" width="6" style="296" customWidth="1"/>
    <col min="3377" max="3377" width="5.5703125" style="296" customWidth="1"/>
    <col min="3378" max="3378" width="6" style="296" customWidth="1"/>
    <col min="3379" max="3379" width="3.140625" style="296" customWidth="1"/>
    <col min="3380" max="3380" width="1.7109375" style="296" customWidth="1"/>
    <col min="3381" max="3381" width="3.140625" style="296" customWidth="1"/>
    <col min="3382" max="3382" width="21.85546875" style="296" customWidth="1"/>
    <col min="3383" max="3383" width="5" style="296" customWidth="1"/>
    <col min="3384" max="3384" width="5.140625" style="296" customWidth="1"/>
    <col min="3385" max="3385" width="6.42578125" style="296" customWidth="1"/>
    <col min="3386" max="3386" width="5.5703125" style="296" customWidth="1"/>
    <col min="3387" max="3387" width="6" style="296" customWidth="1"/>
    <col min="3388" max="3388" width="5.5703125" style="296" customWidth="1"/>
    <col min="3389" max="3389" width="6" style="296" customWidth="1"/>
    <col min="3390" max="3390" width="5.5703125" style="296" customWidth="1"/>
    <col min="3391" max="3391" width="6" style="296" customWidth="1"/>
    <col min="3392" max="3392" width="5.5703125" style="296" customWidth="1"/>
    <col min="3393" max="3393" width="6" style="296" customWidth="1"/>
    <col min="3394" max="3394" width="5.5703125" style="296" customWidth="1"/>
    <col min="3395" max="3395" width="6" style="296" customWidth="1"/>
    <col min="3396" max="3396" width="5.5703125" style="296" customWidth="1"/>
    <col min="3397" max="3397" width="6" style="296" customWidth="1"/>
    <col min="3398" max="3398" width="5.5703125" style="296" customWidth="1"/>
    <col min="3399" max="3399" width="6" style="296" customWidth="1"/>
    <col min="3400" max="3400" width="5.5703125" style="296" customWidth="1"/>
    <col min="3401" max="3401" width="6" style="296" customWidth="1"/>
    <col min="3402" max="3402" width="5.5703125" style="296" customWidth="1"/>
    <col min="3403" max="3403" width="6" style="296" customWidth="1"/>
    <col min="3404" max="3404" width="3.140625" style="296" customWidth="1"/>
    <col min="3405" max="3405" width="2.7109375" style="296" customWidth="1"/>
    <col min="3406" max="3406" width="3" style="296" customWidth="1"/>
    <col min="3407" max="3407" width="21.85546875" style="296" customWidth="1"/>
    <col min="3408" max="3408" width="5" style="296" customWidth="1"/>
    <col min="3409" max="3409" width="5.140625" style="296" customWidth="1"/>
    <col min="3410" max="3410" width="6.42578125" style="296" customWidth="1"/>
    <col min="3411" max="3418" width="8.7109375" style="296" customWidth="1"/>
    <col min="3419" max="3422" width="9" style="296" customWidth="1"/>
    <col min="3423" max="3423" width="3.5703125" style="296" customWidth="1"/>
    <col min="3424" max="3424" width="2.5703125" style="296" customWidth="1"/>
    <col min="3425" max="3425" width="3.5703125" style="296" customWidth="1"/>
    <col min="3426" max="3426" width="21.85546875" style="296" customWidth="1"/>
    <col min="3427" max="3427" width="5" style="296" customWidth="1"/>
    <col min="3428" max="3428" width="5.140625" style="296" customWidth="1"/>
    <col min="3429" max="3429" width="6.42578125" style="296" customWidth="1"/>
    <col min="3430" max="3430" width="10.7109375" style="296" customWidth="1"/>
    <col min="3431" max="3431" width="11.140625" style="296" customWidth="1"/>
    <col min="3432" max="3434" width="10.7109375" style="296" customWidth="1"/>
    <col min="3435" max="3435" width="11.140625" style="296" customWidth="1"/>
    <col min="3436" max="3438" width="10.7109375" style="296" customWidth="1"/>
    <col min="3439" max="3439" width="11.140625" style="296" customWidth="1"/>
    <col min="3440" max="3441" width="10.7109375" style="296" customWidth="1"/>
    <col min="3442" max="3575" width="11.42578125" style="296"/>
    <col min="3576" max="3576" width="3" style="296" customWidth="1"/>
    <col min="3577" max="3577" width="21.85546875" style="296" customWidth="1"/>
    <col min="3578" max="3578" width="5" style="296" customWidth="1"/>
    <col min="3579" max="3579" width="5.140625" style="296" customWidth="1"/>
    <col min="3580" max="3580" width="6.42578125" style="296" customWidth="1"/>
    <col min="3581" max="3583" width="10.7109375" style="296" customWidth="1"/>
    <col min="3584" max="3587" width="11.85546875" style="296" customWidth="1"/>
    <col min="3588" max="3588" width="6.28515625" style="296" customWidth="1"/>
    <col min="3589" max="3589" width="8.28515625" style="296" customWidth="1"/>
    <col min="3590" max="3590" width="13.5703125" style="296" customWidth="1"/>
    <col min="3591" max="3591" width="2.7109375" style="296" customWidth="1"/>
    <col min="3592" max="3592" width="1.5703125" style="296" customWidth="1"/>
    <col min="3593" max="3593" width="3.140625" style="296" customWidth="1"/>
    <col min="3594" max="3594" width="21.85546875" style="296" customWidth="1"/>
    <col min="3595" max="3595" width="5" style="296" customWidth="1"/>
    <col min="3596" max="3596" width="5.140625" style="296" customWidth="1"/>
    <col min="3597" max="3597" width="6.42578125" style="296" customWidth="1"/>
    <col min="3598" max="3598" width="9" style="296" customWidth="1"/>
    <col min="3599" max="3599" width="8.7109375" style="296" customWidth="1"/>
    <col min="3600" max="3600" width="9" style="296" customWidth="1"/>
    <col min="3601" max="3601" width="8.7109375" style="296" customWidth="1"/>
    <col min="3602" max="3602" width="9" style="296" customWidth="1"/>
    <col min="3603" max="3603" width="8.7109375" style="296" customWidth="1"/>
    <col min="3604" max="3604" width="9" style="296" customWidth="1"/>
    <col min="3605" max="3605" width="8.7109375" style="296" customWidth="1"/>
    <col min="3606" max="3606" width="9" style="296" customWidth="1"/>
    <col min="3607" max="3607" width="8.7109375" style="296" customWidth="1"/>
    <col min="3608" max="3608" width="9" style="296" customWidth="1"/>
    <col min="3609" max="3609" width="9.28515625" style="296" customWidth="1"/>
    <col min="3610" max="3610" width="1.5703125" style="296" customWidth="1"/>
    <col min="3611" max="3611" width="1.7109375" style="296" customWidth="1"/>
    <col min="3612" max="3612" width="3.140625" style="296" customWidth="1"/>
    <col min="3613" max="3613" width="21.85546875" style="296" customWidth="1"/>
    <col min="3614" max="3614" width="5" style="296" customWidth="1"/>
    <col min="3615" max="3615" width="5.140625" style="296" customWidth="1"/>
    <col min="3616" max="3616" width="6.42578125" style="296" customWidth="1"/>
    <col min="3617" max="3617" width="5.5703125" style="296" customWidth="1"/>
    <col min="3618" max="3618" width="6" style="296" customWidth="1"/>
    <col min="3619" max="3619" width="5.5703125" style="296" customWidth="1"/>
    <col min="3620" max="3620" width="6" style="296" customWidth="1"/>
    <col min="3621" max="3621" width="5.5703125" style="296" customWidth="1"/>
    <col min="3622" max="3622" width="6" style="296" customWidth="1"/>
    <col min="3623" max="3623" width="5.5703125" style="296" customWidth="1"/>
    <col min="3624" max="3624" width="6" style="296" customWidth="1"/>
    <col min="3625" max="3625" width="5.5703125" style="296" customWidth="1"/>
    <col min="3626" max="3626" width="6" style="296" customWidth="1"/>
    <col min="3627" max="3627" width="5.5703125" style="296" customWidth="1"/>
    <col min="3628" max="3628" width="6" style="296" customWidth="1"/>
    <col min="3629" max="3629" width="5.5703125" style="296" customWidth="1"/>
    <col min="3630" max="3630" width="6" style="296" customWidth="1"/>
    <col min="3631" max="3631" width="5.5703125" style="296" customWidth="1"/>
    <col min="3632" max="3632" width="6" style="296" customWidth="1"/>
    <col min="3633" max="3633" width="5.5703125" style="296" customWidth="1"/>
    <col min="3634" max="3634" width="6" style="296" customWidth="1"/>
    <col min="3635" max="3635" width="3.140625" style="296" customWidth="1"/>
    <col min="3636" max="3636" width="1.7109375" style="296" customWidth="1"/>
    <col min="3637" max="3637" width="3.140625" style="296" customWidth="1"/>
    <col min="3638" max="3638" width="21.85546875" style="296" customWidth="1"/>
    <col min="3639" max="3639" width="5" style="296" customWidth="1"/>
    <col min="3640" max="3640" width="5.140625" style="296" customWidth="1"/>
    <col min="3641" max="3641" width="6.42578125" style="296" customWidth="1"/>
    <col min="3642" max="3642" width="5.5703125" style="296" customWidth="1"/>
    <col min="3643" max="3643" width="6" style="296" customWidth="1"/>
    <col min="3644" max="3644" width="5.5703125" style="296" customWidth="1"/>
    <col min="3645" max="3645" width="6" style="296" customWidth="1"/>
    <col min="3646" max="3646" width="5.5703125" style="296" customWidth="1"/>
    <col min="3647" max="3647" width="6" style="296" customWidth="1"/>
    <col min="3648" max="3648" width="5.5703125" style="296" customWidth="1"/>
    <col min="3649" max="3649" width="6" style="296" customWidth="1"/>
    <col min="3650" max="3650" width="5.5703125" style="296" customWidth="1"/>
    <col min="3651" max="3651" width="6" style="296" customWidth="1"/>
    <col min="3652" max="3652" width="5.5703125" style="296" customWidth="1"/>
    <col min="3653" max="3653" width="6" style="296" customWidth="1"/>
    <col min="3654" max="3654" width="5.5703125" style="296" customWidth="1"/>
    <col min="3655" max="3655" width="6" style="296" customWidth="1"/>
    <col min="3656" max="3656" width="5.5703125" style="296" customWidth="1"/>
    <col min="3657" max="3657" width="6" style="296" customWidth="1"/>
    <col min="3658" max="3658" width="5.5703125" style="296" customWidth="1"/>
    <col min="3659" max="3659" width="6" style="296" customWidth="1"/>
    <col min="3660" max="3660" width="3.140625" style="296" customWidth="1"/>
    <col min="3661" max="3661" width="2.7109375" style="296" customWidth="1"/>
    <col min="3662" max="3662" width="3" style="296" customWidth="1"/>
    <col min="3663" max="3663" width="21.85546875" style="296" customWidth="1"/>
    <col min="3664" max="3664" width="5" style="296" customWidth="1"/>
    <col min="3665" max="3665" width="5.140625" style="296" customWidth="1"/>
    <col min="3666" max="3666" width="6.42578125" style="296" customWidth="1"/>
    <col min="3667" max="3674" width="8.7109375" style="296" customWidth="1"/>
    <col min="3675" max="3678" width="9" style="296" customWidth="1"/>
    <col min="3679" max="3679" width="3.5703125" style="296" customWidth="1"/>
    <col min="3680" max="3680" width="2.5703125" style="296" customWidth="1"/>
    <col min="3681" max="3681" width="3.5703125" style="296" customWidth="1"/>
    <col min="3682" max="3682" width="21.85546875" style="296" customWidth="1"/>
    <col min="3683" max="3683" width="5" style="296" customWidth="1"/>
    <col min="3684" max="3684" width="5.140625" style="296" customWidth="1"/>
    <col min="3685" max="3685" width="6.42578125" style="296" customWidth="1"/>
    <col min="3686" max="3686" width="10.7109375" style="296" customWidth="1"/>
    <col min="3687" max="3687" width="11.140625" style="296" customWidth="1"/>
    <col min="3688" max="3690" width="10.7109375" style="296" customWidth="1"/>
    <col min="3691" max="3691" width="11.140625" style="296" customWidth="1"/>
    <col min="3692" max="3694" width="10.7109375" style="296" customWidth="1"/>
    <col min="3695" max="3695" width="11.140625" style="296" customWidth="1"/>
    <col min="3696" max="3697" width="10.7109375" style="296" customWidth="1"/>
    <col min="3698" max="3831" width="11.42578125" style="296"/>
    <col min="3832" max="3832" width="3" style="296" customWidth="1"/>
    <col min="3833" max="3833" width="21.85546875" style="296" customWidth="1"/>
    <col min="3834" max="3834" width="5" style="296" customWidth="1"/>
    <col min="3835" max="3835" width="5.140625" style="296" customWidth="1"/>
    <col min="3836" max="3836" width="6.42578125" style="296" customWidth="1"/>
    <col min="3837" max="3839" width="10.7109375" style="296" customWidth="1"/>
    <col min="3840" max="3843" width="11.85546875" style="296" customWidth="1"/>
    <col min="3844" max="3844" width="6.28515625" style="296" customWidth="1"/>
    <col min="3845" max="3845" width="8.28515625" style="296" customWidth="1"/>
    <col min="3846" max="3846" width="13.5703125" style="296" customWidth="1"/>
    <col min="3847" max="3847" width="2.7109375" style="296" customWidth="1"/>
    <col min="3848" max="3848" width="1.5703125" style="296" customWidth="1"/>
    <col min="3849" max="3849" width="3.140625" style="296" customWidth="1"/>
    <col min="3850" max="3850" width="21.85546875" style="296" customWidth="1"/>
    <col min="3851" max="3851" width="5" style="296" customWidth="1"/>
    <col min="3852" max="3852" width="5.140625" style="296" customWidth="1"/>
    <col min="3853" max="3853" width="6.42578125" style="296" customWidth="1"/>
    <col min="3854" max="3854" width="9" style="296" customWidth="1"/>
    <col min="3855" max="3855" width="8.7109375" style="296" customWidth="1"/>
    <col min="3856" max="3856" width="9" style="296" customWidth="1"/>
    <col min="3857" max="3857" width="8.7109375" style="296" customWidth="1"/>
    <col min="3858" max="3858" width="9" style="296" customWidth="1"/>
    <col min="3859" max="3859" width="8.7109375" style="296" customWidth="1"/>
    <col min="3860" max="3860" width="9" style="296" customWidth="1"/>
    <col min="3861" max="3861" width="8.7109375" style="296" customWidth="1"/>
    <col min="3862" max="3862" width="9" style="296" customWidth="1"/>
    <col min="3863" max="3863" width="8.7109375" style="296" customWidth="1"/>
    <col min="3864" max="3864" width="9" style="296" customWidth="1"/>
    <col min="3865" max="3865" width="9.28515625" style="296" customWidth="1"/>
    <col min="3866" max="3866" width="1.5703125" style="296" customWidth="1"/>
    <col min="3867" max="3867" width="1.7109375" style="296" customWidth="1"/>
    <col min="3868" max="3868" width="3.140625" style="296" customWidth="1"/>
    <col min="3869" max="3869" width="21.85546875" style="296" customWidth="1"/>
    <col min="3870" max="3870" width="5" style="296" customWidth="1"/>
    <col min="3871" max="3871" width="5.140625" style="296" customWidth="1"/>
    <col min="3872" max="3872" width="6.42578125" style="296" customWidth="1"/>
    <col min="3873" max="3873" width="5.5703125" style="296" customWidth="1"/>
    <col min="3874" max="3874" width="6" style="296" customWidth="1"/>
    <col min="3875" max="3875" width="5.5703125" style="296" customWidth="1"/>
    <col min="3876" max="3876" width="6" style="296" customWidth="1"/>
    <col min="3877" max="3877" width="5.5703125" style="296" customWidth="1"/>
    <col min="3878" max="3878" width="6" style="296" customWidth="1"/>
    <col min="3879" max="3879" width="5.5703125" style="296" customWidth="1"/>
    <col min="3880" max="3880" width="6" style="296" customWidth="1"/>
    <col min="3881" max="3881" width="5.5703125" style="296" customWidth="1"/>
    <col min="3882" max="3882" width="6" style="296" customWidth="1"/>
    <col min="3883" max="3883" width="5.5703125" style="296" customWidth="1"/>
    <col min="3884" max="3884" width="6" style="296" customWidth="1"/>
    <col min="3885" max="3885" width="5.5703125" style="296" customWidth="1"/>
    <col min="3886" max="3886" width="6" style="296" customWidth="1"/>
    <col min="3887" max="3887" width="5.5703125" style="296" customWidth="1"/>
    <col min="3888" max="3888" width="6" style="296" customWidth="1"/>
    <col min="3889" max="3889" width="5.5703125" style="296" customWidth="1"/>
    <col min="3890" max="3890" width="6" style="296" customWidth="1"/>
    <col min="3891" max="3891" width="3.140625" style="296" customWidth="1"/>
    <col min="3892" max="3892" width="1.7109375" style="296" customWidth="1"/>
    <col min="3893" max="3893" width="3.140625" style="296" customWidth="1"/>
    <col min="3894" max="3894" width="21.85546875" style="296" customWidth="1"/>
    <col min="3895" max="3895" width="5" style="296" customWidth="1"/>
    <col min="3896" max="3896" width="5.140625" style="296" customWidth="1"/>
    <col min="3897" max="3897" width="6.42578125" style="296" customWidth="1"/>
    <col min="3898" max="3898" width="5.5703125" style="296" customWidth="1"/>
    <col min="3899" max="3899" width="6" style="296" customWidth="1"/>
    <col min="3900" max="3900" width="5.5703125" style="296" customWidth="1"/>
    <col min="3901" max="3901" width="6" style="296" customWidth="1"/>
    <col min="3902" max="3902" width="5.5703125" style="296" customWidth="1"/>
    <col min="3903" max="3903" width="6" style="296" customWidth="1"/>
    <col min="3904" max="3904" width="5.5703125" style="296" customWidth="1"/>
    <col min="3905" max="3905" width="6" style="296" customWidth="1"/>
    <col min="3906" max="3906" width="5.5703125" style="296" customWidth="1"/>
    <col min="3907" max="3907" width="6" style="296" customWidth="1"/>
    <col min="3908" max="3908" width="5.5703125" style="296" customWidth="1"/>
    <col min="3909" max="3909" width="6" style="296" customWidth="1"/>
    <col min="3910" max="3910" width="5.5703125" style="296" customWidth="1"/>
    <col min="3911" max="3911" width="6" style="296" customWidth="1"/>
    <col min="3912" max="3912" width="5.5703125" style="296" customWidth="1"/>
    <col min="3913" max="3913" width="6" style="296" customWidth="1"/>
    <col min="3914" max="3914" width="5.5703125" style="296" customWidth="1"/>
    <col min="3915" max="3915" width="6" style="296" customWidth="1"/>
    <col min="3916" max="3916" width="3.140625" style="296" customWidth="1"/>
    <col min="3917" max="3917" width="2.7109375" style="296" customWidth="1"/>
    <col min="3918" max="3918" width="3" style="296" customWidth="1"/>
    <col min="3919" max="3919" width="21.85546875" style="296" customWidth="1"/>
    <col min="3920" max="3920" width="5" style="296" customWidth="1"/>
    <col min="3921" max="3921" width="5.140625" style="296" customWidth="1"/>
    <col min="3922" max="3922" width="6.42578125" style="296" customWidth="1"/>
    <col min="3923" max="3930" width="8.7109375" style="296" customWidth="1"/>
    <col min="3931" max="3934" width="9" style="296" customWidth="1"/>
    <col min="3935" max="3935" width="3.5703125" style="296" customWidth="1"/>
    <col min="3936" max="3936" width="2.5703125" style="296" customWidth="1"/>
    <col min="3937" max="3937" width="3.5703125" style="296" customWidth="1"/>
    <col min="3938" max="3938" width="21.85546875" style="296" customWidth="1"/>
    <col min="3939" max="3939" width="5" style="296" customWidth="1"/>
    <col min="3940" max="3940" width="5.140625" style="296" customWidth="1"/>
    <col min="3941" max="3941" width="6.42578125" style="296" customWidth="1"/>
    <col min="3942" max="3942" width="10.7109375" style="296" customWidth="1"/>
    <col min="3943" max="3943" width="11.140625" style="296" customWidth="1"/>
    <col min="3944" max="3946" width="10.7109375" style="296" customWidth="1"/>
    <col min="3947" max="3947" width="11.140625" style="296" customWidth="1"/>
    <col min="3948" max="3950" width="10.7109375" style="296" customWidth="1"/>
    <col min="3951" max="3951" width="11.140625" style="296" customWidth="1"/>
    <col min="3952" max="3953" width="10.7109375" style="296" customWidth="1"/>
    <col min="3954" max="4087" width="11.42578125" style="296"/>
    <col min="4088" max="4088" width="3" style="296" customWidth="1"/>
    <col min="4089" max="4089" width="21.85546875" style="296" customWidth="1"/>
    <col min="4090" max="4090" width="5" style="296" customWidth="1"/>
    <col min="4091" max="4091" width="5.140625" style="296" customWidth="1"/>
    <col min="4092" max="4092" width="6.42578125" style="296" customWidth="1"/>
    <col min="4093" max="4095" width="10.7109375" style="296" customWidth="1"/>
    <col min="4096" max="4099" width="11.85546875" style="296" customWidth="1"/>
    <col min="4100" max="4100" width="6.28515625" style="296" customWidth="1"/>
    <col min="4101" max="4101" width="8.28515625" style="296" customWidth="1"/>
    <col min="4102" max="4102" width="13.5703125" style="296" customWidth="1"/>
    <col min="4103" max="4103" width="2.7109375" style="296" customWidth="1"/>
    <col min="4104" max="4104" width="1.5703125" style="296" customWidth="1"/>
    <col min="4105" max="4105" width="3.140625" style="296" customWidth="1"/>
    <col min="4106" max="4106" width="21.85546875" style="296" customWidth="1"/>
    <col min="4107" max="4107" width="5" style="296" customWidth="1"/>
    <col min="4108" max="4108" width="5.140625" style="296" customWidth="1"/>
    <col min="4109" max="4109" width="6.42578125" style="296" customWidth="1"/>
    <col min="4110" max="4110" width="9" style="296" customWidth="1"/>
    <col min="4111" max="4111" width="8.7109375" style="296" customWidth="1"/>
    <col min="4112" max="4112" width="9" style="296" customWidth="1"/>
    <col min="4113" max="4113" width="8.7109375" style="296" customWidth="1"/>
    <col min="4114" max="4114" width="9" style="296" customWidth="1"/>
    <col min="4115" max="4115" width="8.7109375" style="296" customWidth="1"/>
    <col min="4116" max="4116" width="9" style="296" customWidth="1"/>
    <col min="4117" max="4117" width="8.7109375" style="296" customWidth="1"/>
    <col min="4118" max="4118" width="9" style="296" customWidth="1"/>
    <col min="4119" max="4119" width="8.7109375" style="296" customWidth="1"/>
    <col min="4120" max="4120" width="9" style="296" customWidth="1"/>
    <col min="4121" max="4121" width="9.28515625" style="296" customWidth="1"/>
    <col min="4122" max="4122" width="1.5703125" style="296" customWidth="1"/>
    <col min="4123" max="4123" width="1.7109375" style="296" customWidth="1"/>
    <col min="4124" max="4124" width="3.140625" style="296" customWidth="1"/>
    <col min="4125" max="4125" width="21.85546875" style="296" customWidth="1"/>
    <col min="4126" max="4126" width="5" style="296" customWidth="1"/>
    <col min="4127" max="4127" width="5.140625" style="296" customWidth="1"/>
    <col min="4128" max="4128" width="6.42578125" style="296" customWidth="1"/>
    <col min="4129" max="4129" width="5.5703125" style="296" customWidth="1"/>
    <col min="4130" max="4130" width="6" style="296" customWidth="1"/>
    <col min="4131" max="4131" width="5.5703125" style="296" customWidth="1"/>
    <col min="4132" max="4132" width="6" style="296" customWidth="1"/>
    <col min="4133" max="4133" width="5.5703125" style="296" customWidth="1"/>
    <col min="4134" max="4134" width="6" style="296" customWidth="1"/>
    <col min="4135" max="4135" width="5.5703125" style="296" customWidth="1"/>
    <col min="4136" max="4136" width="6" style="296" customWidth="1"/>
    <col min="4137" max="4137" width="5.5703125" style="296" customWidth="1"/>
    <col min="4138" max="4138" width="6" style="296" customWidth="1"/>
    <col min="4139" max="4139" width="5.5703125" style="296" customWidth="1"/>
    <col min="4140" max="4140" width="6" style="296" customWidth="1"/>
    <col min="4141" max="4141" width="5.5703125" style="296" customWidth="1"/>
    <col min="4142" max="4142" width="6" style="296" customWidth="1"/>
    <col min="4143" max="4143" width="5.5703125" style="296" customWidth="1"/>
    <col min="4144" max="4144" width="6" style="296" customWidth="1"/>
    <col min="4145" max="4145" width="5.5703125" style="296" customWidth="1"/>
    <col min="4146" max="4146" width="6" style="296" customWidth="1"/>
    <col min="4147" max="4147" width="3.140625" style="296" customWidth="1"/>
    <col min="4148" max="4148" width="1.7109375" style="296" customWidth="1"/>
    <col min="4149" max="4149" width="3.140625" style="296" customWidth="1"/>
    <col min="4150" max="4150" width="21.85546875" style="296" customWidth="1"/>
    <col min="4151" max="4151" width="5" style="296" customWidth="1"/>
    <col min="4152" max="4152" width="5.140625" style="296" customWidth="1"/>
    <col min="4153" max="4153" width="6.42578125" style="296" customWidth="1"/>
    <col min="4154" max="4154" width="5.5703125" style="296" customWidth="1"/>
    <col min="4155" max="4155" width="6" style="296" customWidth="1"/>
    <col min="4156" max="4156" width="5.5703125" style="296" customWidth="1"/>
    <col min="4157" max="4157" width="6" style="296" customWidth="1"/>
    <col min="4158" max="4158" width="5.5703125" style="296" customWidth="1"/>
    <col min="4159" max="4159" width="6" style="296" customWidth="1"/>
    <col min="4160" max="4160" width="5.5703125" style="296" customWidth="1"/>
    <col min="4161" max="4161" width="6" style="296" customWidth="1"/>
    <col min="4162" max="4162" width="5.5703125" style="296" customWidth="1"/>
    <col min="4163" max="4163" width="6" style="296" customWidth="1"/>
    <col min="4164" max="4164" width="5.5703125" style="296" customWidth="1"/>
    <col min="4165" max="4165" width="6" style="296" customWidth="1"/>
    <col min="4166" max="4166" width="5.5703125" style="296" customWidth="1"/>
    <col min="4167" max="4167" width="6" style="296" customWidth="1"/>
    <col min="4168" max="4168" width="5.5703125" style="296" customWidth="1"/>
    <col min="4169" max="4169" width="6" style="296" customWidth="1"/>
    <col min="4170" max="4170" width="5.5703125" style="296" customWidth="1"/>
    <col min="4171" max="4171" width="6" style="296" customWidth="1"/>
    <col min="4172" max="4172" width="3.140625" style="296" customWidth="1"/>
    <col min="4173" max="4173" width="2.7109375" style="296" customWidth="1"/>
    <col min="4174" max="4174" width="3" style="296" customWidth="1"/>
    <col min="4175" max="4175" width="21.85546875" style="296" customWidth="1"/>
    <col min="4176" max="4176" width="5" style="296" customWidth="1"/>
    <col min="4177" max="4177" width="5.140625" style="296" customWidth="1"/>
    <col min="4178" max="4178" width="6.42578125" style="296" customWidth="1"/>
    <col min="4179" max="4186" width="8.7109375" style="296" customWidth="1"/>
    <col min="4187" max="4190" width="9" style="296" customWidth="1"/>
    <col min="4191" max="4191" width="3.5703125" style="296" customWidth="1"/>
    <col min="4192" max="4192" width="2.5703125" style="296" customWidth="1"/>
    <col min="4193" max="4193" width="3.5703125" style="296" customWidth="1"/>
    <col min="4194" max="4194" width="21.85546875" style="296" customWidth="1"/>
    <col min="4195" max="4195" width="5" style="296" customWidth="1"/>
    <col min="4196" max="4196" width="5.140625" style="296" customWidth="1"/>
    <col min="4197" max="4197" width="6.42578125" style="296" customWidth="1"/>
    <col min="4198" max="4198" width="10.7109375" style="296" customWidth="1"/>
    <col min="4199" max="4199" width="11.140625" style="296" customWidth="1"/>
    <col min="4200" max="4202" width="10.7109375" style="296" customWidth="1"/>
    <col min="4203" max="4203" width="11.140625" style="296" customWidth="1"/>
    <col min="4204" max="4206" width="10.7109375" style="296" customWidth="1"/>
    <col min="4207" max="4207" width="11.140625" style="296" customWidth="1"/>
    <col min="4208" max="4209" width="10.7109375" style="296" customWidth="1"/>
    <col min="4210" max="4343" width="11.42578125" style="296"/>
    <col min="4344" max="4344" width="3" style="296" customWidth="1"/>
    <col min="4345" max="4345" width="21.85546875" style="296" customWidth="1"/>
    <col min="4346" max="4346" width="5" style="296" customWidth="1"/>
    <col min="4347" max="4347" width="5.140625" style="296" customWidth="1"/>
    <col min="4348" max="4348" width="6.42578125" style="296" customWidth="1"/>
    <col min="4349" max="4351" width="10.7109375" style="296" customWidth="1"/>
    <col min="4352" max="4355" width="11.85546875" style="296" customWidth="1"/>
    <col min="4356" max="4356" width="6.28515625" style="296" customWidth="1"/>
    <col min="4357" max="4357" width="8.28515625" style="296" customWidth="1"/>
    <col min="4358" max="4358" width="13.5703125" style="296" customWidth="1"/>
    <col min="4359" max="4359" width="2.7109375" style="296" customWidth="1"/>
    <col min="4360" max="4360" width="1.5703125" style="296" customWidth="1"/>
    <col min="4361" max="4361" width="3.140625" style="296" customWidth="1"/>
    <col min="4362" max="4362" width="21.85546875" style="296" customWidth="1"/>
    <col min="4363" max="4363" width="5" style="296" customWidth="1"/>
    <col min="4364" max="4364" width="5.140625" style="296" customWidth="1"/>
    <col min="4365" max="4365" width="6.42578125" style="296" customWidth="1"/>
    <col min="4366" max="4366" width="9" style="296" customWidth="1"/>
    <col min="4367" max="4367" width="8.7109375" style="296" customWidth="1"/>
    <col min="4368" max="4368" width="9" style="296" customWidth="1"/>
    <col min="4369" max="4369" width="8.7109375" style="296" customWidth="1"/>
    <col min="4370" max="4370" width="9" style="296" customWidth="1"/>
    <col min="4371" max="4371" width="8.7109375" style="296" customWidth="1"/>
    <col min="4372" max="4372" width="9" style="296" customWidth="1"/>
    <col min="4373" max="4373" width="8.7109375" style="296" customWidth="1"/>
    <col min="4374" max="4374" width="9" style="296" customWidth="1"/>
    <col min="4375" max="4375" width="8.7109375" style="296" customWidth="1"/>
    <col min="4376" max="4376" width="9" style="296" customWidth="1"/>
    <col min="4377" max="4377" width="9.28515625" style="296" customWidth="1"/>
    <col min="4378" max="4378" width="1.5703125" style="296" customWidth="1"/>
    <col min="4379" max="4379" width="1.7109375" style="296" customWidth="1"/>
    <col min="4380" max="4380" width="3.140625" style="296" customWidth="1"/>
    <col min="4381" max="4381" width="21.85546875" style="296" customWidth="1"/>
    <col min="4382" max="4382" width="5" style="296" customWidth="1"/>
    <col min="4383" max="4383" width="5.140625" style="296" customWidth="1"/>
    <col min="4384" max="4384" width="6.42578125" style="296" customWidth="1"/>
    <col min="4385" max="4385" width="5.5703125" style="296" customWidth="1"/>
    <col min="4386" max="4386" width="6" style="296" customWidth="1"/>
    <col min="4387" max="4387" width="5.5703125" style="296" customWidth="1"/>
    <col min="4388" max="4388" width="6" style="296" customWidth="1"/>
    <col min="4389" max="4389" width="5.5703125" style="296" customWidth="1"/>
    <col min="4390" max="4390" width="6" style="296" customWidth="1"/>
    <col min="4391" max="4391" width="5.5703125" style="296" customWidth="1"/>
    <col min="4392" max="4392" width="6" style="296" customWidth="1"/>
    <col min="4393" max="4393" width="5.5703125" style="296" customWidth="1"/>
    <col min="4394" max="4394" width="6" style="296" customWidth="1"/>
    <col min="4395" max="4395" width="5.5703125" style="296" customWidth="1"/>
    <col min="4396" max="4396" width="6" style="296" customWidth="1"/>
    <col min="4397" max="4397" width="5.5703125" style="296" customWidth="1"/>
    <col min="4398" max="4398" width="6" style="296" customWidth="1"/>
    <col min="4399" max="4399" width="5.5703125" style="296" customWidth="1"/>
    <col min="4400" max="4400" width="6" style="296" customWidth="1"/>
    <col min="4401" max="4401" width="5.5703125" style="296" customWidth="1"/>
    <col min="4402" max="4402" width="6" style="296" customWidth="1"/>
    <col min="4403" max="4403" width="3.140625" style="296" customWidth="1"/>
    <col min="4404" max="4404" width="1.7109375" style="296" customWidth="1"/>
    <col min="4405" max="4405" width="3.140625" style="296" customWidth="1"/>
    <col min="4406" max="4406" width="21.85546875" style="296" customWidth="1"/>
    <col min="4407" max="4407" width="5" style="296" customWidth="1"/>
    <col min="4408" max="4408" width="5.140625" style="296" customWidth="1"/>
    <col min="4409" max="4409" width="6.42578125" style="296" customWidth="1"/>
    <col min="4410" max="4410" width="5.5703125" style="296" customWidth="1"/>
    <col min="4411" max="4411" width="6" style="296" customWidth="1"/>
    <col min="4412" max="4412" width="5.5703125" style="296" customWidth="1"/>
    <col min="4413" max="4413" width="6" style="296" customWidth="1"/>
    <col min="4414" max="4414" width="5.5703125" style="296" customWidth="1"/>
    <col min="4415" max="4415" width="6" style="296" customWidth="1"/>
    <col min="4416" max="4416" width="5.5703125" style="296" customWidth="1"/>
    <col min="4417" max="4417" width="6" style="296" customWidth="1"/>
    <col min="4418" max="4418" width="5.5703125" style="296" customWidth="1"/>
    <col min="4419" max="4419" width="6" style="296" customWidth="1"/>
    <col min="4420" max="4420" width="5.5703125" style="296" customWidth="1"/>
    <col min="4421" max="4421" width="6" style="296" customWidth="1"/>
    <col min="4422" max="4422" width="5.5703125" style="296" customWidth="1"/>
    <col min="4423" max="4423" width="6" style="296" customWidth="1"/>
    <col min="4424" max="4424" width="5.5703125" style="296" customWidth="1"/>
    <col min="4425" max="4425" width="6" style="296" customWidth="1"/>
    <col min="4426" max="4426" width="5.5703125" style="296" customWidth="1"/>
    <col min="4427" max="4427" width="6" style="296" customWidth="1"/>
    <col min="4428" max="4428" width="3.140625" style="296" customWidth="1"/>
    <col min="4429" max="4429" width="2.7109375" style="296" customWidth="1"/>
    <col min="4430" max="4430" width="3" style="296" customWidth="1"/>
    <col min="4431" max="4431" width="21.85546875" style="296" customWidth="1"/>
    <col min="4432" max="4432" width="5" style="296" customWidth="1"/>
    <col min="4433" max="4433" width="5.140625" style="296" customWidth="1"/>
    <col min="4434" max="4434" width="6.42578125" style="296" customWidth="1"/>
    <col min="4435" max="4442" width="8.7109375" style="296" customWidth="1"/>
    <col min="4443" max="4446" width="9" style="296" customWidth="1"/>
    <col min="4447" max="4447" width="3.5703125" style="296" customWidth="1"/>
    <col min="4448" max="4448" width="2.5703125" style="296" customWidth="1"/>
    <col min="4449" max="4449" width="3.5703125" style="296" customWidth="1"/>
    <col min="4450" max="4450" width="21.85546875" style="296" customWidth="1"/>
    <col min="4451" max="4451" width="5" style="296" customWidth="1"/>
    <col min="4452" max="4452" width="5.140625" style="296" customWidth="1"/>
    <col min="4453" max="4453" width="6.42578125" style="296" customWidth="1"/>
    <col min="4454" max="4454" width="10.7109375" style="296" customWidth="1"/>
    <col min="4455" max="4455" width="11.140625" style="296" customWidth="1"/>
    <col min="4456" max="4458" width="10.7109375" style="296" customWidth="1"/>
    <col min="4459" max="4459" width="11.140625" style="296" customWidth="1"/>
    <col min="4460" max="4462" width="10.7109375" style="296" customWidth="1"/>
    <col min="4463" max="4463" width="11.140625" style="296" customWidth="1"/>
    <col min="4464" max="4465" width="10.7109375" style="296" customWidth="1"/>
    <col min="4466" max="4599" width="11.42578125" style="296"/>
    <col min="4600" max="4600" width="3" style="296" customWidth="1"/>
    <col min="4601" max="4601" width="21.85546875" style="296" customWidth="1"/>
    <col min="4602" max="4602" width="5" style="296" customWidth="1"/>
    <col min="4603" max="4603" width="5.140625" style="296" customWidth="1"/>
    <col min="4604" max="4604" width="6.42578125" style="296" customWidth="1"/>
    <col min="4605" max="4607" width="10.7109375" style="296" customWidth="1"/>
    <col min="4608" max="4611" width="11.85546875" style="296" customWidth="1"/>
    <col min="4612" max="4612" width="6.28515625" style="296" customWidth="1"/>
    <col min="4613" max="4613" width="8.28515625" style="296" customWidth="1"/>
    <col min="4614" max="4614" width="13.5703125" style="296" customWidth="1"/>
    <col min="4615" max="4615" width="2.7109375" style="296" customWidth="1"/>
    <col min="4616" max="4616" width="1.5703125" style="296" customWidth="1"/>
    <col min="4617" max="4617" width="3.140625" style="296" customWidth="1"/>
    <col min="4618" max="4618" width="21.85546875" style="296" customWidth="1"/>
    <col min="4619" max="4619" width="5" style="296" customWidth="1"/>
    <col min="4620" max="4620" width="5.140625" style="296" customWidth="1"/>
    <col min="4621" max="4621" width="6.42578125" style="296" customWidth="1"/>
    <col min="4622" max="4622" width="9" style="296" customWidth="1"/>
    <col min="4623" max="4623" width="8.7109375" style="296" customWidth="1"/>
    <col min="4624" max="4624" width="9" style="296" customWidth="1"/>
    <col min="4625" max="4625" width="8.7109375" style="296" customWidth="1"/>
    <col min="4626" max="4626" width="9" style="296" customWidth="1"/>
    <col min="4627" max="4627" width="8.7109375" style="296" customWidth="1"/>
    <col min="4628" max="4628" width="9" style="296" customWidth="1"/>
    <col min="4629" max="4629" width="8.7109375" style="296" customWidth="1"/>
    <col min="4630" max="4630" width="9" style="296" customWidth="1"/>
    <col min="4631" max="4631" width="8.7109375" style="296" customWidth="1"/>
    <col min="4632" max="4632" width="9" style="296" customWidth="1"/>
    <col min="4633" max="4633" width="9.28515625" style="296" customWidth="1"/>
    <col min="4634" max="4634" width="1.5703125" style="296" customWidth="1"/>
    <col min="4635" max="4635" width="1.7109375" style="296" customWidth="1"/>
    <col min="4636" max="4636" width="3.140625" style="296" customWidth="1"/>
    <col min="4637" max="4637" width="21.85546875" style="296" customWidth="1"/>
    <col min="4638" max="4638" width="5" style="296" customWidth="1"/>
    <col min="4639" max="4639" width="5.140625" style="296" customWidth="1"/>
    <col min="4640" max="4640" width="6.42578125" style="296" customWidth="1"/>
    <col min="4641" max="4641" width="5.5703125" style="296" customWidth="1"/>
    <col min="4642" max="4642" width="6" style="296" customWidth="1"/>
    <col min="4643" max="4643" width="5.5703125" style="296" customWidth="1"/>
    <col min="4644" max="4644" width="6" style="296" customWidth="1"/>
    <col min="4645" max="4645" width="5.5703125" style="296" customWidth="1"/>
    <col min="4646" max="4646" width="6" style="296" customWidth="1"/>
    <col min="4647" max="4647" width="5.5703125" style="296" customWidth="1"/>
    <col min="4648" max="4648" width="6" style="296" customWidth="1"/>
    <col min="4649" max="4649" width="5.5703125" style="296" customWidth="1"/>
    <col min="4650" max="4650" width="6" style="296" customWidth="1"/>
    <col min="4651" max="4651" width="5.5703125" style="296" customWidth="1"/>
    <col min="4652" max="4652" width="6" style="296" customWidth="1"/>
    <col min="4653" max="4653" width="5.5703125" style="296" customWidth="1"/>
    <col min="4654" max="4654" width="6" style="296" customWidth="1"/>
    <col min="4655" max="4655" width="5.5703125" style="296" customWidth="1"/>
    <col min="4656" max="4656" width="6" style="296" customWidth="1"/>
    <col min="4657" max="4657" width="5.5703125" style="296" customWidth="1"/>
    <col min="4658" max="4658" width="6" style="296" customWidth="1"/>
    <col min="4659" max="4659" width="3.140625" style="296" customWidth="1"/>
    <col min="4660" max="4660" width="1.7109375" style="296" customWidth="1"/>
    <col min="4661" max="4661" width="3.140625" style="296" customWidth="1"/>
    <col min="4662" max="4662" width="21.85546875" style="296" customWidth="1"/>
    <col min="4663" max="4663" width="5" style="296" customWidth="1"/>
    <col min="4664" max="4664" width="5.140625" style="296" customWidth="1"/>
    <col min="4665" max="4665" width="6.42578125" style="296" customWidth="1"/>
    <col min="4666" max="4666" width="5.5703125" style="296" customWidth="1"/>
    <col min="4667" max="4667" width="6" style="296" customWidth="1"/>
    <col min="4668" max="4668" width="5.5703125" style="296" customWidth="1"/>
    <col min="4669" max="4669" width="6" style="296" customWidth="1"/>
    <col min="4670" max="4670" width="5.5703125" style="296" customWidth="1"/>
    <col min="4671" max="4671" width="6" style="296" customWidth="1"/>
    <col min="4672" max="4672" width="5.5703125" style="296" customWidth="1"/>
    <col min="4673" max="4673" width="6" style="296" customWidth="1"/>
    <col min="4674" max="4674" width="5.5703125" style="296" customWidth="1"/>
    <col min="4675" max="4675" width="6" style="296" customWidth="1"/>
    <col min="4676" max="4676" width="5.5703125" style="296" customWidth="1"/>
    <col min="4677" max="4677" width="6" style="296" customWidth="1"/>
    <col min="4678" max="4678" width="5.5703125" style="296" customWidth="1"/>
    <col min="4679" max="4679" width="6" style="296" customWidth="1"/>
    <col min="4680" max="4680" width="5.5703125" style="296" customWidth="1"/>
    <col min="4681" max="4681" width="6" style="296" customWidth="1"/>
    <col min="4682" max="4682" width="5.5703125" style="296" customWidth="1"/>
    <col min="4683" max="4683" width="6" style="296" customWidth="1"/>
    <col min="4684" max="4684" width="3.140625" style="296" customWidth="1"/>
    <col min="4685" max="4685" width="2.7109375" style="296" customWidth="1"/>
    <col min="4686" max="4686" width="3" style="296" customWidth="1"/>
    <col min="4687" max="4687" width="21.85546875" style="296" customWidth="1"/>
    <col min="4688" max="4688" width="5" style="296" customWidth="1"/>
    <col min="4689" max="4689" width="5.140625" style="296" customWidth="1"/>
    <col min="4690" max="4690" width="6.42578125" style="296" customWidth="1"/>
    <col min="4691" max="4698" width="8.7109375" style="296" customWidth="1"/>
    <col min="4699" max="4702" width="9" style="296" customWidth="1"/>
    <col min="4703" max="4703" width="3.5703125" style="296" customWidth="1"/>
    <col min="4704" max="4704" width="2.5703125" style="296" customWidth="1"/>
    <col min="4705" max="4705" width="3.5703125" style="296" customWidth="1"/>
    <col min="4706" max="4706" width="21.85546875" style="296" customWidth="1"/>
    <col min="4707" max="4707" width="5" style="296" customWidth="1"/>
    <col min="4708" max="4708" width="5.140625" style="296" customWidth="1"/>
    <col min="4709" max="4709" width="6.42578125" style="296" customWidth="1"/>
    <col min="4710" max="4710" width="10.7109375" style="296" customWidth="1"/>
    <col min="4711" max="4711" width="11.140625" style="296" customWidth="1"/>
    <col min="4712" max="4714" width="10.7109375" style="296" customWidth="1"/>
    <col min="4715" max="4715" width="11.140625" style="296" customWidth="1"/>
    <col min="4716" max="4718" width="10.7109375" style="296" customWidth="1"/>
    <col min="4719" max="4719" width="11.140625" style="296" customWidth="1"/>
    <col min="4720" max="4721" width="10.7109375" style="296" customWidth="1"/>
    <col min="4722" max="4855" width="11.42578125" style="296"/>
    <col min="4856" max="4856" width="3" style="296" customWidth="1"/>
    <col min="4857" max="4857" width="21.85546875" style="296" customWidth="1"/>
    <col min="4858" max="4858" width="5" style="296" customWidth="1"/>
    <col min="4859" max="4859" width="5.140625" style="296" customWidth="1"/>
    <col min="4860" max="4860" width="6.42578125" style="296" customWidth="1"/>
    <col min="4861" max="4863" width="10.7109375" style="296" customWidth="1"/>
    <col min="4864" max="4867" width="11.85546875" style="296" customWidth="1"/>
    <col min="4868" max="4868" width="6.28515625" style="296" customWidth="1"/>
    <col min="4869" max="4869" width="8.28515625" style="296" customWidth="1"/>
    <col min="4870" max="4870" width="13.5703125" style="296" customWidth="1"/>
    <col min="4871" max="4871" width="2.7109375" style="296" customWidth="1"/>
    <col min="4872" max="4872" width="1.5703125" style="296" customWidth="1"/>
    <col min="4873" max="4873" width="3.140625" style="296" customWidth="1"/>
    <col min="4874" max="4874" width="21.85546875" style="296" customWidth="1"/>
    <col min="4875" max="4875" width="5" style="296" customWidth="1"/>
    <col min="4876" max="4876" width="5.140625" style="296" customWidth="1"/>
    <col min="4877" max="4877" width="6.42578125" style="296" customWidth="1"/>
    <col min="4878" max="4878" width="9" style="296" customWidth="1"/>
    <col min="4879" max="4879" width="8.7109375" style="296" customWidth="1"/>
    <col min="4880" max="4880" width="9" style="296" customWidth="1"/>
    <col min="4881" max="4881" width="8.7109375" style="296" customWidth="1"/>
    <col min="4882" max="4882" width="9" style="296" customWidth="1"/>
    <col min="4883" max="4883" width="8.7109375" style="296" customWidth="1"/>
    <col min="4884" max="4884" width="9" style="296" customWidth="1"/>
    <col min="4885" max="4885" width="8.7109375" style="296" customWidth="1"/>
    <col min="4886" max="4886" width="9" style="296" customWidth="1"/>
    <col min="4887" max="4887" width="8.7109375" style="296" customWidth="1"/>
    <col min="4888" max="4888" width="9" style="296" customWidth="1"/>
    <col min="4889" max="4889" width="9.28515625" style="296" customWidth="1"/>
    <col min="4890" max="4890" width="1.5703125" style="296" customWidth="1"/>
    <col min="4891" max="4891" width="1.7109375" style="296" customWidth="1"/>
    <col min="4892" max="4892" width="3.140625" style="296" customWidth="1"/>
    <col min="4893" max="4893" width="21.85546875" style="296" customWidth="1"/>
    <col min="4894" max="4894" width="5" style="296" customWidth="1"/>
    <col min="4895" max="4895" width="5.140625" style="296" customWidth="1"/>
    <col min="4896" max="4896" width="6.42578125" style="296" customWidth="1"/>
    <col min="4897" max="4897" width="5.5703125" style="296" customWidth="1"/>
    <col min="4898" max="4898" width="6" style="296" customWidth="1"/>
    <col min="4899" max="4899" width="5.5703125" style="296" customWidth="1"/>
    <col min="4900" max="4900" width="6" style="296" customWidth="1"/>
    <col min="4901" max="4901" width="5.5703125" style="296" customWidth="1"/>
    <col min="4902" max="4902" width="6" style="296" customWidth="1"/>
    <col min="4903" max="4903" width="5.5703125" style="296" customWidth="1"/>
    <col min="4904" max="4904" width="6" style="296" customWidth="1"/>
    <col min="4905" max="4905" width="5.5703125" style="296" customWidth="1"/>
    <col min="4906" max="4906" width="6" style="296" customWidth="1"/>
    <col min="4907" max="4907" width="5.5703125" style="296" customWidth="1"/>
    <col min="4908" max="4908" width="6" style="296" customWidth="1"/>
    <col min="4909" max="4909" width="5.5703125" style="296" customWidth="1"/>
    <col min="4910" max="4910" width="6" style="296" customWidth="1"/>
    <col min="4911" max="4911" width="5.5703125" style="296" customWidth="1"/>
    <col min="4912" max="4912" width="6" style="296" customWidth="1"/>
    <col min="4913" max="4913" width="5.5703125" style="296" customWidth="1"/>
    <col min="4914" max="4914" width="6" style="296" customWidth="1"/>
    <col min="4915" max="4915" width="3.140625" style="296" customWidth="1"/>
    <col min="4916" max="4916" width="1.7109375" style="296" customWidth="1"/>
    <col min="4917" max="4917" width="3.140625" style="296" customWidth="1"/>
    <col min="4918" max="4918" width="21.85546875" style="296" customWidth="1"/>
    <col min="4919" max="4919" width="5" style="296" customWidth="1"/>
    <col min="4920" max="4920" width="5.140625" style="296" customWidth="1"/>
    <col min="4921" max="4921" width="6.42578125" style="296" customWidth="1"/>
    <col min="4922" max="4922" width="5.5703125" style="296" customWidth="1"/>
    <col min="4923" max="4923" width="6" style="296" customWidth="1"/>
    <col min="4924" max="4924" width="5.5703125" style="296" customWidth="1"/>
    <col min="4925" max="4925" width="6" style="296" customWidth="1"/>
    <col min="4926" max="4926" width="5.5703125" style="296" customWidth="1"/>
    <col min="4927" max="4927" width="6" style="296" customWidth="1"/>
    <col min="4928" max="4928" width="5.5703125" style="296" customWidth="1"/>
    <col min="4929" max="4929" width="6" style="296" customWidth="1"/>
    <col min="4930" max="4930" width="5.5703125" style="296" customWidth="1"/>
    <col min="4931" max="4931" width="6" style="296" customWidth="1"/>
    <col min="4932" max="4932" width="5.5703125" style="296" customWidth="1"/>
    <col min="4933" max="4933" width="6" style="296" customWidth="1"/>
    <col min="4934" max="4934" width="5.5703125" style="296" customWidth="1"/>
    <col min="4935" max="4935" width="6" style="296" customWidth="1"/>
    <col min="4936" max="4936" width="5.5703125" style="296" customWidth="1"/>
    <col min="4937" max="4937" width="6" style="296" customWidth="1"/>
    <col min="4938" max="4938" width="5.5703125" style="296" customWidth="1"/>
    <col min="4939" max="4939" width="6" style="296" customWidth="1"/>
    <col min="4940" max="4940" width="3.140625" style="296" customWidth="1"/>
    <col min="4941" max="4941" width="2.7109375" style="296" customWidth="1"/>
    <col min="4942" max="4942" width="3" style="296" customWidth="1"/>
    <col min="4943" max="4943" width="21.85546875" style="296" customWidth="1"/>
    <col min="4944" max="4944" width="5" style="296" customWidth="1"/>
    <col min="4945" max="4945" width="5.140625" style="296" customWidth="1"/>
    <col min="4946" max="4946" width="6.42578125" style="296" customWidth="1"/>
    <col min="4947" max="4954" width="8.7109375" style="296" customWidth="1"/>
    <col min="4955" max="4958" width="9" style="296" customWidth="1"/>
    <col min="4959" max="4959" width="3.5703125" style="296" customWidth="1"/>
    <col min="4960" max="4960" width="2.5703125" style="296" customWidth="1"/>
    <col min="4961" max="4961" width="3.5703125" style="296" customWidth="1"/>
    <col min="4962" max="4962" width="21.85546875" style="296" customWidth="1"/>
    <col min="4963" max="4963" width="5" style="296" customWidth="1"/>
    <col min="4964" max="4964" width="5.140625" style="296" customWidth="1"/>
    <col min="4965" max="4965" width="6.42578125" style="296" customWidth="1"/>
    <col min="4966" max="4966" width="10.7109375" style="296" customWidth="1"/>
    <col min="4967" max="4967" width="11.140625" style="296" customWidth="1"/>
    <col min="4968" max="4970" width="10.7109375" style="296" customWidth="1"/>
    <col min="4971" max="4971" width="11.140625" style="296" customWidth="1"/>
    <col min="4972" max="4974" width="10.7109375" style="296" customWidth="1"/>
    <col min="4975" max="4975" width="11.140625" style="296" customWidth="1"/>
    <col min="4976" max="4977" width="10.7109375" style="296" customWidth="1"/>
    <col min="4978" max="5111" width="11.42578125" style="296"/>
    <col min="5112" max="5112" width="3" style="296" customWidth="1"/>
    <col min="5113" max="5113" width="21.85546875" style="296" customWidth="1"/>
    <col min="5114" max="5114" width="5" style="296" customWidth="1"/>
    <col min="5115" max="5115" width="5.140625" style="296" customWidth="1"/>
    <col min="5116" max="5116" width="6.42578125" style="296" customWidth="1"/>
    <col min="5117" max="5119" width="10.7109375" style="296" customWidth="1"/>
    <col min="5120" max="5123" width="11.85546875" style="296" customWidth="1"/>
    <col min="5124" max="5124" width="6.28515625" style="296" customWidth="1"/>
    <col min="5125" max="5125" width="8.28515625" style="296" customWidth="1"/>
    <col min="5126" max="5126" width="13.5703125" style="296" customWidth="1"/>
    <col min="5127" max="5127" width="2.7109375" style="296" customWidth="1"/>
    <col min="5128" max="5128" width="1.5703125" style="296" customWidth="1"/>
    <col min="5129" max="5129" width="3.140625" style="296" customWidth="1"/>
    <col min="5130" max="5130" width="21.85546875" style="296" customWidth="1"/>
    <col min="5131" max="5131" width="5" style="296" customWidth="1"/>
    <col min="5132" max="5132" width="5.140625" style="296" customWidth="1"/>
    <col min="5133" max="5133" width="6.42578125" style="296" customWidth="1"/>
    <col min="5134" max="5134" width="9" style="296" customWidth="1"/>
    <col min="5135" max="5135" width="8.7109375" style="296" customWidth="1"/>
    <col min="5136" max="5136" width="9" style="296" customWidth="1"/>
    <col min="5137" max="5137" width="8.7109375" style="296" customWidth="1"/>
    <col min="5138" max="5138" width="9" style="296" customWidth="1"/>
    <col min="5139" max="5139" width="8.7109375" style="296" customWidth="1"/>
    <col min="5140" max="5140" width="9" style="296" customWidth="1"/>
    <col min="5141" max="5141" width="8.7109375" style="296" customWidth="1"/>
    <col min="5142" max="5142" width="9" style="296" customWidth="1"/>
    <col min="5143" max="5143" width="8.7109375" style="296" customWidth="1"/>
    <col min="5144" max="5144" width="9" style="296" customWidth="1"/>
    <col min="5145" max="5145" width="9.28515625" style="296" customWidth="1"/>
    <col min="5146" max="5146" width="1.5703125" style="296" customWidth="1"/>
    <col min="5147" max="5147" width="1.7109375" style="296" customWidth="1"/>
    <col min="5148" max="5148" width="3.140625" style="296" customWidth="1"/>
    <col min="5149" max="5149" width="21.85546875" style="296" customWidth="1"/>
    <col min="5150" max="5150" width="5" style="296" customWidth="1"/>
    <col min="5151" max="5151" width="5.140625" style="296" customWidth="1"/>
    <col min="5152" max="5152" width="6.42578125" style="296" customWidth="1"/>
    <col min="5153" max="5153" width="5.5703125" style="296" customWidth="1"/>
    <col min="5154" max="5154" width="6" style="296" customWidth="1"/>
    <col min="5155" max="5155" width="5.5703125" style="296" customWidth="1"/>
    <col min="5156" max="5156" width="6" style="296" customWidth="1"/>
    <col min="5157" max="5157" width="5.5703125" style="296" customWidth="1"/>
    <col min="5158" max="5158" width="6" style="296" customWidth="1"/>
    <col min="5159" max="5159" width="5.5703125" style="296" customWidth="1"/>
    <col min="5160" max="5160" width="6" style="296" customWidth="1"/>
    <col min="5161" max="5161" width="5.5703125" style="296" customWidth="1"/>
    <col min="5162" max="5162" width="6" style="296" customWidth="1"/>
    <col min="5163" max="5163" width="5.5703125" style="296" customWidth="1"/>
    <col min="5164" max="5164" width="6" style="296" customWidth="1"/>
    <col min="5165" max="5165" width="5.5703125" style="296" customWidth="1"/>
    <col min="5166" max="5166" width="6" style="296" customWidth="1"/>
    <col min="5167" max="5167" width="5.5703125" style="296" customWidth="1"/>
    <col min="5168" max="5168" width="6" style="296" customWidth="1"/>
    <col min="5169" max="5169" width="5.5703125" style="296" customWidth="1"/>
    <col min="5170" max="5170" width="6" style="296" customWidth="1"/>
    <col min="5171" max="5171" width="3.140625" style="296" customWidth="1"/>
    <col min="5172" max="5172" width="1.7109375" style="296" customWidth="1"/>
    <col min="5173" max="5173" width="3.140625" style="296" customWidth="1"/>
    <col min="5174" max="5174" width="21.85546875" style="296" customWidth="1"/>
    <col min="5175" max="5175" width="5" style="296" customWidth="1"/>
    <col min="5176" max="5176" width="5.140625" style="296" customWidth="1"/>
    <col min="5177" max="5177" width="6.42578125" style="296" customWidth="1"/>
    <col min="5178" max="5178" width="5.5703125" style="296" customWidth="1"/>
    <col min="5179" max="5179" width="6" style="296" customWidth="1"/>
    <col min="5180" max="5180" width="5.5703125" style="296" customWidth="1"/>
    <col min="5181" max="5181" width="6" style="296" customWidth="1"/>
    <col min="5182" max="5182" width="5.5703125" style="296" customWidth="1"/>
    <col min="5183" max="5183" width="6" style="296" customWidth="1"/>
    <col min="5184" max="5184" width="5.5703125" style="296" customWidth="1"/>
    <col min="5185" max="5185" width="6" style="296" customWidth="1"/>
    <col min="5186" max="5186" width="5.5703125" style="296" customWidth="1"/>
    <col min="5187" max="5187" width="6" style="296" customWidth="1"/>
    <col min="5188" max="5188" width="5.5703125" style="296" customWidth="1"/>
    <col min="5189" max="5189" width="6" style="296" customWidth="1"/>
    <col min="5190" max="5190" width="5.5703125" style="296" customWidth="1"/>
    <col min="5191" max="5191" width="6" style="296" customWidth="1"/>
    <col min="5192" max="5192" width="5.5703125" style="296" customWidth="1"/>
    <col min="5193" max="5193" width="6" style="296" customWidth="1"/>
    <col min="5194" max="5194" width="5.5703125" style="296" customWidth="1"/>
    <col min="5195" max="5195" width="6" style="296" customWidth="1"/>
    <col min="5196" max="5196" width="3.140625" style="296" customWidth="1"/>
    <col min="5197" max="5197" width="2.7109375" style="296" customWidth="1"/>
    <col min="5198" max="5198" width="3" style="296" customWidth="1"/>
    <col min="5199" max="5199" width="21.85546875" style="296" customWidth="1"/>
    <col min="5200" max="5200" width="5" style="296" customWidth="1"/>
    <col min="5201" max="5201" width="5.140625" style="296" customWidth="1"/>
    <col min="5202" max="5202" width="6.42578125" style="296" customWidth="1"/>
    <col min="5203" max="5210" width="8.7109375" style="296" customWidth="1"/>
    <col min="5211" max="5214" width="9" style="296" customWidth="1"/>
    <col min="5215" max="5215" width="3.5703125" style="296" customWidth="1"/>
    <col min="5216" max="5216" width="2.5703125" style="296" customWidth="1"/>
    <col min="5217" max="5217" width="3.5703125" style="296" customWidth="1"/>
    <col min="5218" max="5218" width="21.85546875" style="296" customWidth="1"/>
    <col min="5219" max="5219" width="5" style="296" customWidth="1"/>
    <col min="5220" max="5220" width="5.140625" style="296" customWidth="1"/>
    <col min="5221" max="5221" width="6.42578125" style="296" customWidth="1"/>
    <col min="5222" max="5222" width="10.7109375" style="296" customWidth="1"/>
    <col min="5223" max="5223" width="11.140625" style="296" customWidth="1"/>
    <col min="5224" max="5226" width="10.7109375" style="296" customWidth="1"/>
    <col min="5227" max="5227" width="11.140625" style="296" customWidth="1"/>
    <col min="5228" max="5230" width="10.7109375" style="296" customWidth="1"/>
    <col min="5231" max="5231" width="11.140625" style="296" customWidth="1"/>
    <col min="5232" max="5233" width="10.7109375" style="296" customWidth="1"/>
    <col min="5234" max="5367" width="11.42578125" style="296"/>
    <col min="5368" max="5368" width="3" style="296" customWidth="1"/>
    <col min="5369" max="5369" width="21.85546875" style="296" customWidth="1"/>
    <col min="5370" max="5370" width="5" style="296" customWidth="1"/>
    <col min="5371" max="5371" width="5.140625" style="296" customWidth="1"/>
    <col min="5372" max="5372" width="6.42578125" style="296" customWidth="1"/>
    <col min="5373" max="5375" width="10.7109375" style="296" customWidth="1"/>
    <col min="5376" max="5379" width="11.85546875" style="296" customWidth="1"/>
    <col min="5380" max="5380" width="6.28515625" style="296" customWidth="1"/>
    <col min="5381" max="5381" width="8.28515625" style="296" customWidth="1"/>
    <col min="5382" max="5382" width="13.5703125" style="296" customWidth="1"/>
    <col min="5383" max="5383" width="2.7109375" style="296" customWidth="1"/>
    <col min="5384" max="5384" width="1.5703125" style="296" customWidth="1"/>
    <col min="5385" max="5385" width="3.140625" style="296" customWidth="1"/>
    <col min="5386" max="5386" width="21.85546875" style="296" customWidth="1"/>
    <col min="5387" max="5387" width="5" style="296" customWidth="1"/>
    <col min="5388" max="5388" width="5.140625" style="296" customWidth="1"/>
    <col min="5389" max="5389" width="6.42578125" style="296" customWidth="1"/>
    <col min="5390" max="5390" width="9" style="296" customWidth="1"/>
    <col min="5391" max="5391" width="8.7109375" style="296" customWidth="1"/>
    <col min="5392" max="5392" width="9" style="296" customWidth="1"/>
    <col min="5393" max="5393" width="8.7109375" style="296" customWidth="1"/>
    <col min="5394" max="5394" width="9" style="296" customWidth="1"/>
    <col min="5395" max="5395" width="8.7109375" style="296" customWidth="1"/>
    <col min="5396" max="5396" width="9" style="296" customWidth="1"/>
    <col min="5397" max="5397" width="8.7109375" style="296" customWidth="1"/>
    <col min="5398" max="5398" width="9" style="296" customWidth="1"/>
    <col min="5399" max="5399" width="8.7109375" style="296" customWidth="1"/>
    <col min="5400" max="5400" width="9" style="296" customWidth="1"/>
    <col min="5401" max="5401" width="9.28515625" style="296" customWidth="1"/>
    <col min="5402" max="5402" width="1.5703125" style="296" customWidth="1"/>
    <col min="5403" max="5403" width="1.7109375" style="296" customWidth="1"/>
    <col min="5404" max="5404" width="3.140625" style="296" customWidth="1"/>
    <col min="5405" max="5405" width="21.85546875" style="296" customWidth="1"/>
    <col min="5406" max="5406" width="5" style="296" customWidth="1"/>
    <col min="5407" max="5407" width="5.140625" style="296" customWidth="1"/>
    <col min="5408" max="5408" width="6.42578125" style="296" customWidth="1"/>
    <col min="5409" max="5409" width="5.5703125" style="296" customWidth="1"/>
    <col min="5410" max="5410" width="6" style="296" customWidth="1"/>
    <col min="5411" max="5411" width="5.5703125" style="296" customWidth="1"/>
    <col min="5412" max="5412" width="6" style="296" customWidth="1"/>
    <col min="5413" max="5413" width="5.5703125" style="296" customWidth="1"/>
    <col min="5414" max="5414" width="6" style="296" customWidth="1"/>
    <col min="5415" max="5415" width="5.5703125" style="296" customWidth="1"/>
    <col min="5416" max="5416" width="6" style="296" customWidth="1"/>
    <col min="5417" max="5417" width="5.5703125" style="296" customWidth="1"/>
    <col min="5418" max="5418" width="6" style="296" customWidth="1"/>
    <col min="5419" max="5419" width="5.5703125" style="296" customWidth="1"/>
    <col min="5420" max="5420" width="6" style="296" customWidth="1"/>
    <col min="5421" max="5421" width="5.5703125" style="296" customWidth="1"/>
    <col min="5422" max="5422" width="6" style="296" customWidth="1"/>
    <col min="5423" max="5423" width="5.5703125" style="296" customWidth="1"/>
    <col min="5424" max="5424" width="6" style="296" customWidth="1"/>
    <col min="5425" max="5425" width="5.5703125" style="296" customWidth="1"/>
    <col min="5426" max="5426" width="6" style="296" customWidth="1"/>
    <col min="5427" max="5427" width="3.140625" style="296" customWidth="1"/>
    <col min="5428" max="5428" width="1.7109375" style="296" customWidth="1"/>
    <col min="5429" max="5429" width="3.140625" style="296" customWidth="1"/>
    <col min="5430" max="5430" width="21.85546875" style="296" customWidth="1"/>
    <col min="5431" max="5431" width="5" style="296" customWidth="1"/>
    <col min="5432" max="5432" width="5.140625" style="296" customWidth="1"/>
    <col min="5433" max="5433" width="6.42578125" style="296" customWidth="1"/>
    <col min="5434" max="5434" width="5.5703125" style="296" customWidth="1"/>
    <col min="5435" max="5435" width="6" style="296" customWidth="1"/>
    <col min="5436" max="5436" width="5.5703125" style="296" customWidth="1"/>
    <col min="5437" max="5437" width="6" style="296" customWidth="1"/>
    <col min="5438" max="5438" width="5.5703125" style="296" customWidth="1"/>
    <col min="5439" max="5439" width="6" style="296" customWidth="1"/>
    <col min="5440" max="5440" width="5.5703125" style="296" customWidth="1"/>
    <col min="5441" max="5441" width="6" style="296" customWidth="1"/>
    <col min="5442" max="5442" width="5.5703125" style="296" customWidth="1"/>
    <col min="5443" max="5443" width="6" style="296" customWidth="1"/>
    <col min="5444" max="5444" width="5.5703125" style="296" customWidth="1"/>
    <col min="5445" max="5445" width="6" style="296" customWidth="1"/>
    <col min="5446" max="5446" width="5.5703125" style="296" customWidth="1"/>
    <col min="5447" max="5447" width="6" style="296" customWidth="1"/>
    <col min="5448" max="5448" width="5.5703125" style="296" customWidth="1"/>
    <col min="5449" max="5449" width="6" style="296" customWidth="1"/>
    <col min="5450" max="5450" width="5.5703125" style="296" customWidth="1"/>
    <col min="5451" max="5451" width="6" style="296" customWidth="1"/>
    <col min="5452" max="5452" width="3.140625" style="296" customWidth="1"/>
    <col min="5453" max="5453" width="2.7109375" style="296" customWidth="1"/>
    <col min="5454" max="5454" width="3" style="296" customWidth="1"/>
    <col min="5455" max="5455" width="21.85546875" style="296" customWidth="1"/>
    <col min="5456" max="5456" width="5" style="296" customWidth="1"/>
    <col min="5457" max="5457" width="5.140625" style="296" customWidth="1"/>
    <col min="5458" max="5458" width="6.42578125" style="296" customWidth="1"/>
    <col min="5459" max="5466" width="8.7109375" style="296" customWidth="1"/>
    <col min="5467" max="5470" width="9" style="296" customWidth="1"/>
    <col min="5471" max="5471" width="3.5703125" style="296" customWidth="1"/>
    <col min="5472" max="5472" width="2.5703125" style="296" customWidth="1"/>
    <col min="5473" max="5473" width="3.5703125" style="296" customWidth="1"/>
    <col min="5474" max="5474" width="21.85546875" style="296" customWidth="1"/>
    <col min="5475" max="5475" width="5" style="296" customWidth="1"/>
    <col min="5476" max="5476" width="5.140625" style="296" customWidth="1"/>
    <col min="5477" max="5477" width="6.42578125" style="296" customWidth="1"/>
    <col min="5478" max="5478" width="10.7109375" style="296" customWidth="1"/>
    <col min="5479" max="5479" width="11.140625" style="296" customWidth="1"/>
    <col min="5480" max="5482" width="10.7109375" style="296" customWidth="1"/>
    <col min="5483" max="5483" width="11.140625" style="296" customWidth="1"/>
    <col min="5484" max="5486" width="10.7109375" style="296" customWidth="1"/>
    <col min="5487" max="5487" width="11.140625" style="296" customWidth="1"/>
    <col min="5488" max="5489" width="10.7109375" style="296" customWidth="1"/>
    <col min="5490" max="5623" width="11.42578125" style="296"/>
    <col min="5624" max="5624" width="3" style="296" customWidth="1"/>
    <col min="5625" max="5625" width="21.85546875" style="296" customWidth="1"/>
    <col min="5626" max="5626" width="5" style="296" customWidth="1"/>
    <col min="5627" max="5627" width="5.140625" style="296" customWidth="1"/>
    <col min="5628" max="5628" width="6.42578125" style="296" customWidth="1"/>
    <col min="5629" max="5631" width="10.7109375" style="296" customWidth="1"/>
    <col min="5632" max="5635" width="11.85546875" style="296" customWidth="1"/>
    <col min="5636" max="5636" width="6.28515625" style="296" customWidth="1"/>
    <col min="5637" max="5637" width="8.28515625" style="296" customWidth="1"/>
    <col min="5638" max="5638" width="13.5703125" style="296" customWidth="1"/>
    <col min="5639" max="5639" width="2.7109375" style="296" customWidth="1"/>
    <col min="5640" max="5640" width="1.5703125" style="296" customWidth="1"/>
    <col min="5641" max="5641" width="3.140625" style="296" customWidth="1"/>
    <col min="5642" max="5642" width="21.85546875" style="296" customWidth="1"/>
    <col min="5643" max="5643" width="5" style="296" customWidth="1"/>
    <col min="5644" max="5644" width="5.140625" style="296" customWidth="1"/>
    <col min="5645" max="5645" width="6.42578125" style="296" customWidth="1"/>
    <col min="5646" max="5646" width="9" style="296" customWidth="1"/>
    <col min="5647" max="5647" width="8.7109375" style="296" customWidth="1"/>
    <col min="5648" max="5648" width="9" style="296" customWidth="1"/>
    <col min="5649" max="5649" width="8.7109375" style="296" customWidth="1"/>
    <col min="5650" max="5650" width="9" style="296" customWidth="1"/>
    <col min="5651" max="5651" width="8.7109375" style="296" customWidth="1"/>
    <col min="5652" max="5652" width="9" style="296" customWidth="1"/>
    <col min="5653" max="5653" width="8.7109375" style="296" customWidth="1"/>
    <col min="5654" max="5654" width="9" style="296" customWidth="1"/>
    <col min="5655" max="5655" width="8.7109375" style="296" customWidth="1"/>
    <col min="5656" max="5656" width="9" style="296" customWidth="1"/>
    <col min="5657" max="5657" width="9.28515625" style="296" customWidth="1"/>
    <col min="5658" max="5658" width="1.5703125" style="296" customWidth="1"/>
    <col min="5659" max="5659" width="1.7109375" style="296" customWidth="1"/>
    <col min="5660" max="5660" width="3.140625" style="296" customWidth="1"/>
    <col min="5661" max="5661" width="21.85546875" style="296" customWidth="1"/>
    <col min="5662" max="5662" width="5" style="296" customWidth="1"/>
    <col min="5663" max="5663" width="5.140625" style="296" customWidth="1"/>
    <col min="5664" max="5664" width="6.42578125" style="296" customWidth="1"/>
    <col min="5665" max="5665" width="5.5703125" style="296" customWidth="1"/>
    <col min="5666" max="5666" width="6" style="296" customWidth="1"/>
    <col min="5667" max="5667" width="5.5703125" style="296" customWidth="1"/>
    <col min="5668" max="5668" width="6" style="296" customWidth="1"/>
    <col min="5669" max="5669" width="5.5703125" style="296" customWidth="1"/>
    <col min="5670" max="5670" width="6" style="296" customWidth="1"/>
    <col min="5671" max="5671" width="5.5703125" style="296" customWidth="1"/>
    <col min="5672" max="5672" width="6" style="296" customWidth="1"/>
    <col min="5673" max="5673" width="5.5703125" style="296" customWidth="1"/>
    <col min="5674" max="5674" width="6" style="296" customWidth="1"/>
    <col min="5675" max="5675" width="5.5703125" style="296" customWidth="1"/>
    <col min="5676" max="5676" width="6" style="296" customWidth="1"/>
    <col min="5677" max="5677" width="5.5703125" style="296" customWidth="1"/>
    <col min="5678" max="5678" width="6" style="296" customWidth="1"/>
    <col min="5679" max="5679" width="5.5703125" style="296" customWidth="1"/>
    <col min="5680" max="5680" width="6" style="296" customWidth="1"/>
    <col min="5681" max="5681" width="5.5703125" style="296" customWidth="1"/>
    <col min="5682" max="5682" width="6" style="296" customWidth="1"/>
    <col min="5683" max="5683" width="3.140625" style="296" customWidth="1"/>
    <col min="5684" max="5684" width="1.7109375" style="296" customWidth="1"/>
    <col min="5685" max="5685" width="3.140625" style="296" customWidth="1"/>
    <col min="5686" max="5686" width="21.85546875" style="296" customWidth="1"/>
    <col min="5687" max="5687" width="5" style="296" customWidth="1"/>
    <col min="5688" max="5688" width="5.140625" style="296" customWidth="1"/>
    <col min="5689" max="5689" width="6.42578125" style="296" customWidth="1"/>
    <col min="5690" max="5690" width="5.5703125" style="296" customWidth="1"/>
    <col min="5691" max="5691" width="6" style="296" customWidth="1"/>
    <col min="5692" max="5692" width="5.5703125" style="296" customWidth="1"/>
    <col min="5693" max="5693" width="6" style="296" customWidth="1"/>
    <col min="5694" max="5694" width="5.5703125" style="296" customWidth="1"/>
    <col min="5695" max="5695" width="6" style="296" customWidth="1"/>
    <col min="5696" max="5696" width="5.5703125" style="296" customWidth="1"/>
    <col min="5697" max="5697" width="6" style="296" customWidth="1"/>
    <col min="5698" max="5698" width="5.5703125" style="296" customWidth="1"/>
    <col min="5699" max="5699" width="6" style="296" customWidth="1"/>
    <col min="5700" max="5700" width="5.5703125" style="296" customWidth="1"/>
    <col min="5701" max="5701" width="6" style="296" customWidth="1"/>
    <col min="5702" max="5702" width="5.5703125" style="296" customWidth="1"/>
    <col min="5703" max="5703" width="6" style="296" customWidth="1"/>
    <col min="5704" max="5704" width="5.5703125" style="296" customWidth="1"/>
    <col min="5705" max="5705" width="6" style="296" customWidth="1"/>
    <col min="5706" max="5706" width="5.5703125" style="296" customWidth="1"/>
    <col min="5707" max="5707" width="6" style="296" customWidth="1"/>
    <col min="5708" max="5708" width="3.140625" style="296" customWidth="1"/>
    <col min="5709" max="5709" width="2.7109375" style="296" customWidth="1"/>
    <col min="5710" max="5710" width="3" style="296" customWidth="1"/>
    <col min="5711" max="5711" width="21.85546875" style="296" customWidth="1"/>
    <col min="5712" max="5712" width="5" style="296" customWidth="1"/>
    <col min="5713" max="5713" width="5.140625" style="296" customWidth="1"/>
    <col min="5714" max="5714" width="6.42578125" style="296" customWidth="1"/>
    <col min="5715" max="5722" width="8.7109375" style="296" customWidth="1"/>
    <col min="5723" max="5726" width="9" style="296" customWidth="1"/>
    <col min="5727" max="5727" width="3.5703125" style="296" customWidth="1"/>
    <col min="5728" max="5728" width="2.5703125" style="296" customWidth="1"/>
    <col min="5729" max="5729" width="3.5703125" style="296" customWidth="1"/>
    <col min="5730" max="5730" width="21.85546875" style="296" customWidth="1"/>
    <col min="5731" max="5731" width="5" style="296" customWidth="1"/>
    <col min="5732" max="5732" width="5.140625" style="296" customWidth="1"/>
    <col min="5733" max="5733" width="6.42578125" style="296" customWidth="1"/>
    <col min="5734" max="5734" width="10.7109375" style="296" customWidth="1"/>
    <col min="5735" max="5735" width="11.140625" style="296" customWidth="1"/>
    <col min="5736" max="5738" width="10.7109375" style="296" customWidth="1"/>
    <col min="5739" max="5739" width="11.140625" style="296" customWidth="1"/>
    <col min="5740" max="5742" width="10.7109375" style="296" customWidth="1"/>
    <col min="5743" max="5743" width="11.140625" style="296" customWidth="1"/>
    <col min="5744" max="5745" width="10.7109375" style="296" customWidth="1"/>
    <col min="5746" max="5879" width="11.42578125" style="296"/>
    <col min="5880" max="5880" width="3" style="296" customWidth="1"/>
    <col min="5881" max="5881" width="21.85546875" style="296" customWidth="1"/>
    <col min="5882" max="5882" width="5" style="296" customWidth="1"/>
    <col min="5883" max="5883" width="5.140625" style="296" customWidth="1"/>
    <col min="5884" max="5884" width="6.42578125" style="296" customWidth="1"/>
    <col min="5885" max="5887" width="10.7109375" style="296" customWidth="1"/>
    <col min="5888" max="5891" width="11.85546875" style="296" customWidth="1"/>
    <col min="5892" max="5892" width="6.28515625" style="296" customWidth="1"/>
    <col min="5893" max="5893" width="8.28515625" style="296" customWidth="1"/>
    <col min="5894" max="5894" width="13.5703125" style="296" customWidth="1"/>
    <col min="5895" max="5895" width="2.7109375" style="296" customWidth="1"/>
    <col min="5896" max="5896" width="1.5703125" style="296" customWidth="1"/>
    <col min="5897" max="5897" width="3.140625" style="296" customWidth="1"/>
    <col min="5898" max="5898" width="21.85546875" style="296" customWidth="1"/>
    <col min="5899" max="5899" width="5" style="296" customWidth="1"/>
    <col min="5900" max="5900" width="5.140625" style="296" customWidth="1"/>
    <col min="5901" max="5901" width="6.42578125" style="296" customWidth="1"/>
    <col min="5902" max="5902" width="9" style="296" customWidth="1"/>
    <col min="5903" max="5903" width="8.7109375" style="296" customWidth="1"/>
    <col min="5904" max="5904" width="9" style="296" customWidth="1"/>
    <col min="5905" max="5905" width="8.7109375" style="296" customWidth="1"/>
    <col min="5906" max="5906" width="9" style="296" customWidth="1"/>
    <col min="5907" max="5907" width="8.7109375" style="296" customWidth="1"/>
    <col min="5908" max="5908" width="9" style="296" customWidth="1"/>
    <col min="5909" max="5909" width="8.7109375" style="296" customWidth="1"/>
    <col min="5910" max="5910" width="9" style="296" customWidth="1"/>
    <col min="5911" max="5911" width="8.7109375" style="296" customWidth="1"/>
    <col min="5912" max="5912" width="9" style="296" customWidth="1"/>
    <col min="5913" max="5913" width="9.28515625" style="296" customWidth="1"/>
    <col min="5914" max="5914" width="1.5703125" style="296" customWidth="1"/>
    <col min="5915" max="5915" width="1.7109375" style="296" customWidth="1"/>
    <col min="5916" max="5916" width="3.140625" style="296" customWidth="1"/>
    <col min="5917" max="5917" width="21.85546875" style="296" customWidth="1"/>
    <col min="5918" max="5918" width="5" style="296" customWidth="1"/>
    <col min="5919" max="5919" width="5.140625" style="296" customWidth="1"/>
    <col min="5920" max="5920" width="6.42578125" style="296" customWidth="1"/>
    <col min="5921" max="5921" width="5.5703125" style="296" customWidth="1"/>
    <col min="5922" max="5922" width="6" style="296" customWidth="1"/>
    <col min="5923" max="5923" width="5.5703125" style="296" customWidth="1"/>
    <col min="5924" max="5924" width="6" style="296" customWidth="1"/>
    <col min="5925" max="5925" width="5.5703125" style="296" customWidth="1"/>
    <col min="5926" max="5926" width="6" style="296" customWidth="1"/>
    <col min="5927" max="5927" width="5.5703125" style="296" customWidth="1"/>
    <col min="5928" max="5928" width="6" style="296" customWidth="1"/>
    <col min="5929" max="5929" width="5.5703125" style="296" customWidth="1"/>
    <col min="5930" max="5930" width="6" style="296" customWidth="1"/>
    <col min="5931" max="5931" width="5.5703125" style="296" customWidth="1"/>
    <col min="5932" max="5932" width="6" style="296" customWidth="1"/>
    <col min="5933" max="5933" width="5.5703125" style="296" customWidth="1"/>
    <col min="5934" max="5934" width="6" style="296" customWidth="1"/>
    <col min="5935" max="5935" width="5.5703125" style="296" customWidth="1"/>
    <col min="5936" max="5936" width="6" style="296" customWidth="1"/>
    <col min="5937" max="5937" width="5.5703125" style="296" customWidth="1"/>
    <col min="5938" max="5938" width="6" style="296" customWidth="1"/>
    <col min="5939" max="5939" width="3.140625" style="296" customWidth="1"/>
    <col min="5940" max="5940" width="1.7109375" style="296" customWidth="1"/>
    <col min="5941" max="5941" width="3.140625" style="296" customWidth="1"/>
    <col min="5942" max="5942" width="21.85546875" style="296" customWidth="1"/>
    <col min="5943" max="5943" width="5" style="296" customWidth="1"/>
    <col min="5944" max="5944" width="5.140625" style="296" customWidth="1"/>
    <col min="5945" max="5945" width="6.42578125" style="296" customWidth="1"/>
    <col min="5946" max="5946" width="5.5703125" style="296" customWidth="1"/>
    <col min="5947" max="5947" width="6" style="296" customWidth="1"/>
    <col min="5948" max="5948" width="5.5703125" style="296" customWidth="1"/>
    <col min="5949" max="5949" width="6" style="296" customWidth="1"/>
    <col min="5950" max="5950" width="5.5703125" style="296" customWidth="1"/>
    <col min="5951" max="5951" width="6" style="296" customWidth="1"/>
    <col min="5952" max="5952" width="5.5703125" style="296" customWidth="1"/>
    <col min="5953" max="5953" width="6" style="296" customWidth="1"/>
    <col min="5954" max="5954" width="5.5703125" style="296" customWidth="1"/>
    <col min="5955" max="5955" width="6" style="296" customWidth="1"/>
    <col min="5956" max="5956" width="5.5703125" style="296" customWidth="1"/>
    <col min="5957" max="5957" width="6" style="296" customWidth="1"/>
    <col min="5958" max="5958" width="5.5703125" style="296" customWidth="1"/>
    <col min="5959" max="5959" width="6" style="296" customWidth="1"/>
    <col min="5960" max="5960" width="5.5703125" style="296" customWidth="1"/>
    <col min="5961" max="5961" width="6" style="296" customWidth="1"/>
    <col min="5962" max="5962" width="5.5703125" style="296" customWidth="1"/>
    <col min="5963" max="5963" width="6" style="296" customWidth="1"/>
    <col min="5964" max="5964" width="3.140625" style="296" customWidth="1"/>
    <col min="5965" max="5965" width="2.7109375" style="296" customWidth="1"/>
    <col min="5966" max="5966" width="3" style="296" customWidth="1"/>
    <col min="5967" max="5967" width="21.85546875" style="296" customWidth="1"/>
    <col min="5968" max="5968" width="5" style="296" customWidth="1"/>
    <col min="5969" max="5969" width="5.140625" style="296" customWidth="1"/>
    <col min="5970" max="5970" width="6.42578125" style="296" customWidth="1"/>
    <col min="5971" max="5978" width="8.7109375" style="296" customWidth="1"/>
    <col min="5979" max="5982" width="9" style="296" customWidth="1"/>
    <col min="5983" max="5983" width="3.5703125" style="296" customWidth="1"/>
    <col min="5984" max="5984" width="2.5703125" style="296" customWidth="1"/>
    <col min="5985" max="5985" width="3.5703125" style="296" customWidth="1"/>
    <col min="5986" max="5986" width="21.85546875" style="296" customWidth="1"/>
    <col min="5987" max="5987" width="5" style="296" customWidth="1"/>
    <col min="5988" max="5988" width="5.140625" style="296" customWidth="1"/>
    <col min="5989" max="5989" width="6.42578125" style="296" customWidth="1"/>
    <col min="5990" max="5990" width="10.7109375" style="296" customWidth="1"/>
    <col min="5991" max="5991" width="11.140625" style="296" customWidth="1"/>
    <col min="5992" max="5994" width="10.7109375" style="296" customWidth="1"/>
    <col min="5995" max="5995" width="11.140625" style="296" customWidth="1"/>
    <col min="5996" max="5998" width="10.7109375" style="296" customWidth="1"/>
    <col min="5999" max="5999" width="11.140625" style="296" customWidth="1"/>
    <col min="6000" max="6001" width="10.7109375" style="296" customWidth="1"/>
    <col min="6002" max="6135" width="11.42578125" style="296"/>
    <col min="6136" max="6136" width="3" style="296" customWidth="1"/>
    <col min="6137" max="6137" width="21.85546875" style="296" customWidth="1"/>
    <col min="6138" max="6138" width="5" style="296" customWidth="1"/>
    <col min="6139" max="6139" width="5.140625" style="296" customWidth="1"/>
    <col min="6140" max="6140" width="6.42578125" style="296" customWidth="1"/>
    <col min="6141" max="6143" width="10.7109375" style="296" customWidth="1"/>
    <col min="6144" max="6147" width="11.85546875" style="296" customWidth="1"/>
    <col min="6148" max="6148" width="6.28515625" style="296" customWidth="1"/>
    <col min="6149" max="6149" width="8.28515625" style="296" customWidth="1"/>
    <col min="6150" max="6150" width="13.5703125" style="296" customWidth="1"/>
    <col min="6151" max="6151" width="2.7109375" style="296" customWidth="1"/>
    <col min="6152" max="6152" width="1.5703125" style="296" customWidth="1"/>
    <col min="6153" max="6153" width="3.140625" style="296" customWidth="1"/>
    <col min="6154" max="6154" width="21.85546875" style="296" customWidth="1"/>
    <col min="6155" max="6155" width="5" style="296" customWidth="1"/>
    <col min="6156" max="6156" width="5.140625" style="296" customWidth="1"/>
    <col min="6157" max="6157" width="6.42578125" style="296" customWidth="1"/>
    <col min="6158" max="6158" width="9" style="296" customWidth="1"/>
    <col min="6159" max="6159" width="8.7109375" style="296" customWidth="1"/>
    <col min="6160" max="6160" width="9" style="296" customWidth="1"/>
    <col min="6161" max="6161" width="8.7109375" style="296" customWidth="1"/>
    <col min="6162" max="6162" width="9" style="296" customWidth="1"/>
    <col min="6163" max="6163" width="8.7109375" style="296" customWidth="1"/>
    <col min="6164" max="6164" width="9" style="296" customWidth="1"/>
    <col min="6165" max="6165" width="8.7109375" style="296" customWidth="1"/>
    <col min="6166" max="6166" width="9" style="296" customWidth="1"/>
    <col min="6167" max="6167" width="8.7109375" style="296" customWidth="1"/>
    <col min="6168" max="6168" width="9" style="296" customWidth="1"/>
    <col min="6169" max="6169" width="9.28515625" style="296" customWidth="1"/>
    <col min="6170" max="6170" width="1.5703125" style="296" customWidth="1"/>
    <col min="6171" max="6171" width="1.7109375" style="296" customWidth="1"/>
    <col min="6172" max="6172" width="3.140625" style="296" customWidth="1"/>
    <col min="6173" max="6173" width="21.85546875" style="296" customWidth="1"/>
    <col min="6174" max="6174" width="5" style="296" customWidth="1"/>
    <col min="6175" max="6175" width="5.140625" style="296" customWidth="1"/>
    <col min="6176" max="6176" width="6.42578125" style="296" customWidth="1"/>
    <col min="6177" max="6177" width="5.5703125" style="296" customWidth="1"/>
    <col min="6178" max="6178" width="6" style="296" customWidth="1"/>
    <col min="6179" max="6179" width="5.5703125" style="296" customWidth="1"/>
    <col min="6180" max="6180" width="6" style="296" customWidth="1"/>
    <col min="6181" max="6181" width="5.5703125" style="296" customWidth="1"/>
    <col min="6182" max="6182" width="6" style="296" customWidth="1"/>
    <col min="6183" max="6183" width="5.5703125" style="296" customWidth="1"/>
    <col min="6184" max="6184" width="6" style="296" customWidth="1"/>
    <col min="6185" max="6185" width="5.5703125" style="296" customWidth="1"/>
    <col min="6186" max="6186" width="6" style="296" customWidth="1"/>
    <col min="6187" max="6187" width="5.5703125" style="296" customWidth="1"/>
    <col min="6188" max="6188" width="6" style="296" customWidth="1"/>
    <col min="6189" max="6189" width="5.5703125" style="296" customWidth="1"/>
    <col min="6190" max="6190" width="6" style="296" customWidth="1"/>
    <col min="6191" max="6191" width="5.5703125" style="296" customWidth="1"/>
    <col min="6192" max="6192" width="6" style="296" customWidth="1"/>
    <col min="6193" max="6193" width="5.5703125" style="296" customWidth="1"/>
    <col min="6194" max="6194" width="6" style="296" customWidth="1"/>
    <col min="6195" max="6195" width="3.140625" style="296" customWidth="1"/>
    <col min="6196" max="6196" width="1.7109375" style="296" customWidth="1"/>
    <col min="6197" max="6197" width="3.140625" style="296" customWidth="1"/>
    <col min="6198" max="6198" width="21.85546875" style="296" customWidth="1"/>
    <col min="6199" max="6199" width="5" style="296" customWidth="1"/>
    <col min="6200" max="6200" width="5.140625" style="296" customWidth="1"/>
    <col min="6201" max="6201" width="6.42578125" style="296" customWidth="1"/>
    <col min="6202" max="6202" width="5.5703125" style="296" customWidth="1"/>
    <col min="6203" max="6203" width="6" style="296" customWidth="1"/>
    <col min="6204" max="6204" width="5.5703125" style="296" customWidth="1"/>
    <col min="6205" max="6205" width="6" style="296" customWidth="1"/>
    <col min="6206" max="6206" width="5.5703125" style="296" customWidth="1"/>
    <col min="6207" max="6207" width="6" style="296" customWidth="1"/>
    <col min="6208" max="6208" width="5.5703125" style="296" customWidth="1"/>
    <col min="6209" max="6209" width="6" style="296" customWidth="1"/>
    <col min="6210" max="6210" width="5.5703125" style="296" customWidth="1"/>
    <col min="6211" max="6211" width="6" style="296" customWidth="1"/>
    <col min="6212" max="6212" width="5.5703125" style="296" customWidth="1"/>
    <col min="6213" max="6213" width="6" style="296" customWidth="1"/>
    <col min="6214" max="6214" width="5.5703125" style="296" customWidth="1"/>
    <col min="6215" max="6215" width="6" style="296" customWidth="1"/>
    <col min="6216" max="6216" width="5.5703125" style="296" customWidth="1"/>
    <col min="6217" max="6217" width="6" style="296" customWidth="1"/>
    <col min="6218" max="6218" width="5.5703125" style="296" customWidth="1"/>
    <col min="6219" max="6219" width="6" style="296" customWidth="1"/>
    <col min="6220" max="6220" width="3.140625" style="296" customWidth="1"/>
    <col min="6221" max="6221" width="2.7109375" style="296" customWidth="1"/>
    <col min="6222" max="6222" width="3" style="296" customWidth="1"/>
    <col min="6223" max="6223" width="21.85546875" style="296" customWidth="1"/>
    <col min="6224" max="6224" width="5" style="296" customWidth="1"/>
    <col min="6225" max="6225" width="5.140625" style="296" customWidth="1"/>
    <col min="6226" max="6226" width="6.42578125" style="296" customWidth="1"/>
    <col min="6227" max="6234" width="8.7109375" style="296" customWidth="1"/>
    <col min="6235" max="6238" width="9" style="296" customWidth="1"/>
    <col min="6239" max="6239" width="3.5703125" style="296" customWidth="1"/>
    <col min="6240" max="6240" width="2.5703125" style="296" customWidth="1"/>
    <col min="6241" max="6241" width="3.5703125" style="296" customWidth="1"/>
    <col min="6242" max="6242" width="21.85546875" style="296" customWidth="1"/>
    <col min="6243" max="6243" width="5" style="296" customWidth="1"/>
    <col min="6244" max="6244" width="5.140625" style="296" customWidth="1"/>
    <col min="6245" max="6245" width="6.42578125" style="296" customWidth="1"/>
    <col min="6246" max="6246" width="10.7109375" style="296" customWidth="1"/>
    <col min="6247" max="6247" width="11.140625" style="296" customWidth="1"/>
    <col min="6248" max="6250" width="10.7109375" style="296" customWidth="1"/>
    <col min="6251" max="6251" width="11.140625" style="296" customWidth="1"/>
    <col min="6252" max="6254" width="10.7109375" style="296" customWidth="1"/>
    <col min="6255" max="6255" width="11.140625" style="296" customWidth="1"/>
    <col min="6256" max="6257" width="10.7109375" style="296" customWidth="1"/>
    <col min="6258" max="6391" width="11.42578125" style="296"/>
    <col min="6392" max="6392" width="3" style="296" customWidth="1"/>
    <col min="6393" max="6393" width="21.85546875" style="296" customWidth="1"/>
    <col min="6394" max="6394" width="5" style="296" customWidth="1"/>
    <col min="6395" max="6395" width="5.140625" style="296" customWidth="1"/>
    <col min="6396" max="6396" width="6.42578125" style="296" customWidth="1"/>
    <col min="6397" max="6399" width="10.7109375" style="296" customWidth="1"/>
    <col min="6400" max="6403" width="11.85546875" style="296" customWidth="1"/>
    <col min="6404" max="6404" width="6.28515625" style="296" customWidth="1"/>
    <col min="6405" max="6405" width="8.28515625" style="296" customWidth="1"/>
    <col min="6406" max="6406" width="13.5703125" style="296" customWidth="1"/>
    <col min="6407" max="6407" width="2.7109375" style="296" customWidth="1"/>
    <col min="6408" max="6408" width="1.5703125" style="296" customWidth="1"/>
    <col min="6409" max="6409" width="3.140625" style="296" customWidth="1"/>
    <col min="6410" max="6410" width="21.85546875" style="296" customWidth="1"/>
    <col min="6411" max="6411" width="5" style="296" customWidth="1"/>
    <col min="6412" max="6412" width="5.140625" style="296" customWidth="1"/>
    <col min="6413" max="6413" width="6.42578125" style="296" customWidth="1"/>
    <col min="6414" max="6414" width="9" style="296" customWidth="1"/>
    <col min="6415" max="6415" width="8.7109375" style="296" customWidth="1"/>
    <col min="6416" max="6416" width="9" style="296" customWidth="1"/>
    <col min="6417" max="6417" width="8.7109375" style="296" customWidth="1"/>
    <col min="6418" max="6418" width="9" style="296" customWidth="1"/>
    <col min="6419" max="6419" width="8.7109375" style="296" customWidth="1"/>
    <col min="6420" max="6420" width="9" style="296" customWidth="1"/>
    <col min="6421" max="6421" width="8.7109375" style="296" customWidth="1"/>
    <col min="6422" max="6422" width="9" style="296" customWidth="1"/>
    <col min="6423" max="6423" width="8.7109375" style="296" customWidth="1"/>
    <col min="6424" max="6424" width="9" style="296" customWidth="1"/>
    <col min="6425" max="6425" width="9.28515625" style="296" customWidth="1"/>
    <col min="6426" max="6426" width="1.5703125" style="296" customWidth="1"/>
    <col min="6427" max="6427" width="1.7109375" style="296" customWidth="1"/>
    <col min="6428" max="6428" width="3.140625" style="296" customWidth="1"/>
    <col min="6429" max="6429" width="21.85546875" style="296" customWidth="1"/>
    <col min="6430" max="6430" width="5" style="296" customWidth="1"/>
    <col min="6431" max="6431" width="5.140625" style="296" customWidth="1"/>
    <col min="6432" max="6432" width="6.42578125" style="296" customWidth="1"/>
    <col min="6433" max="6433" width="5.5703125" style="296" customWidth="1"/>
    <col min="6434" max="6434" width="6" style="296" customWidth="1"/>
    <col min="6435" max="6435" width="5.5703125" style="296" customWidth="1"/>
    <col min="6436" max="6436" width="6" style="296" customWidth="1"/>
    <col min="6437" max="6437" width="5.5703125" style="296" customWidth="1"/>
    <col min="6438" max="6438" width="6" style="296" customWidth="1"/>
    <col min="6439" max="6439" width="5.5703125" style="296" customWidth="1"/>
    <col min="6440" max="6440" width="6" style="296" customWidth="1"/>
    <col min="6441" max="6441" width="5.5703125" style="296" customWidth="1"/>
    <col min="6442" max="6442" width="6" style="296" customWidth="1"/>
    <col min="6443" max="6443" width="5.5703125" style="296" customWidth="1"/>
    <col min="6444" max="6444" width="6" style="296" customWidth="1"/>
    <col min="6445" max="6445" width="5.5703125" style="296" customWidth="1"/>
    <col min="6446" max="6446" width="6" style="296" customWidth="1"/>
    <col min="6447" max="6447" width="5.5703125" style="296" customWidth="1"/>
    <col min="6448" max="6448" width="6" style="296" customWidth="1"/>
    <col min="6449" max="6449" width="5.5703125" style="296" customWidth="1"/>
    <col min="6450" max="6450" width="6" style="296" customWidth="1"/>
    <col min="6451" max="6451" width="3.140625" style="296" customWidth="1"/>
    <col min="6452" max="6452" width="1.7109375" style="296" customWidth="1"/>
    <col min="6453" max="6453" width="3.140625" style="296" customWidth="1"/>
    <col min="6454" max="6454" width="21.85546875" style="296" customWidth="1"/>
    <col min="6455" max="6455" width="5" style="296" customWidth="1"/>
    <col min="6456" max="6456" width="5.140625" style="296" customWidth="1"/>
    <col min="6457" max="6457" width="6.42578125" style="296" customWidth="1"/>
    <col min="6458" max="6458" width="5.5703125" style="296" customWidth="1"/>
    <col min="6459" max="6459" width="6" style="296" customWidth="1"/>
    <col min="6460" max="6460" width="5.5703125" style="296" customWidth="1"/>
    <col min="6461" max="6461" width="6" style="296" customWidth="1"/>
    <col min="6462" max="6462" width="5.5703125" style="296" customWidth="1"/>
    <col min="6463" max="6463" width="6" style="296" customWidth="1"/>
    <col min="6464" max="6464" width="5.5703125" style="296" customWidth="1"/>
    <col min="6465" max="6465" width="6" style="296" customWidth="1"/>
    <col min="6466" max="6466" width="5.5703125" style="296" customWidth="1"/>
    <col min="6467" max="6467" width="6" style="296" customWidth="1"/>
    <col min="6468" max="6468" width="5.5703125" style="296" customWidth="1"/>
    <col min="6469" max="6469" width="6" style="296" customWidth="1"/>
    <col min="6470" max="6470" width="5.5703125" style="296" customWidth="1"/>
    <col min="6471" max="6471" width="6" style="296" customWidth="1"/>
    <col min="6472" max="6472" width="5.5703125" style="296" customWidth="1"/>
    <col min="6473" max="6473" width="6" style="296" customWidth="1"/>
    <col min="6474" max="6474" width="5.5703125" style="296" customWidth="1"/>
    <col min="6475" max="6475" width="6" style="296" customWidth="1"/>
    <col min="6476" max="6476" width="3.140625" style="296" customWidth="1"/>
    <col min="6477" max="6477" width="2.7109375" style="296" customWidth="1"/>
    <col min="6478" max="6478" width="3" style="296" customWidth="1"/>
    <col min="6479" max="6479" width="21.85546875" style="296" customWidth="1"/>
    <col min="6480" max="6480" width="5" style="296" customWidth="1"/>
    <col min="6481" max="6481" width="5.140625" style="296" customWidth="1"/>
    <col min="6482" max="6482" width="6.42578125" style="296" customWidth="1"/>
    <col min="6483" max="6490" width="8.7109375" style="296" customWidth="1"/>
    <col min="6491" max="6494" width="9" style="296" customWidth="1"/>
    <col min="6495" max="6495" width="3.5703125" style="296" customWidth="1"/>
    <col min="6496" max="6496" width="2.5703125" style="296" customWidth="1"/>
    <col min="6497" max="6497" width="3.5703125" style="296" customWidth="1"/>
    <col min="6498" max="6498" width="21.85546875" style="296" customWidth="1"/>
    <col min="6499" max="6499" width="5" style="296" customWidth="1"/>
    <col min="6500" max="6500" width="5.140625" style="296" customWidth="1"/>
    <col min="6501" max="6501" width="6.42578125" style="296" customWidth="1"/>
    <col min="6502" max="6502" width="10.7109375" style="296" customWidth="1"/>
    <col min="6503" max="6503" width="11.140625" style="296" customWidth="1"/>
    <col min="6504" max="6506" width="10.7109375" style="296" customWidth="1"/>
    <col min="6507" max="6507" width="11.140625" style="296" customWidth="1"/>
    <col min="6508" max="6510" width="10.7109375" style="296" customWidth="1"/>
    <col min="6511" max="6511" width="11.140625" style="296" customWidth="1"/>
    <col min="6512" max="6513" width="10.7109375" style="296" customWidth="1"/>
    <col min="6514" max="6647" width="11.42578125" style="296"/>
    <col min="6648" max="6648" width="3" style="296" customWidth="1"/>
    <col min="6649" max="6649" width="21.85546875" style="296" customWidth="1"/>
    <col min="6650" max="6650" width="5" style="296" customWidth="1"/>
    <col min="6651" max="6651" width="5.140625" style="296" customWidth="1"/>
    <col min="6652" max="6652" width="6.42578125" style="296" customWidth="1"/>
    <col min="6653" max="6655" width="10.7109375" style="296" customWidth="1"/>
    <col min="6656" max="6659" width="11.85546875" style="296" customWidth="1"/>
    <col min="6660" max="6660" width="6.28515625" style="296" customWidth="1"/>
    <col min="6661" max="6661" width="8.28515625" style="296" customWidth="1"/>
    <col min="6662" max="6662" width="13.5703125" style="296" customWidth="1"/>
    <col min="6663" max="6663" width="2.7109375" style="296" customWidth="1"/>
    <col min="6664" max="6664" width="1.5703125" style="296" customWidth="1"/>
    <col min="6665" max="6665" width="3.140625" style="296" customWidth="1"/>
    <col min="6666" max="6666" width="21.85546875" style="296" customWidth="1"/>
    <col min="6667" max="6667" width="5" style="296" customWidth="1"/>
    <col min="6668" max="6668" width="5.140625" style="296" customWidth="1"/>
    <col min="6669" max="6669" width="6.42578125" style="296" customWidth="1"/>
    <col min="6670" max="6670" width="9" style="296" customWidth="1"/>
    <col min="6671" max="6671" width="8.7109375" style="296" customWidth="1"/>
    <col min="6672" max="6672" width="9" style="296" customWidth="1"/>
    <col min="6673" max="6673" width="8.7109375" style="296" customWidth="1"/>
    <col min="6674" max="6674" width="9" style="296" customWidth="1"/>
    <col min="6675" max="6675" width="8.7109375" style="296" customWidth="1"/>
    <col min="6676" max="6676" width="9" style="296" customWidth="1"/>
    <col min="6677" max="6677" width="8.7109375" style="296" customWidth="1"/>
    <col min="6678" max="6678" width="9" style="296" customWidth="1"/>
    <col min="6679" max="6679" width="8.7109375" style="296" customWidth="1"/>
    <col min="6680" max="6680" width="9" style="296" customWidth="1"/>
    <col min="6681" max="6681" width="9.28515625" style="296" customWidth="1"/>
    <col min="6682" max="6682" width="1.5703125" style="296" customWidth="1"/>
    <col min="6683" max="6683" width="1.7109375" style="296" customWidth="1"/>
    <col min="6684" max="6684" width="3.140625" style="296" customWidth="1"/>
    <col min="6685" max="6685" width="21.85546875" style="296" customWidth="1"/>
    <col min="6686" max="6686" width="5" style="296" customWidth="1"/>
    <col min="6687" max="6687" width="5.140625" style="296" customWidth="1"/>
    <col min="6688" max="6688" width="6.42578125" style="296" customWidth="1"/>
    <col min="6689" max="6689" width="5.5703125" style="296" customWidth="1"/>
    <col min="6690" max="6690" width="6" style="296" customWidth="1"/>
    <col min="6691" max="6691" width="5.5703125" style="296" customWidth="1"/>
    <col min="6692" max="6692" width="6" style="296" customWidth="1"/>
    <col min="6693" max="6693" width="5.5703125" style="296" customWidth="1"/>
    <col min="6694" max="6694" width="6" style="296" customWidth="1"/>
    <col min="6695" max="6695" width="5.5703125" style="296" customWidth="1"/>
    <col min="6696" max="6696" width="6" style="296" customWidth="1"/>
    <col min="6697" max="6697" width="5.5703125" style="296" customWidth="1"/>
    <col min="6698" max="6698" width="6" style="296" customWidth="1"/>
    <col min="6699" max="6699" width="5.5703125" style="296" customWidth="1"/>
    <col min="6700" max="6700" width="6" style="296" customWidth="1"/>
    <col min="6701" max="6701" width="5.5703125" style="296" customWidth="1"/>
    <col min="6702" max="6702" width="6" style="296" customWidth="1"/>
    <col min="6703" max="6703" width="5.5703125" style="296" customWidth="1"/>
    <col min="6704" max="6704" width="6" style="296" customWidth="1"/>
    <col min="6705" max="6705" width="5.5703125" style="296" customWidth="1"/>
    <col min="6706" max="6706" width="6" style="296" customWidth="1"/>
    <col min="6707" max="6707" width="3.140625" style="296" customWidth="1"/>
    <col min="6708" max="6708" width="1.7109375" style="296" customWidth="1"/>
    <col min="6709" max="6709" width="3.140625" style="296" customWidth="1"/>
    <col min="6710" max="6710" width="21.85546875" style="296" customWidth="1"/>
    <col min="6711" max="6711" width="5" style="296" customWidth="1"/>
    <col min="6712" max="6712" width="5.140625" style="296" customWidth="1"/>
    <col min="6713" max="6713" width="6.42578125" style="296" customWidth="1"/>
    <col min="6714" max="6714" width="5.5703125" style="296" customWidth="1"/>
    <col min="6715" max="6715" width="6" style="296" customWidth="1"/>
    <col min="6716" max="6716" width="5.5703125" style="296" customWidth="1"/>
    <col min="6717" max="6717" width="6" style="296" customWidth="1"/>
    <col min="6718" max="6718" width="5.5703125" style="296" customWidth="1"/>
    <col min="6719" max="6719" width="6" style="296" customWidth="1"/>
    <col min="6720" max="6720" width="5.5703125" style="296" customWidth="1"/>
    <col min="6721" max="6721" width="6" style="296" customWidth="1"/>
    <col min="6722" max="6722" width="5.5703125" style="296" customWidth="1"/>
    <col min="6723" max="6723" width="6" style="296" customWidth="1"/>
    <col min="6724" max="6724" width="5.5703125" style="296" customWidth="1"/>
    <col min="6725" max="6725" width="6" style="296" customWidth="1"/>
    <col min="6726" max="6726" width="5.5703125" style="296" customWidth="1"/>
    <col min="6727" max="6727" width="6" style="296" customWidth="1"/>
    <col min="6728" max="6728" width="5.5703125" style="296" customWidth="1"/>
    <col min="6729" max="6729" width="6" style="296" customWidth="1"/>
    <col min="6730" max="6730" width="5.5703125" style="296" customWidth="1"/>
    <col min="6731" max="6731" width="6" style="296" customWidth="1"/>
    <col min="6732" max="6732" width="3.140625" style="296" customWidth="1"/>
    <col min="6733" max="6733" width="2.7109375" style="296" customWidth="1"/>
    <col min="6734" max="6734" width="3" style="296" customWidth="1"/>
    <col min="6735" max="6735" width="21.85546875" style="296" customWidth="1"/>
    <col min="6736" max="6736" width="5" style="296" customWidth="1"/>
    <col min="6737" max="6737" width="5.140625" style="296" customWidth="1"/>
    <col min="6738" max="6738" width="6.42578125" style="296" customWidth="1"/>
    <col min="6739" max="6746" width="8.7109375" style="296" customWidth="1"/>
    <col min="6747" max="6750" width="9" style="296" customWidth="1"/>
    <col min="6751" max="6751" width="3.5703125" style="296" customWidth="1"/>
    <col min="6752" max="6752" width="2.5703125" style="296" customWidth="1"/>
    <col min="6753" max="6753" width="3.5703125" style="296" customWidth="1"/>
    <col min="6754" max="6754" width="21.85546875" style="296" customWidth="1"/>
    <col min="6755" max="6755" width="5" style="296" customWidth="1"/>
    <col min="6756" max="6756" width="5.140625" style="296" customWidth="1"/>
    <col min="6757" max="6757" width="6.42578125" style="296" customWidth="1"/>
    <col min="6758" max="6758" width="10.7109375" style="296" customWidth="1"/>
    <col min="6759" max="6759" width="11.140625" style="296" customWidth="1"/>
    <col min="6760" max="6762" width="10.7109375" style="296" customWidth="1"/>
    <col min="6763" max="6763" width="11.140625" style="296" customWidth="1"/>
    <col min="6764" max="6766" width="10.7109375" style="296" customWidth="1"/>
    <col min="6767" max="6767" width="11.140625" style="296" customWidth="1"/>
    <col min="6768" max="6769" width="10.7109375" style="296" customWidth="1"/>
    <col min="6770" max="6903" width="11.42578125" style="296"/>
    <col min="6904" max="6904" width="3" style="296" customWidth="1"/>
    <col min="6905" max="6905" width="21.85546875" style="296" customWidth="1"/>
    <col min="6906" max="6906" width="5" style="296" customWidth="1"/>
    <col min="6907" max="6907" width="5.140625" style="296" customWidth="1"/>
    <col min="6908" max="6908" width="6.42578125" style="296" customWidth="1"/>
    <col min="6909" max="6911" width="10.7109375" style="296" customWidth="1"/>
    <col min="6912" max="6915" width="11.85546875" style="296" customWidth="1"/>
    <col min="6916" max="6916" width="6.28515625" style="296" customWidth="1"/>
    <col min="6917" max="6917" width="8.28515625" style="296" customWidth="1"/>
    <col min="6918" max="6918" width="13.5703125" style="296" customWidth="1"/>
    <col min="6919" max="6919" width="2.7109375" style="296" customWidth="1"/>
    <col min="6920" max="6920" width="1.5703125" style="296" customWidth="1"/>
    <col min="6921" max="6921" width="3.140625" style="296" customWidth="1"/>
    <col min="6922" max="6922" width="21.85546875" style="296" customWidth="1"/>
    <col min="6923" max="6923" width="5" style="296" customWidth="1"/>
    <col min="6924" max="6924" width="5.140625" style="296" customWidth="1"/>
    <col min="6925" max="6925" width="6.42578125" style="296" customWidth="1"/>
    <col min="6926" max="6926" width="9" style="296" customWidth="1"/>
    <col min="6927" max="6927" width="8.7109375" style="296" customWidth="1"/>
    <col min="6928" max="6928" width="9" style="296" customWidth="1"/>
    <col min="6929" max="6929" width="8.7109375" style="296" customWidth="1"/>
    <col min="6930" max="6930" width="9" style="296" customWidth="1"/>
    <col min="6931" max="6931" width="8.7109375" style="296" customWidth="1"/>
    <col min="6932" max="6932" width="9" style="296" customWidth="1"/>
    <col min="6933" max="6933" width="8.7109375" style="296" customWidth="1"/>
    <col min="6934" max="6934" width="9" style="296" customWidth="1"/>
    <col min="6935" max="6935" width="8.7109375" style="296" customWidth="1"/>
    <col min="6936" max="6936" width="9" style="296" customWidth="1"/>
    <col min="6937" max="6937" width="9.28515625" style="296" customWidth="1"/>
    <col min="6938" max="6938" width="1.5703125" style="296" customWidth="1"/>
    <col min="6939" max="6939" width="1.7109375" style="296" customWidth="1"/>
    <col min="6940" max="6940" width="3.140625" style="296" customWidth="1"/>
    <col min="6941" max="6941" width="21.85546875" style="296" customWidth="1"/>
    <col min="6942" max="6942" width="5" style="296" customWidth="1"/>
    <col min="6943" max="6943" width="5.140625" style="296" customWidth="1"/>
    <col min="6944" max="6944" width="6.42578125" style="296" customWidth="1"/>
    <col min="6945" max="6945" width="5.5703125" style="296" customWidth="1"/>
    <col min="6946" max="6946" width="6" style="296" customWidth="1"/>
    <col min="6947" max="6947" width="5.5703125" style="296" customWidth="1"/>
    <col min="6948" max="6948" width="6" style="296" customWidth="1"/>
    <col min="6949" max="6949" width="5.5703125" style="296" customWidth="1"/>
    <col min="6950" max="6950" width="6" style="296" customWidth="1"/>
    <col min="6951" max="6951" width="5.5703125" style="296" customWidth="1"/>
    <col min="6952" max="6952" width="6" style="296" customWidth="1"/>
    <col min="6953" max="6953" width="5.5703125" style="296" customWidth="1"/>
    <col min="6954" max="6954" width="6" style="296" customWidth="1"/>
    <col min="6955" max="6955" width="5.5703125" style="296" customWidth="1"/>
    <col min="6956" max="6956" width="6" style="296" customWidth="1"/>
    <col min="6957" max="6957" width="5.5703125" style="296" customWidth="1"/>
    <col min="6958" max="6958" width="6" style="296" customWidth="1"/>
    <col min="6959" max="6959" width="5.5703125" style="296" customWidth="1"/>
    <col min="6960" max="6960" width="6" style="296" customWidth="1"/>
    <col min="6961" max="6961" width="5.5703125" style="296" customWidth="1"/>
    <col min="6962" max="6962" width="6" style="296" customWidth="1"/>
    <col min="6963" max="6963" width="3.140625" style="296" customWidth="1"/>
    <col min="6964" max="6964" width="1.7109375" style="296" customWidth="1"/>
    <col min="6965" max="6965" width="3.140625" style="296" customWidth="1"/>
    <col min="6966" max="6966" width="21.85546875" style="296" customWidth="1"/>
    <col min="6967" max="6967" width="5" style="296" customWidth="1"/>
    <col min="6968" max="6968" width="5.140625" style="296" customWidth="1"/>
    <col min="6969" max="6969" width="6.42578125" style="296" customWidth="1"/>
    <col min="6970" max="6970" width="5.5703125" style="296" customWidth="1"/>
    <col min="6971" max="6971" width="6" style="296" customWidth="1"/>
    <col min="6972" max="6972" width="5.5703125" style="296" customWidth="1"/>
    <col min="6973" max="6973" width="6" style="296" customWidth="1"/>
    <col min="6974" max="6974" width="5.5703125" style="296" customWidth="1"/>
    <col min="6975" max="6975" width="6" style="296" customWidth="1"/>
    <col min="6976" max="6976" width="5.5703125" style="296" customWidth="1"/>
    <col min="6977" max="6977" width="6" style="296" customWidth="1"/>
    <col min="6978" max="6978" width="5.5703125" style="296" customWidth="1"/>
    <col min="6979" max="6979" width="6" style="296" customWidth="1"/>
    <col min="6980" max="6980" width="5.5703125" style="296" customWidth="1"/>
    <col min="6981" max="6981" width="6" style="296" customWidth="1"/>
    <col min="6982" max="6982" width="5.5703125" style="296" customWidth="1"/>
    <col min="6983" max="6983" width="6" style="296" customWidth="1"/>
    <col min="6984" max="6984" width="5.5703125" style="296" customWidth="1"/>
    <col min="6985" max="6985" width="6" style="296" customWidth="1"/>
    <col min="6986" max="6986" width="5.5703125" style="296" customWidth="1"/>
    <col min="6987" max="6987" width="6" style="296" customWidth="1"/>
    <col min="6988" max="6988" width="3.140625" style="296" customWidth="1"/>
    <col min="6989" max="6989" width="2.7109375" style="296" customWidth="1"/>
    <col min="6990" max="6990" width="3" style="296" customWidth="1"/>
    <col min="6991" max="6991" width="21.85546875" style="296" customWidth="1"/>
    <col min="6992" max="6992" width="5" style="296" customWidth="1"/>
    <col min="6993" max="6993" width="5.140625" style="296" customWidth="1"/>
    <col min="6994" max="6994" width="6.42578125" style="296" customWidth="1"/>
    <col min="6995" max="7002" width="8.7109375" style="296" customWidth="1"/>
    <col min="7003" max="7006" width="9" style="296" customWidth="1"/>
    <col min="7007" max="7007" width="3.5703125" style="296" customWidth="1"/>
    <col min="7008" max="7008" width="2.5703125" style="296" customWidth="1"/>
    <col min="7009" max="7009" width="3.5703125" style="296" customWidth="1"/>
    <col min="7010" max="7010" width="21.85546875" style="296" customWidth="1"/>
    <col min="7011" max="7011" width="5" style="296" customWidth="1"/>
    <col min="7012" max="7012" width="5.140625" style="296" customWidth="1"/>
    <col min="7013" max="7013" width="6.42578125" style="296" customWidth="1"/>
    <col min="7014" max="7014" width="10.7109375" style="296" customWidth="1"/>
    <col min="7015" max="7015" width="11.140625" style="296" customWidth="1"/>
    <col min="7016" max="7018" width="10.7109375" style="296" customWidth="1"/>
    <col min="7019" max="7019" width="11.140625" style="296" customWidth="1"/>
    <col min="7020" max="7022" width="10.7109375" style="296" customWidth="1"/>
    <col min="7023" max="7023" width="11.140625" style="296" customWidth="1"/>
    <col min="7024" max="7025" width="10.7109375" style="296" customWidth="1"/>
    <col min="7026" max="7159" width="11.42578125" style="296"/>
    <col min="7160" max="7160" width="3" style="296" customWidth="1"/>
    <col min="7161" max="7161" width="21.85546875" style="296" customWidth="1"/>
    <col min="7162" max="7162" width="5" style="296" customWidth="1"/>
    <col min="7163" max="7163" width="5.140625" style="296" customWidth="1"/>
    <col min="7164" max="7164" width="6.42578125" style="296" customWidth="1"/>
    <col min="7165" max="7167" width="10.7109375" style="296" customWidth="1"/>
    <col min="7168" max="7171" width="11.85546875" style="296" customWidth="1"/>
    <col min="7172" max="7172" width="6.28515625" style="296" customWidth="1"/>
    <col min="7173" max="7173" width="8.28515625" style="296" customWidth="1"/>
    <col min="7174" max="7174" width="13.5703125" style="296" customWidth="1"/>
    <col min="7175" max="7175" width="2.7109375" style="296" customWidth="1"/>
    <col min="7176" max="7176" width="1.5703125" style="296" customWidth="1"/>
    <col min="7177" max="7177" width="3.140625" style="296" customWidth="1"/>
    <col min="7178" max="7178" width="21.85546875" style="296" customWidth="1"/>
    <col min="7179" max="7179" width="5" style="296" customWidth="1"/>
    <col min="7180" max="7180" width="5.140625" style="296" customWidth="1"/>
    <col min="7181" max="7181" width="6.42578125" style="296" customWidth="1"/>
    <col min="7182" max="7182" width="9" style="296" customWidth="1"/>
    <col min="7183" max="7183" width="8.7109375" style="296" customWidth="1"/>
    <col min="7184" max="7184" width="9" style="296" customWidth="1"/>
    <col min="7185" max="7185" width="8.7109375" style="296" customWidth="1"/>
    <col min="7186" max="7186" width="9" style="296" customWidth="1"/>
    <col min="7187" max="7187" width="8.7109375" style="296" customWidth="1"/>
    <col min="7188" max="7188" width="9" style="296" customWidth="1"/>
    <col min="7189" max="7189" width="8.7109375" style="296" customWidth="1"/>
    <col min="7190" max="7190" width="9" style="296" customWidth="1"/>
    <col min="7191" max="7191" width="8.7109375" style="296" customWidth="1"/>
    <col min="7192" max="7192" width="9" style="296" customWidth="1"/>
    <col min="7193" max="7193" width="9.28515625" style="296" customWidth="1"/>
    <col min="7194" max="7194" width="1.5703125" style="296" customWidth="1"/>
    <col min="7195" max="7195" width="1.7109375" style="296" customWidth="1"/>
    <col min="7196" max="7196" width="3.140625" style="296" customWidth="1"/>
    <col min="7197" max="7197" width="21.85546875" style="296" customWidth="1"/>
    <col min="7198" max="7198" width="5" style="296" customWidth="1"/>
    <col min="7199" max="7199" width="5.140625" style="296" customWidth="1"/>
    <col min="7200" max="7200" width="6.42578125" style="296" customWidth="1"/>
    <col min="7201" max="7201" width="5.5703125" style="296" customWidth="1"/>
    <col min="7202" max="7202" width="6" style="296" customWidth="1"/>
    <col min="7203" max="7203" width="5.5703125" style="296" customWidth="1"/>
    <col min="7204" max="7204" width="6" style="296" customWidth="1"/>
    <col min="7205" max="7205" width="5.5703125" style="296" customWidth="1"/>
    <col min="7206" max="7206" width="6" style="296" customWidth="1"/>
    <col min="7207" max="7207" width="5.5703125" style="296" customWidth="1"/>
    <col min="7208" max="7208" width="6" style="296" customWidth="1"/>
    <col min="7209" max="7209" width="5.5703125" style="296" customWidth="1"/>
    <col min="7210" max="7210" width="6" style="296" customWidth="1"/>
    <col min="7211" max="7211" width="5.5703125" style="296" customWidth="1"/>
    <col min="7212" max="7212" width="6" style="296" customWidth="1"/>
    <col min="7213" max="7213" width="5.5703125" style="296" customWidth="1"/>
    <col min="7214" max="7214" width="6" style="296" customWidth="1"/>
    <col min="7215" max="7215" width="5.5703125" style="296" customWidth="1"/>
    <col min="7216" max="7216" width="6" style="296" customWidth="1"/>
    <col min="7217" max="7217" width="5.5703125" style="296" customWidth="1"/>
    <col min="7218" max="7218" width="6" style="296" customWidth="1"/>
    <col min="7219" max="7219" width="3.140625" style="296" customWidth="1"/>
    <col min="7220" max="7220" width="1.7109375" style="296" customWidth="1"/>
    <col min="7221" max="7221" width="3.140625" style="296" customWidth="1"/>
    <col min="7222" max="7222" width="21.85546875" style="296" customWidth="1"/>
    <col min="7223" max="7223" width="5" style="296" customWidth="1"/>
    <col min="7224" max="7224" width="5.140625" style="296" customWidth="1"/>
    <col min="7225" max="7225" width="6.42578125" style="296" customWidth="1"/>
    <col min="7226" max="7226" width="5.5703125" style="296" customWidth="1"/>
    <col min="7227" max="7227" width="6" style="296" customWidth="1"/>
    <col min="7228" max="7228" width="5.5703125" style="296" customWidth="1"/>
    <col min="7229" max="7229" width="6" style="296" customWidth="1"/>
    <col min="7230" max="7230" width="5.5703125" style="296" customWidth="1"/>
    <col min="7231" max="7231" width="6" style="296" customWidth="1"/>
    <col min="7232" max="7232" width="5.5703125" style="296" customWidth="1"/>
    <col min="7233" max="7233" width="6" style="296" customWidth="1"/>
    <col min="7234" max="7234" width="5.5703125" style="296" customWidth="1"/>
    <col min="7235" max="7235" width="6" style="296" customWidth="1"/>
    <col min="7236" max="7236" width="5.5703125" style="296" customWidth="1"/>
    <col min="7237" max="7237" width="6" style="296" customWidth="1"/>
    <col min="7238" max="7238" width="5.5703125" style="296" customWidth="1"/>
    <col min="7239" max="7239" width="6" style="296" customWidth="1"/>
    <col min="7240" max="7240" width="5.5703125" style="296" customWidth="1"/>
    <col min="7241" max="7241" width="6" style="296" customWidth="1"/>
    <col min="7242" max="7242" width="5.5703125" style="296" customWidth="1"/>
    <col min="7243" max="7243" width="6" style="296" customWidth="1"/>
    <col min="7244" max="7244" width="3.140625" style="296" customWidth="1"/>
    <col min="7245" max="7245" width="2.7109375" style="296" customWidth="1"/>
    <col min="7246" max="7246" width="3" style="296" customWidth="1"/>
    <col min="7247" max="7247" width="21.85546875" style="296" customWidth="1"/>
    <col min="7248" max="7248" width="5" style="296" customWidth="1"/>
    <col min="7249" max="7249" width="5.140625" style="296" customWidth="1"/>
    <col min="7250" max="7250" width="6.42578125" style="296" customWidth="1"/>
    <col min="7251" max="7258" width="8.7109375" style="296" customWidth="1"/>
    <col min="7259" max="7262" width="9" style="296" customWidth="1"/>
    <col min="7263" max="7263" width="3.5703125" style="296" customWidth="1"/>
    <col min="7264" max="7264" width="2.5703125" style="296" customWidth="1"/>
    <col min="7265" max="7265" width="3.5703125" style="296" customWidth="1"/>
    <col min="7266" max="7266" width="21.85546875" style="296" customWidth="1"/>
    <col min="7267" max="7267" width="5" style="296" customWidth="1"/>
    <col min="7268" max="7268" width="5.140625" style="296" customWidth="1"/>
    <col min="7269" max="7269" width="6.42578125" style="296" customWidth="1"/>
    <col min="7270" max="7270" width="10.7109375" style="296" customWidth="1"/>
    <col min="7271" max="7271" width="11.140625" style="296" customWidth="1"/>
    <col min="7272" max="7274" width="10.7109375" style="296" customWidth="1"/>
    <col min="7275" max="7275" width="11.140625" style="296" customWidth="1"/>
    <col min="7276" max="7278" width="10.7109375" style="296" customWidth="1"/>
    <col min="7279" max="7279" width="11.140625" style="296" customWidth="1"/>
    <col min="7280" max="7281" width="10.7109375" style="296" customWidth="1"/>
    <col min="7282" max="7415" width="11.42578125" style="296"/>
    <col min="7416" max="7416" width="3" style="296" customWidth="1"/>
    <col min="7417" max="7417" width="21.85546875" style="296" customWidth="1"/>
    <col min="7418" max="7418" width="5" style="296" customWidth="1"/>
    <col min="7419" max="7419" width="5.140625" style="296" customWidth="1"/>
    <col min="7420" max="7420" width="6.42578125" style="296" customWidth="1"/>
    <col min="7421" max="7423" width="10.7109375" style="296" customWidth="1"/>
    <col min="7424" max="7427" width="11.85546875" style="296" customWidth="1"/>
    <col min="7428" max="7428" width="6.28515625" style="296" customWidth="1"/>
    <col min="7429" max="7429" width="8.28515625" style="296" customWidth="1"/>
    <col min="7430" max="7430" width="13.5703125" style="296" customWidth="1"/>
    <col min="7431" max="7431" width="2.7109375" style="296" customWidth="1"/>
    <col min="7432" max="7432" width="1.5703125" style="296" customWidth="1"/>
    <col min="7433" max="7433" width="3.140625" style="296" customWidth="1"/>
    <col min="7434" max="7434" width="21.85546875" style="296" customWidth="1"/>
    <col min="7435" max="7435" width="5" style="296" customWidth="1"/>
    <col min="7436" max="7436" width="5.140625" style="296" customWidth="1"/>
    <col min="7437" max="7437" width="6.42578125" style="296" customWidth="1"/>
    <col min="7438" max="7438" width="9" style="296" customWidth="1"/>
    <col min="7439" max="7439" width="8.7109375" style="296" customWidth="1"/>
    <col min="7440" max="7440" width="9" style="296" customWidth="1"/>
    <col min="7441" max="7441" width="8.7109375" style="296" customWidth="1"/>
    <col min="7442" max="7442" width="9" style="296" customWidth="1"/>
    <col min="7443" max="7443" width="8.7109375" style="296" customWidth="1"/>
    <col min="7444" max="7444" width="9" style="296" customWidth="1"/>
    <col min="7445" max="7445" width="8.7109375" style="296" customWidth="1"/>
    <col min="7446" max="7446" width="9" style="296" customWidth="1"/>
    <col min="7447" max="7447" width="8.7109375" style="296" customWidth="1"/>
    <col min="7448" max="7448" width="9" style="296" customWidth="1"/>
    <col min="7449" max="7449" width="9.28515625" style="296" customWidth="1"/>
    <col min="7450" max="7450" width="1.5703125" style="296" customWidth="1"/>
    <col min="7451" max="7451" width="1.7109375" style="296" customWidth="1"/>
    <col min="7452" max="7452" width="3.140625" style="296" customWidth="1"/>
    <col min="7453" max="7453" width="21.85546875" style="296" customWidth="1"/>
    <col min="7454" max="7454" width="5" style="296" customWidth="1"/>
    <col min="7455" max="7455" width="5.140625" style="296" customWidth="1"/>
    <col min="7456" max="7456" width="6.42578125" style="296" customWidth="1"/>
    <col min="7457" max="7457" width="5.5703125" style="296" customWidth="1"/>
    <col min="7458" max="7458" width="6" style="296" customWidth="1"/>
    <col min="7459" max="7459" width="5.5703125" style="296" customWidth="1"/>
    <col min="7460" max="7460" width="6" style="296" customWidth="1"/>
    <col min="7461" max="7461" width="5.5703125" style="296" customWidth="1"/>
    <col min="7462" max="7462" width="6" style="296" customWidth="1"/>
    <col min="7463" max="7463" width="5.5703125" style="296" customWidth="1"/>
    <col min="7464" max="7464" width="6" style="296" customWidth="1"/>
    <col min="7465" max="7465" width="5.5703125" style="296" customWidth="1"/>
    <col min="7466" max="7466" width="6" style="296" customWidth="1"/>
    <col min="7467" max="7467" width="5.5703125" style="296" customWidth="1"/>
    <col min="7468" max="7468" width="6" style="296" customWidth="1"/>
    <col min="7469" max="7469" width="5.5703125" style="296" customWidth="1"/>
    <col min="7470" max="7470" width="6" style="296" customWidth="1"/>
    <col min="7471" max="7471" width="5.5703125" style="296" customWidth="1"/>
    <col min="7472" max="7472" width="6" style="296" customWidth="1"/>
    <col min="7473" max="7473" width="5.5703125" style="296" customWidth="1"/>
    <col min="7474" max="7474" width="6" style="296" customWidth="1"/>
    <col min="7475" max="7475" width="3.140625" style="296" customWidth="1"/>
    <col min="7476" max="7476" width="1.7109375" style="296" customWidth="1"/>
    <col min="7477" max="7477" width="3.140625" style="296" customWidth="1"/>
    <col min="7478" max="7478" width="21.85546875" style="296" customWidth="1"/>
    <col min="7479" max="7479" width="5" style="296" customWidth="1"/>
    <col min="7480" max="7480" width="5.140625" style="296" customWidth="1"/>
    <col min="7481" max="7481" width="6.42578125" style="296" customWidth="1"/>
    <col min="7482" max="7482" width="5.5703125" style="296" customWidth="1"/>
    <col min="7483" max="7483" width="6" style="296" customWidth="1"/>
    <col min="7484" max="7484" width="5.5703125" style="296" customWidth="1"/>
    <col min="7485" max="7485" width="6" style="296" customWidth="1"/>
    <col min="7486" max="7486" width="5.5703125" style="296" customWidth="1"/>
    <col min="7487" max="7487" width="6" style="296" customWidth="1"/>
    <col min="7488" max="7488" width="5.5703125" style="296" customWidth="1"/>
    <col min="7489" max="7489" width="6" style="296" customWidth="1"/>
    <col min="7490" max="7490" width="5.5703125" style="296" customWidth="1"/>
    <col min="7491" max="7491" width="6" style="296" customWidth="1"/>
    <col min="7492" max="7492" width="5.5703125" style="296" customWidth="1"/>
    <col min="7493" max="7493" width="6" style="296" customWidth="1"/>
    <col min="7494" max="7494" width="5.5703125" style="296" customWidth="1"/>
    <col min="7495" max="7495" width="6" style="296" customWidth="1"/>
    <col min="7496" max="7496" width="5.5703125" style="296" customWidth="1"/>
    <col min="7497" max="7497" width="6" style="296" customWidth="1"/>
    <col min="7498" max="7498" width="5.5703125" style="296" customWidth="1"/>
    <col min="7499" max="7499" width="6" style="296" customWidth="1"/>
    <col min="7500" max="7500" width="3.140625" style="296" customWidth="1"/>
    <col min="7501" max="7501" width="2.7109375" style="296" customWidth="1"/>
    <col min="7502" max="7502" width="3" style="296" customWidth="1"/>
    <col min="7503" max="7503" width="21.85546875" style="296" customWidth="1"/>
    <col min="7504" max="7504" width="5" style="296" customWidth="1"/>
    <col min="7505" max="7505" width="5.140625" style="296" customWidth="1"/>
    <col min="7506" max="7506" width="6.42578125" style="296" customWidth="1"/>
    <col min="7507" max="7514" width="8.7109375" style="296" customWidth="1"/>
    <col min="7515" max="7518" width="9" style="296" customWidth="1"/>
    <col min="7519" max="7519" width="3.5703125" style="296" customWidth="1"/>
    <col min="7520" max="7520" width="2.5703125" style="296" customWidth="1"/>
    <col min="7521" max="7521" width="3.5703125" style="296" customWidth="1"/>
    <col min="7522" max="7522" width="21.85546875" style="296" customWidth="1"/>
    <col min="7523" max="7523" width="5" style="296" customWidth="1"/>
    <col min="7524" max="7524" width="5.140625" style="296" customWidth="1"/>
    <col min="7525" max="7525" width="6.42578125" style="296" customWidth="1"/>
    <col min="7526" max="7526" width="10.7109375" style="296" customWidth="1"/>
    <col min="7527" max="7527" width="11.140625" style="296" customWidth="1"/>
    <col min="7528" max="7530" width="10.7109375" style="296" customWidth="1"/>
    <col min="7531" max="7531" width="11.140625" style="296" customWidth="1"/>
    <col min="7532" max="7534" width="10.7109375" style="296" customWidth="1"/>
    <col min="7535" max="7535" width="11.140625" style="296" customWidth="1"/>
    <col min="7536" max="7537" width="10.7109375" style="296" customWidth="1"/>
    <col min="7538" max="7671" width="11.42578125" style="296"/>
    <col min="7672" max="7672" width="3" style="296" customWidth="1"/>
    <col min="7673" max="7673" width="21.85546875" style="296" customWidth="1"/>
    <col min="7674" max="7674" width="5" style="296" customWidth="1"/>
    <col min="7675" max="7675" width="5.140625" style="296" customWidth="1"/>
    <col min="7676" max="7676" width="6.42578125" style="296" customWidth="1"/>
    <col min="7677" max="7679" width="10.7109375" style="296" customWidth="1"/>
    <col min="7680" max="7683" width="11.85546875" style="296" customWidth="1"/>
    <col min="7684" max="7684" width="6.28515625" style="296" customWidth="1"/>
    <col min="7685" max="7685" width="8.28515625" style="296" customWidth="1"/>
    <col min="7686" max="7686" width="13.5703125" style="296" customWidth="1"/>
    <col min="7687" max="7687" width="2.7109375" style="296" customWidth="1"/>
    <col min="7688" max="7688" width="1.5703125" style="296" customWidth="1"/>
    <col min="7689" max="7689" width="3.140625" style="296" customWidth="1"/>
    <col min="7690" max="7690" width="21.85546875" style="296" customWidth="1"/>
    <col min="7691" max="7691" width="5" style="296" customWidth="1"/>
    <col min="7692" max="7692" width="5.140625" style="296" customWidth="1"/>
    <col min="7693" max="7693" width="6.42578125" style="296" customWidth="1"/>
    <col min="7694" max="7694" width="9" style="296" customWidth="1"/>
    <col min="7695" max="7695" width="8.7109375" style="296" customWidth="1"/>
    <col min="7696" max="7696" width="9" style="296" customWidth="1"/>
    <col min="7697" max="7697" width="8.7109375" style="296" customWidth="1"/>
    <col min="7698" max="7698" width="9" style="296" customWidth="1"/>
    <col min="7699" max="7699" width="8.7109375" style="296" customWidth="1"/>
    <col min="7700" max="7700" width="9" style="296" customWidth="1"/>
    <col min="7701" max="7701" width="8.7109375" style="296" customWidth="1"/>
    <col min="7702" max="7702" width="9" style="296" customWidth="1"/>
    <col min="7703" max="7703" width="8.7109375" style="296" customWidth="1"/>
    <col min="7704" max="7704" width="9" style="296" customWidth="1"/>
    <col min="7705" max="7705" width="9.28515625" style="296" customWidth="1"/>
    <col min="7706" max="7706" width="1.5703125" style="296" customWidth="1"/>
    <col min="7707" max="7707" width="1.7109375" style="296" customWidth="1"/>
    <col min="7708" max="7708" width="3.140625" style="296" customWidth="1"/>
    <col min="7709" max="7709" width="21.85546875" style="296" customWidth="1"/>
    <col min="7710" max="7710" width="5" style="296" customWidth="1"/>
    <col min="7711" max="7711" width="5.140625" style="296" customWidth="1"/>
    <col min="7712" max="7712" width="6.42578125" style="296" customWidth="1"/>
    <col min="7713" max="7713" width="5.5703125" style="296" customWidth="1"/>
    <col min="7714" max="7714" width="6" style="296" customWidth="1"/>
    <col min="7715" max="7715" width="5.5703125" style="296" customWidth="1"/>
    <col min="7716" max="7716" width="6" style="296" customWidth="1"/>
    <col min="7717" max="7717" width="5.5703125" style="296" customWidth="1"/>
    <col min="7718" max="7718" width="6" style="296" customWidth="1"/>
    <col min="7719" max="7719" width="5.5703125" style="296" customWidth="1"/>
    <col min="7720" max="7720" width="6" style="296" customWidth="1"/>
    <col min="7721" max="7721" width="5.5703125" style="296" customWidth="1"/>
    <col min="7722" max="7722" width="6" style="296" customWidth="1"/>
    <col min="7723" max="7723" width="5.5703125" style="296" customWidth="1"/>
    <col min="7724" max="7724" width="6" style="296" customWidth="1"/>
    <col min="7725" max="7725" width="5.5703125" style="296" customWidth="1"/>
    <col min="7726" max="7726" width="6" style="296" customWidth="1"/>
    <col min="7727" max="7727" width="5.5703125" style="296" customWidth="1"/>
    <col min="7728" max="7728" width="6" style="296" customWidth="1"/>
    <col min="7729" max="7729" width="5.5703125" style="296" customWidth="1"/>
    <col min="7730" max="7730" width="6" style="296" customWidth="1"/>
    <col min="7731" max="7731" width="3.140625" style="296" customWidth="1"/>
    <col min="7732" max="7732" width="1.7109375" style="296" customWidth="1"/>
    <col min="7733" max="7733" width="3.140625" style="296" customWidth="1"/>
    <col min="7734" max="7734" width="21.85546875" style="296" customWidth="1"/>
    <col min="7735" max="7735" width="5" style="296" customWidth="1"/>
    <col min="7736" max="7736" width="5.140625" style="296" customWidth="1"/>
    <col min="7737" max="7737" width="6.42578125" style="296" customWidth="1"/>
    <col min="7738" max="7738" width="5.5703125" style="296" customWidth="1"/>
    <col min="7739" max="7739" width="6" style="296" customWidth="1"/>
    <col min="7740" max="7740" width="5.5703125" style="296" customWidth="1"/>
    <col min="7741" max="7741" width="6" style="296" customWidth="1"/>
    <col min="7742" max="7742" width="5.5703125" style="296" customWidth="1"/>
    <col min="7743" max="7743" width="6" style="296" customWidth="1"/>
    <col min="7744" max="7744" width="5.5703125" style="296" customWidth="1"/>
    <col min="7745" max="7745" width="6" style="296" customWidth="1"/>
    <col min="7746" max="7746" width="5.5703125" style="296" customWidth="1"/>
    <col min="7747" max="7747" width="6" style="296" customWidth="1"/>
    <col min="7748" max="7748" width="5.5703125" style="296" customWidth="1"/>
    <col min="7749" max="7749" width="6" style="296" customWidth="1"/>
    <col min="7750" max="7750" width="5.5703125" style="296" customWidth="1"/>
    <col min="7751" max="7751" width="6" style="296" customWidth="1"/>
    <col min="7752" max="7752" width="5.5703125" style="296" customWidth="1"/>
    <col min="7753" max="7753" width="6" style="296" customWidth="1"/>
    <col min="7754" max="7754" width="5.5703125" style="296" customWidth="1"/>
    <col min="7755" max="7755" width="6" style="296" customWidth="1"/>
    <col min="7756" max="7756" width="3.140625" style="296" customWidth="1"/>
    <col min="7757" max="7757" width="2.7109375" style="296" customWidth="1"/>
    <col min="7758" max="7758" width="3" style="296" customWidth="1"/>
    <col min="7759" max="7759" width="21.85546875" style="296" customWidth="1"/>
    <col min="7760" max="7760" width="5" style="296" customWidth="1"/>
    <col min="7761" max="7761" width="5.140625" style="296" customWidth="1"/>
    <col min="7762" max="7762" width="6.42578125" style="296" customWidth="1"/>
    <col min="7763" max="7770" width="8.7109375" style="296" customWidth="1"/>
    <col min="7771" max="7774" width="9" style="296" customWidth="1"/>
    <col min="7775" max="7775" width="3.5703125" style="296" customWidth="1"/>
    <col min="7776" max="7776" width="2.5703125" style="296" customWidth="1"/>
    <col min="7777" max="7777" width="3.5703125" style="296" customWidth="1"/>
    <col min="7778" max="7778" width="21.85546875" style="296" customWidth="1"/>
    <col min="7779" max="7779" width="5" style="296" customWidth="1"/>
    <col min="7780" max="7780" width="5.140625" style="296" customWidth="1"/>
    <col min="7781" max="7781" width="6.42578125" style="296" customWidth="1"/>
    <col min="7782" max="7782" width="10.7109375" style="296" customWidth="1"/>
    <col min="7783" max="7783" width="11.140625" style="296" customWidth="1"/>
    <col min="7784" max="7786" width="10.7109375" style="296" customWidth="1"/>
    <col min="7787" max="7787" width="11.140625" style="296" customWidth="1"/>
    <col min="7788" max="7790" width="10.7109375" style="296" customWidth="1"/>
    <col min="7791" max="7791" width="11.140625" style="296" customWidth="1"/>
    <col min="7792" max="7793" width="10.7109375" style="296" customWidth="1"/>
    <col min="7794" max="7927" width="11.42578125" style="296"/>
    <col min="7928" max="7928" width="3" style="296" customWidth="1"/>
    <col min="7929" max="7929" width="21.85546875" style="296" customWidth="1"/>
    <col min="7930" max="7930" width="5" style="296" customWidth="1"/>
    <col min="7931" max="7931" width="5.140625" style="296" customWidth="1"/>
    <col min="7932" max="7932" width="6.42578125" style="296" customWidth="1"/>
    <col min="7933" max="7935" width="10.7109375" style="296" customWidth="1"/>
    <col min="7936" max="7939" width="11.85546875" style="296" customWidth="1"/>
    <col min="7940" max="7940" width="6.28515625" style="296" customWidth="1"/>
    <col min="7941" max="7941" width="8.28515625" style="296" customWidth="1"/>
    <col min="7942" max="7942" width="13.5703125" style="296" customWidth="1"/>
    <col min="7943" max="7943" width="2.7109375" style="296" customWidth="1"/>
    <col min="7944" max="7944" width="1.5703125" style="296" customWidth="1"/>
    <col min="7945" max="7945" width="3.140625" style="296" customWidth="1"/>
    <col min="7946" max="7946" width="21.85546875" style="296" customWidth="1"/>
    <col min="7947" max="7947" width="5" style="296" customWidth="1"/>
    <col min="7948" max="7948" width="5.140625" style="296" customWidth="1"/>
    <col min="7949" max="7949" width="6.42578125" style="296" customWidth="1"/>
    <col min="7950" max="7950" width="9" style="296" customWidth="1"/>
    <col min="7951" max="7951" width="8.7109375" style="296" customWidth="1"/>
    <col min="7952" max="7952" width="9" style="296" customWidth="1"/>
    <col min="7953" max="7953" width="8.7109375" style="296" customWidth="1"/>
    <col min="7954" max="7954" width="9" style="296" customWidth="1"/>
    <col min="7955" max="7955" width="8.7109375" style="296" customWidth="1"/>
    <col min="7956" max="7956" width="9" style="296" customWidth="1"/>
    <col min="7957" max="7957" width="8.7109375" style="296" customWidth="1"/>
    <col min="7958" max="7958" width="9" style="296" customWidth="1"/>
    <col min="7959" max="7959" width="8.7109375" style="296" customWidth="1"/>
    <col min="7960" max="7960" width="9" style="296" customWidth="1"/>
    <col min="7961" max="7961" width="9.28515625" style="296" customWidth="1"/>
    <col min="7962" max="7962" width="1.5703125" style="296" customWidth="1"/>
    <col min="7963" max="7963" width="1.7109375" style="296" customWidth="1"/>
    <col min="7964" max="7964" width="3.140625" style="296" customWidth="1"/>
    <col min="7965" max="7965" width="21.85546875" style="296" customWidth="1"/>
    <col min="7966" max="7966" width="5" style="296" customWidth="1"/>
    <col min="7967" max="7967" width="5.140625" style="296" customWidth="1"/>
    <col min="7968" max="7968" width="6.42578125" style="296" customWidth="1"/>
    <col min="7969" max="7969" width="5.5703125" style="296" customWidth="1"/>
    <col min="7970" max="7970" width="6" style="296" customWidth="1"/>
    <col min="7971" max="7971" width="5.5703125" style="296" customWidth="1"/>
    <col min="7972" max="7972" width="6" style="296" customWidth="1"/>
    <col min="7973" max="7973" width="5.5703125" style="296" customWidth="1"/>
    <col min="7974" max="7974" width="6" style="296" customWidth="1"/>
    <col min="7975" max="7975" width="5.5703125" style="296" customWidth="1"/>
    <col min="7976" max="7976" width="6" style="296" customWidth="1"/>
    <col min="7977" max="7977" width="5.5703125" style="296" customWidth="1"/>
    <col min="7978" max="7978" width="6" style="296" customWidth="1"/>
    <col min="7979" max="7979" width="5.5703125" style="296" customWidth="1"/>
    <col min="7980" max="7980" width="6" style="296" customWidth="1"/>
    <col min="7981" max="7981" width="5.5703125" style="296" customWidth="1"/>
    <col min="7982" max="7982" width="6" style="296" customWidth="1"/>
    <col min="7983" max="7983" width="5.5703125" style="296" customWidth="1"/>
    <col min="7984" max="7984" width="6" style="296" customWidth="1"/>
    <col min="7985" max="7985" width="5.5703125" style="296" customWidth="1"/>
    <col min="7986" max="7986" width="6" style="296" customWidth="1"/>
    <col min="7987" max="7987" width="3.140625" style="296" customWidth="1"/>
    <col min="7988" max="7988" width="1.7109375" style="296" customWidth="1"/>
    <col min="7989" max="7989" width="3.140625" style="296" customWidth="1"/>
    <col min="7990" max="7990" width="21.85546875" style="296" customWidth="1"/>
    <col min="7991" max="7991" width="5" style="296" customWidth="1"/>
    <col min="7992" max="7992" width="5.140625" style="296" customWidth="1"/>
    <col min="7993" max="7993" width="6.42578125" style="296" customWidth="1"/>
    <col min="7994" max="7994" width="5.5703125" style="296" customWidth="1"/>
    <col min="7995" max="7995" width="6" style="296" customWidth="1"/>
    <col min="7996" max="7996" width="5.5703125" style="296" customWidth="1"/>
    <col min="7997" max="7997" width="6" style="296" customWidth="1"/>
    <col min="7998" max="7998" width="5.5703125" style="296" customWidth="1"/>
    <col min="7999" max="7999" width="6" style="296" customWidth="1"/>
    <col min="8000" max="8000" width="5.5703125" style="296" customWidth="1"/>
    <col min="8001" max="8001" width="6" style="296" customWidth="1"/>
    <col min="8002" max="8002" width="5.5703125" style="296" customWidth="1"/>
    <col min="8003" max="8003" width="6" style="296" customWidth="1"/>
    <col min="8004" max="8004" width="5.5703125" style="296" customWidth="1"/>
    <col min="8005" max="8005" width="6" style="296" customWidth="1"/>
    <col min="8006" max="8006" width="5.5703125" style="296" customWidth="1"/>
    <col min="8007" max="8007" width="6" style="296" customWidth="1"/>
    <col min="8008" max="8008" width="5.5703125" style="296" customWidth="1"/>
    <col min="8009" max="8009" width="6" style="296" customWidth="1"/>
    <col min="8010" max="8010" width="5.5703125" style="296" customWidth="1"/>
    <col min="8011" max="8011" width="6" style="296" customWidth="1"/>
    <col min="8012" max="8012" width="3.140625" style="296" customWidth="1"/>
    <col min="8013" max="8013" width="2.7109375" style="296" customWidth="1"/>
    <col min="8014" max="8014" width="3" style="296" customWidth="1"/>
    <col min="8015" max="8015" width="21.85546875" style="296" customWidth="1"/>
    <col min="8016" max="8016" width="5" style="296" customWidth="1"/>
    <col min="8017" max="8017" width="5.140625" style="296" customWidth="1"/>
    <col min="8018" max="8018" width="6.42578125" style="296" customWidth="1"/>
    <col min="8019" max="8026" width="8.7109375" style="296" customWidth="1"/>
    <col min="8027" max="8030" width="9" style="296" customWidth="1"/>
    <col min="8031" max="8031" width="3.5703125" style="296" customWidth="1"/>
    <col min="8032" max="8032" width="2.5703125" style="296" customWidth="1"/>
    <col min="8033" max="8033" width="3.5703125" style="296" customWidth="1"/>
    <col min="8034" max="8034" width="21.85546875" style="296" customWidth="1"/>
    <col min="8035" max="8035" width="5" style="296" customWidth="1"/>
    <col min="8036" max="8036" width="5.140625" style="296" customWidth="1"/>
    <col min="8037" max="8037" width="6.42578125" style="296" customWidth="1"/>
    <col min="8038" max="8038" width="10.7109375" style="296" customWidth="1"/>
    <col min="8039" max="8039" width="11.140625" style="296" customWidth="1"/>
    <col min="8040" max="8042" width="10.7109375" style="296" customWidth="1"/>
    <col min="8043" max="8043" width="11.140625" style="296" customWidth="1"/>
    <col min="8044" max="8046" width="10.7109375" style="296" customWidth="1"/>
    <col min="8047" max="8047" width="11.140625" style="296" customWidth="1"/>
    <col min="8048" max="8049" width="10.7109375" style="296" customWidth="1"/>
    <col min="8050" max="8183" width="11.42578125" style="296"/>
    <col min="8184" max="8184" width="3" style="296" customWidth="1"/>
    <col min="8185" max="8185" width="21.85546875" style="296" customWidth="1"/>
    <col min="8186" max="8186" width="5" style="296" customWidth="1"/>
    <col min="8187" max="8187" width="5.140625" style="296" customWidth="1"/>
    <col min="8188" max="8188" width="6.42578125" style="296" customWidth="1"/>
    <col min="8189" max="8191" width="10.7109375" style="296" customWidth="1"/>
    <col min="8192" max="8195" width="11.85546875" style="296" customWidth="1"/>
    <col min="8196" max="8196" width="6.28515625" style="296" customWidth="1"/>
    <col min="8197" max="8197" width="8.28515625" style="296" customWidth="1"/>
    <col min="8198" max="8198" width="13.5703125" style="296" customWidth="1"/>
    <col min="8199" max="8199" width="2.7109375" style="296" customWidth="1"/>
    <col min="8200" max="8200" width="1.5703125" style="296" customWidth="1"/>
    <col min="8201" max="8201" width="3.140625" style="296" customWidth="1"/>
    <col min="8202" max="8202" width="21.85546875" style="296" customWidth="1"/>
    <col min="8203" max="8203" width="5" style="296" customWidth="1"/>
    <col min="8204" max="8204" width="5.140625" style="296" customWidth="1"/>
    <col min="8205" max="8205" width="6.42578125" style="296" customWidth="1"/>
    <col min="8206" max="8206" width="9" style="296" customWidth="1"/>
    <col min="8207" max="8207" width="8.7109375" style="296" customWidth="1"/>
    <col min="8208" max="8208" width="9" style="296" customWidth="1"/>
    <col min="8209" max="8209" width="8.7109375" style="296" customWidth="1"/>
    <col min="8210" max="8210" width="9" style="296" customWidth="1"/>
    <col min="8211" max="8211" width="8.7109375" style="296" customWidth="1"/>
    <col min="8212" max="8212" width="9" style="296" customWidth="1"/>
    <col min="8213" max="8213" width="8.7109375" style="296" customWidth="1"/>
    <col min="8214" max="8214" width="9" style="296" customWidth="1"/>
    <col min="8215" max="8215" width="8.7109375" style="296" customWidth="1"/>
    <col min="8216" max="8216" width="9" style="296" customWidth="1"/>
    <col min="8217" max="8217" width="9.28515625" style="296" customWidth="1"/>
    <col min="8218" max="8218" width="1.5703125" style="296" customWidth="1"/>
    <col min="8219" max="8219" width="1.7109375" style="296" customWidth="1"/>
    <col min="8220" max="8220" width="3.140625" style="296" customWidth="1"/>
    <col min="8221" max="8221" width="21.85546875" style="296" customWidth="1"/>
    <col min="8222" max="8222" width="5" style="296" customWidth="1"/>
    <col min="8223" max="8223" width="5.140625" style="296" customWidth="1"/>
    <col min="8224" max="8224" width="6.42578125" style="296" customWidth="1"/>
    <col min="8225" max="8225" width="5.5703125" style="296" customWidth="1"/>
    <col min="8226" max="8226" width="6" style="296" customWidth="1"/>
    <col min="8227" max="8227" width="5.5703125" style="296" customWidth="1"/>
    <col min="8228" max="8228" width="6" style="296" customWidth="1"/>
    <col min="8229" max="8229" width="5.5703125" style="296" customWidth="1"/>
    <col min="8230" max="8230" width="6" style="296" customWidth="1"/>
    <col min="8231" max="8231" width="5.5703125" style="296" customWidth="1"/>
    <col min="8232" max="8232" width="6" style="296" customWidth="1"/>
    <col min="8233" max="8233" width="5.5703125" style="296" customWidth="1"/>
    <col min="8234" max="8234" width="6" style="296" customWidth="1"/>
    <col min="8235" max="8235" width="5.5703125" style="296" customWidth="1"/>
    <col min="8236" max="8236" width="6" style="296" customWidth="1"/>
    <col min="8237" max="8237" width="5.5703125" style="296" customWidth="1"/>
    <col min="8238" max="8238" width="6" style="296" customWidth="1"/>
    <col min="8239" max="8239" width="5.5703125" style="296" customWidth="1"/>
    <col min="8240" max="8240" width="6" style="296" customWidth="1"/>
    <col min="8241" max="8241" width="5.5703125" style="296" customWidth="1"/>
    <col min="8242" max="8242" width="6" style="296" customWidth="1"/>
    <col min="8243" max="8243" width="3.140625" style="296" customWidth="1"/>
    <col min="8244" max="8244" width="1.7109375" style="296" customWidth="1"/>
    <col min="8245" max="8245" width="3.140625" style="296" customWidth="1"/>
    <col min="8246" max="8246" width="21.85546875" style="296" customWidth="1"/>
    <col min="8247" max="8247" width="5" style="296" customWidth="1"/>
    <col min="8248" max="8248" width="5.140625" style="296" customWidth="1"/>
    <col min="8249" max="8249" width="6.42578125" style="296" customWidth="1"/>
    <col min="8250" max="8250" width="5.5703125" style="296" customWidth="1"/>
    <col min="8251" max="8251" width="6" style="296" customWidth="1"/>
    <col min="8252" max="8252" width="5.5703125" style="296" customWidth="1"/>
    <col min="8253" max="8253" width="6" style="296" customWidth="1"/>
    <col min="8254" max="8254" width="5.5703125" style="296" customWidth="1"/>
    <col min="8255" max="8255" width="6" style="296" customWidth="1"/>
    <col min="8256" max="8256" width="5.5703125" style="296" customWidth="1"/>
    <col min="8257" max="8257" width="6" style="296" customWidth="1"/>
    <col min="8258" max="8258" width="5.5703125" style="296" customWidth="1"/>
    <col min="8259" max="8259" width="6" style="296" customWidth="1"/>
    <col min="8260" max="8260" width="5.5703125" style="296" customWidth="1"/>
    <col min="8261" max="8261" width="6" style="296" customWidth="1"/>
    <col min="8262" max="8262" width="5.5703125" style="296" customWidth="1"/>
    <col min="8263" max="8263" width="6" style="296" customWidth="1"/>
    <col min="8264" max="8264" width="5.5703125" style="296" customWidth="1"/>
    <col min="8265" max="8265" width="6" style="296" customWidth="1"/>
    <col min="8266" max="8266" width="5.5703125" style="296" customWidth="1"/>
    <col min="8267" max="8267" width="6" style="296" customWidth="1"/>
    <col min="8268" max="8268" width="3.140625" style="296" customWidth="1"/>
    <col min="8269" max="8269" width="2.7109375" style="296" customWidth="1"/>
    <col min="8270" max="8270" width="3" style="296" customWidth="1"/>
    <col min="8271" max="8271" width="21.85546875" style="296" customWidth="1"/>
    <col min="8272" max="8272" width="5" style="296" customWidth="1"/>
    <col min="8273" max="8273" width="5.140625" style="296" customWidth="1"/>
    <col min="8274" max="8274" width="6.42578125" style="296" customWidth="1"/>
    <col min="8275" max="8282" width="8.7109375" style="296" customWidth="1"/>
    <col min="8283" max="8286" width="9" style="296" customWidth="1"/>
    <col min="8287" max="8287" width="3.5703125" style="296" customWidth="1"/>
    <col min="8288" max="8288" width="2.5703125" style="296" customWidth="1"/>
    <col min="8289" max="8289" width="3.5703125" style="296" customWidth="1"/>
    <col min="8290" max="8290" width="21.85546875" style="296" customWidth="1"/>
    <col min="8291" max="8291" width="5" style="296" customWidth="1"/>
    <col min="8292" max="8292" width="5.140625" style="296" customWidth="1"/>
    <col min="8293" max="8293" width="6.42578125" style="296" customWidth="1"/>
    <col min="8294" max="8294" width="10.7109375" style="296" customWidth="1"/>
    <col min="8295" max="8295" width="11.140625" style="296" customWidth="1"/>
    <col min="8296" max="8298" width="10.7109375" style="296" customWidth="1"/>
    <col min="8299" max="8299" width="11.140625" style="296" customWidth="1"/>
    <col min="8300" max="8302" width="10.7109375" style="296" customWidth="1"/>
    <col min="8303" max="8303" width="11.140625" style="296" customWidth="1"/>
    <col min="8304" max="8305" width="10.7109375" style="296" customWidth="1"/>
    <col min="8306" max="8439" width="11.42578125" style="296"/>
    <col min="8440" max="8440" width="3" style="296" customWidth="1"/>
    <col min="8441" max="8441" width="21.85546875" style="296" customWidth="1"/>
    <col min="8442" max="8442" width="5" style="296" customWidth="1"/>
    <col min="8443" max="8443" width="5.140625" style="296" customWidth="1"/>
    <col min="8444" max="8444" width="6.42578125" style="296" customWidth="1"/>
    <col min="8445" max="8447" width="10.7109375" style="296" customWidth="1"/>
    <col min="8448" max="8451" width="11.85546875" style="296" customWidth="1"/>
    <col min="8452" max="8452" width="6.28515625" style="296" customWidth="1"/>
    <col min="8453" max="8453" width="8.28515625" style="296" customWidth="1"/>
    <col min="8454" max="8454" width="13.5703125" style="296" customWidth="1"/>
    <col min="8455" max="8455" width="2.7109375" style="296" customWidth="1"/>
    <col min="8456" max="8456" width="1.5703125" style="296" customWidth="1"/>
    <col min="8457" max="8457" width="3.140625" style="296" customWidth="1"/>
    <col min="8458" max="8458" width="21.85546875" style="296" customWidth="1"/>
    <col min="8459" max="8459" width="5" style="296" customWidth="1"/>
    <col min="8460" max="8460" width="5.140625" style="296" customWidth="1"/>
    <col min="8461" max="8461" width="6.42578125" style="296" customWidth="1"/>
    <col min="8462" max="8462" width="9" style="296" customWidth="1"/>
    <col min="8463" max="8463" width="8.7109375" style="296" customWidth="1"/>
    <col min="8464" max="8464" width="9" style="296" customWidth="1"/>
    <col min="8465" max="8465" width="8.7109375" style="296" customWidth="1"/>
    <col min="8466" max="8466" width="9" style="296" customWidth="1"/>
    <col min="8467" max="8467" width="8.7109375" style="296" customWidth="1"/>
    <col min="8468" max="8468" width="9" style="296" customWidth="1"/>
    <col min="8469" max="8469" width="8.7109375" style="296" customWidth="1"/>
    <col min="8470" max="8470" width="9" style="296" customWidth="1"/>
    <col min="8471" max="8471" width="8.7109375" style="296" customWidth="1"/>
    <col min="8472" max="8472" width="9" style="296" customWidth="1"/>
    <col min="8473" max="8473" width="9.28515625" style="296" customWidth="1"/>
    <col min="8474" max="8474" width="1.5703125" style="296" customWidth="1"/>
    <col min="8475" max="8475" width="1.7109375" style="296" customWidth="1"/>
    <col min="8476" max="8476" width="3.140625" style="296" customWidth="1"/>
    <col min="8477" max="8477" width="21.85546875" style="296" customWidth="1"/>
    <col min="8478" max="8478" width="5" style="296" customWidth="1"/>
    <col min="8479" max="8479" width="5.140625" style="296" customWidth="1"/>
    <col min="8480" max="8480" width="6.42578125" style="296" customWidth="1"/>
    <col min="8481" max="8481" width="5.5703125" style="296" customWidth="1"/>
    <col min="8482" max="8482" width="6" style="296" customWidth="1"/>
    <col min="8483" max="8483" width="5.5703125" style="296" customWidth="1"/>
    <col min="8484" max="8484" width="6" style="296" customWidth="1"/>
    <col min="8485" max="8485" width="5.5703125" style="296" customWidth="1"/>
    <col min="8486" max="8486" width="6" style="296" customWidth="1"/>
    <col min="8487" max="8487" width="5.5703125" style="296" customWidth="1"/>
    <col min="8488" max="8488" width="6" style="296" customWidth="1"/>
    <col min="8489" max="8489" width="5.5703125" style="296" customWidth="1"/>
    <col min="8490" max="8490" width="6" style="296" customWidth="1"/>
    <col min="8491" max="8491" width="5.5703125" style="296" customWidth="1"/>
    <col min="8492" max="8492" width="6" style="296" customWidth="1"/>
    <col min="8493" max="8493" width="5.5703125" style="296" customWidth="1"/>
    <col min="8494" max="8494" width="6" style="296" customWidth="1"/>
    <col min="8495" max="8495" width="5.5703125" style="296" customWidth="1"/>
    <col min="8496" max="8496" width="6" style="296" customWidth="1"/>
    <col min="8497" max="8497" width="5.5703125" style="296" customWidth="1"/>
    <col min="8498" max="8498" width="6" style="296" customWidth="1"/>
    <col min="8499" max="8499" width="3.140625" style="296" customWidth="1"/>
    <col min="8500" max="8500" width="1.7109375" style="296" customWidth="1"/>
    <col min="8501" max="8501" width="3.140625" style="296" customWidth="1"/>
    <col min="8502" max="8502" width="21.85546875" style="296" customWidth="1"/>
    <col min="8503" max="8503" width="5" style="296" customWidth="1"/>
    <col min="8504" max="8504" width="5.140625" style="296" customWidth="1"/>
    <col min="8505" max="8505" width="6.42578125" style="296" customWidth="1"/>
    <col min="8506" max="8506" width="5.5703125" style="296" customWidth="1"/>
    <col min="8507" max="8507" width="6" style="296" customWidth="1"/>
    <col min="8508" max="8508" width="5.5703125" style="296" customWidth="1"/>
    <col min="8509" max="8509" width="6" style="296" customWidth="1"/>
    <col min="8510" max="8510" width="5.5703125" style="296" customWidth="1"/>
    <col min="8511" max="8511" width="6" style="296" customWidth="1"/>
    <col min="8512" max="8512" width="5.5703125" style="296" customWidth="1"/>
    <col min="8513" max="8513" width="6" style="296" customWidth="1"/>
    <col min="8514" max="8514" width="5.5703125" style="296" customWidth="1"/>
    <col min="8515" max="8515" width="6" style="296" customWidth="1"/>
    <col min="8516" max="8516" width="5.5703125" style="296" customWidth="1"/>
    <col min="8517" max="8517" width="6" style="296" customWidth="1"/>
    <col min="8518" max="8518" width="5.5703125" style="296" customWidth="1"/>
    <col min="8519" max="8519" width="6" style="296" customWidth="1"/>
    <col min="8520" max="8520" width="5.5703125" style="296" customWidth="1"/>
    <col min="8521" max="8521" width="6" style="296" customWidth="1"/>
    <col min="8522" max="8522" width="5.5703125" style="296" customWidth="1"/>
    <col min="8523" max="8523" width="6" style="296" customWidth="1"/>
    <col min="8524" max="8524" width="3.140625" style="296" customWidth="1"/>
    <col min="8525" max="8525" width="2.7109375" style="296" customWidth="1"/>
    <col min="8526" max="8526" width="3" style="296" customWidth="1"/>
    <col min="8527" max="8527" width="21.85546875" style="296" customWidth="1"/>
    <col min="8528" max="8528" width="5" style="296" customWidth="1"/>
    <col min="8529" max="8529" width="5.140625" style="296" customWidth="1"/>
    <col min="8530" max="8530" width="6.42578125" style="296" customWidth="1"/>
    <col min="8531" max="8538" width="8.7109375" style="296" customWidth="1"/>
    <col min="8539" max="8542" width="9" style="296" customWidth="1"/>
    <col min="8543" max="8543" width="3.5703125" style="296" customWidth="1"/>
    <col min="8544" max="8544" width="2.5703125" style="296" customWidth="1"/>
    <col min="8545" max="8545" width="3.5703125" style="296" customWidth="1"/>
    <col min="8546" max="8546" width="21.85546875" style="296" customWidth="1"/>
    <col min="8547" max="8547" width="5" style="296" customWidth="1"/>
    <col min="8548" max="8548" width="5.140625" style="296" customWidth="1"/>
    <col min="8549" max="8549" width="6.42578125" style="296" customWidth="1"/>
    <col min="8550" max="8550" width="10.7109375" style="296" customWidth="1"/>
    <col min="8551" max="8551" width="11.140625" style="296" customWidth="1"/>
    <col min="8552" max="8554" width="10.7109375" style="296" customWidth="1"/>
    <col min="8555" max="8555" width="11.140625" style="296" customWidth="1"/>
    <col min="8556" max="8558" width="10.7109375" style="296" customWidth="1"/>
    <col min="8559" max="8559" width="11.140625" style="296" customWidth="1"/>
    <col min="8560" max="8561" width="10.7109375" style="296" customWidth="1"/>
    <col min="8562" max="8695" width="11.42578125" style="296"/>
    <col min="8696" max="8696" width="3" style="296" customWidth="1"/>
    <col min="8697" max="8697" width="21.85546875" style="296" customWidth="1"/>
    <col min="8698" max="8698" width="5" style="296" customWidth="1"/>
    <col min="8699" max="8699" width="5.140625" style="296" customWidth="1"/>
    <col min="8700" max="8700" width="6.42578125" style="296" customWidth="1"/>
    <col min="8701" max="8703" width="10.7109375" style="296" customWidth="1"/>
    <col min="8704" max="8707" width="11.85546875" style="296" customWidth="1"/>
    <col min="8708" max="8708" width="6.28515625" style="296" customWidth="1"/>
    <col min="8709" max="8709" width="8.28515625" style="296" customWidth="1"/>
    <col min="8710" max="8710" width="13.5703125" style="296" customWidth="1"/>
    <col min="8711" max="8711" width="2.7109375" style="296" customWidth="1"/>
    <col min="8712" max="8712" width="1.5703125" style="296" customWidth="1"/>
    <col min="8713" max="8713" width="3.140625" style="296" customWidth="1"/>
    <col min="8714" max="8714" width="21.85546875" style="296" customWidth="1"/>
    <col min="8715" max="8715" width="5" style="296" customWidth="1"/>
    <col min="8716" max="8716" width="5.140625" style="296" customWidth="1"/>
    <col min="8717" max="8717" width="6.42578125" style="296" customWidth="1"/>
    <col min="8718" max="8718" width="9" style="296" customWidth="1"/>
    <col min="8719" max="8719" width="8.7109375" style="296" customWidth="1"/>
    <col min="8720" max="8720" width="9" style="296" customWidth="1"/>
    <col min="8721" max="8721" width="8.7109375" style="296" customWidth="1"/>
    <col min="8722" max="8722" width="9" style="296" customWidth="1"/>
    <col min="8723" max="8723" width="8.7109375" style="296" customWidth="1"/>
    <col min="8724" max="8724" width="9" style="296" customWidth="1"/>
    <col min="8725" max="8725" width="8.7109375" style="296" customWidth="1"/>
    <col min="8726" max="8726" width="9" style="296" customWidth="1"/>
    <col min="8727" max="8727" width="8.7109375" style="296" customWidth="1"/>
    <col min="8728" max="8728" width="9" style="296" customWidth="1"/>
    <col min="8729" max="8729" width="9.28515625" style="296" customWidth="1"/>
    <col min="8730" max="8730" width="1.5703125" style="296" customWidth="1"/>
    <col min="8731" max="8731" width="1.7109375" style="296" customWidth="1"/>
    <col min="8732" max="8732" width="3.140625" style="296" customWidth="1"/>
    <col min="8733" max="8733" width="21.85546875" style="296" customWidth="1"/>
    <col min="8734" max="8734" width="5" style="296" customWidth="1"/>
    <col min="8735" max="8735" width="5.140625" style="296" customWidth="1"/>
    <col min="8736" max="8736" width="6.42578125" style="296" customWidth="1"/>
    <col min="8737" max="8737" width="5.5703125" style="296" customWidth="1"/>
    <col min="8738" max="8738" width="6" style="296" customWidth="1"/>
    <col min="8739" max="8739" width="5.5703125" style="296" customWidth="1"/>
    <col min="8740" max="8740" width="6" style="296" customWidth="1"/>
    <col min="8741" max="8741" width="5.5703125" style="296" customWidth="1"/>
    <col min="8742" max="8742" width="6" style="296" customWidth="1"/>
    <col min="8743" max="8743" width="5.5703125" style="296" customWidth="1"/>
    <col min="8744" max="8744" width="6" style="296" customWidth="1"/>
    <col min="8745" max="8745" width="5.5703125" style="296" customWidth="1"/>
    <col min="8746" max="8746" width="6" style="296" customWidth="1"/>
    <col min="8747" max="8747" width="5.5703125" style="296" customWidth="1"/>
    <col min="8748" max="8748" width="6" style="296" customWidth="1"/>
    <col min="8749" max="8749" width="5.5703125" style="296" customWidth="1"/>
    <col min="8750" max="8750" width="6" style="296" customWidth="1"/>
    <col min="8751" max="8751" width="5.5703125" style="296" customWidth="1"/>
    <col min="8752" max="8752" width="6" style="296" customWidth="1"/>
    <col min="8753" max="8753" width="5.5703125" style="296" customWidth="1"/>
    <col min="8754" max="8754" width="6" style="296" customWidth="1"/>
    <col min="8755" max="8755" width="3.140625" style="296" customWidth="1"/>
    <col min="8756" max="8756" width="1.7109375" style="296" customWidth="1"/>
    <col min="8757" max="8757" width="3.140625" style="296" customWidth="1"/>
    <col min="8758" max="8758" width="21.85546875" style="296" customWidth="1"/>
    <col min="8759" max="8759" width="5" style="296" customWidth="1"/>
    <col min="8760" max="8760" width="5.140625" style="296" customWidth="1"/>
    <col min="8761" max="8761" width="6.42578125" style="296" customWidth="1"/>
    <col min="8762" max="8762" width="5.5703125" style="296" customWidth="1"/>
    <col min="8763" max="8763" width="6" style="296" customWidth="1"/>
    <col min="8764" max="8764" width="5.5703125" style="296" customWidth="1"/>
    <col min="8765" max="8765" width="6" style="296" customWidth="1"/>
    <col min="8766" max="8766" width="5.5703125" style="296" customWidth="1"/>
    <col min="8767" max="8767" width="6" style="296" customWidth="1"/>
    <col min="8768" max="8768" width="5.5703125" style="296" customWidth="1"/>
    <col min="8769" max="8769" width="6" style="296" customWidth="1"/>
    <col min="8770" max="8770" width="5.5703125" style="296" customWidth="1"/>
    <col min="8771" max="8771" width="6" style="296" customWidth="1"/>
    <col min="8772" max="8772" width="5.5703125" style="296" customWidth="1"/>
    <col min="8773" max="8773" width="6" style="296" customWidth="1"/>
    <col min="8774" max="8774" width="5.5703125" style="296" customWidth="1"/>
    <col min="8775" max="8775" width="6" style="296" customWidth="1"/>
    <col min="8776" max="8776" width="5.5703125" style="296" customWidth="1"/>
    <col min="8777" max="8777" width="6" style="296" customWidth="1"/>
    <col min="8778" max="8778" width="5.5703125" style="296" customWidth="1"/>
    <col min="8779" max="8779" width="6" style="296" customWidth="1"/>
    <col min="8780" max="8780" width="3.140625" style="296" customWidth="1"/>
    <col min="8781" max="8781" width="2.7109375" style="296" customWidth="1"/>
    <col min="8782" max="8782" width="3" style="296" customWidth="1"/>
    <col min="8783" max="8783" width="21.85546875" style="296" customWidth="1"/>
    <col min="8784" max="8784" width="5" style="296" customWidth="1"/>
    <col min="8785" max="8785" width="5.140625" style="296" customWidth="1"/>
    <col min="8786" max="8786" width="6.42578125" style="296" customWidth="1"/>
    <col min="8787" max="8794" width="8.7109375" style="296" customWidth="1"/>
    <col min="8795" max="8798" width="9" style="296" customWidth="1"/>
    <col min="8799" max="8799" width="3.5703125" style="296" customWidth="1"/>
    <col min="8800" max="8800" width="2.5703125" style="296" customWidth="1"/>
    <col min="8801" max="8801" width="3.5703125" style="296" customWidth="1"/>
    <col min="8802" max="8802" width="21.85546875" style="296" customWidth="1"/>
    <col min="8803" max="8803" width="5" style="296" customWidth="1"/>
    <col min="8804" max="8804" width="5.140625" style="296" customWidth="1"/>
    <col min="8805" max="8805" width="6.42578125" style="296" customWidth="1"/>
    <col min="8806" max="8806" width="10.7109375" style="296" customWidth="1"/>
    <col min="8807" max="8807" width="11.140625" style="296" customWidth="1"/>
    <col min="8808" max="8810" width="10.7109375" style="296" customWidth="1"/>
    <col min="8811" max="8811" width="11.140625" style="296" customWidth="1"/>
    <col min="8812" max="8814" width="10.7109375" style="296" customWidth="1"/>
    <col min="8815" max="8815" width="11.140625" style="296" customWidth="1"/>
    <col min="8816" max="8817" width="10.7109375" style="296" customWidth="1"/>
    <col min="8818" max="8951" width="11.42578125" style="296"/>
    <col min="8952" max="8952" width="3" style="296" customWidth="1"/>
    <col min="8953" max="8953" width="21.85546875" style="296" customWidth="1"/>
    <col min="8954" max="8954" width="5" style="296" customWidth="1"/>
    <col min="8955" max="8955" width="5.140625" style="296" customWidth="1"/>
    <col min="8956" max="8956" width="6.42578125" style="296" customWidth="1"/>
    <col min="8957" max="8959" width="10.7109375" style="296" customWidth="1"/>
    <col min="8960" max="8963" width="11.85546875" style="296" customWidth="1"/>
    <col min="8964" max="8964" width="6.28515625" style="296" customWidth="1"/>
    <col min="8965" max="8965" width="8.28515625" style="296" customWidth="1"/>
    <col min="8966" max="8966" width="13.5703125" style="296" customWidth="1"/>
    <col min="8967" max="8967" width="2.7109375" style="296" customWidth="1"/>
    <col min="8968" max="8968" width="1.5703125" style="296" customWidth="1"/>
    <col min="8969" max="8969" width="3.140625" style="296" customWidth="1"/>
    <col min="8970" max="8970" width="21.85546875" style="296" customWidth="1"/>
    <col min="8971" max="8971" width="5" style="296" customWidth="1"/>
    <col min="8972" max="8972" width="5.140625" style="296" customWidth="1"/>
    <col min="8973" max="8973" width="6.42578125" style="296" customWidth="1"/>
    <col min="8974" max="8974" width="9" style="296" customWidth="1"/>
    <col min="8975" max="8975" width="8.7109375" style="296" customWidth="1"/>
    <col min="8976" max="8976" width="9" style="296" customWidth="1"/>
    <col min="8977" max="8977" width="8.7109375" style="296" customWidth="1"/>
    <col min="8978" max="8978" width="9" style="296" customWidth="1"/>
    <col min="8979" max="8979" width="8.7109375" style="296" customWidth="1"/>
    <col min="8980" max="8980" width="9" style="296" customWidth="1"/>
    <col min="8981" max="8981" width="8.7109375" style="296" customWidth="1"/>
    <col min="8982" max="8982" width="9" style="296" customWidth="1"/>
    <col min="8983" max="8983" width="8.7109375" style="296" customWidth="1"/>
    <col min="8984" max="8984" width="9" style="296" customWidth="1"/>
    <col min="8985" max="8985" width="9.28515625" style="296" customWidth="1"/>
    <col min="8986" max="8986" width="1.5703125" style="296" customWidth="1"/>
    <col min="8987" max="8987" width="1.7109375" style="296" customWidth="1"/>
    <col min="8988" max="8988" width="3.140625" style="296" customWidth="1"/>
    <col min="8989" max="8989" width="21.85546875" style="296" customWidth="1"/>
    <col min="8990" max="8990" width="5" style="296" customWidth="1"/>
    <col min="8991" max="8991" width="5.140625" style="296" customWidth="1"/>
    <col min="8992" max="8992" width="6.42578125" style="296" customWidth="1"/>
    <col min="8993" max="8993" width="5.5703125" style="296" customWidth="1"/>
    <col min="8994" max="8994" width="6" style="296" customWidth="1"/>
    <col min="8995" max="8995" width="5.5703125" style="296" customWidth="1"/>
    <col min="8996" max="8996" width="6" style="296" customWidth="1"/>
    <col min="8997" max="8997" width="5.5703125" style="296" customWidth="1"/>
    <col min="8998" max="8998" width="6" style="296" customWidth="1"/>
    <col min="8999" max="8999" width="5.5703125" style="296" customWidth="1"/>
    <col min="9000" max="9000" width="6" style="296" customWidth="1"/>
    <col min="9001" max="9001" width="5.5703125" style="296" customWidth="1"/>
    <col min="9002" max="9002" width="6" style="296" customWidth="1"/>
    <col min="9003" max="9003" width="5.5703125" style="296" customWidth="1"/>
    <col min="9004" max="9004" width="6" style="296" customWidth="1"/>
    <col min="9005" max="9005" width="5.5703125" style="296" customWidth="1"/>
    <col min="9006" max="9006" width="6" style="296" customWidth="1"/>
    <col min="9007" max="9007" width="5.5703125" style="296" customWidth="1"/>
    <col min="9008" max="9008" width="6" style="296" customWidth="1"/>
    <col min="9009" max="9009" width="5.5703125" style="296" customWidth="1"/>
    <col min="9010" max="9010" width="6" style="296" customWidth="1"/>
    <col min="9011" max="9011" width="3.140625" style="296" customWidth="1"/>
    <col min="9012" max="9012" width="1.7109375" style="296" customWidth="1"/>
    <col min="9013" max="9013" width="3.140625" style="296" customWidth="1"/>
    <col min="9014" max="9014" width="21.85546875" style="296" customWidth="1"/>
    <col min="9015" max="9015" width="5" style="296" customWidth="1"/>
    <col min="9016" max="9016" width="5.140625" style="296" customWidth="1"/>
    <col min="9017" max="9017" width="6.42578125" style="296" customWidth="1"/>
    <col min="9018" max="9018" width="5.5703125" style="296" customWidth="1"/>
    <col min="9019" max="9019" width="6" style="296" customWidth="1"/>
    <col min="9020" max="9020" width="5.5703125" style="296" customWidth="1"/>
    <col min="9021" max="9021" width="6" style="296" customWidth="1"/>
    <col min="9022" max="9022" width="5.5703125" style="296" customWidth="1"/>
    <col min="9023" max="9023" width="6" style="296" customWidth="1"/>
    <col min="9024" max="9024" width="5.5703125" style="296" customWidth="1"/>
    <col min="9025" max="9025" width="6" style="296" customWidth="1"/>
    <col min="9026" max="9026" width="5.5703125" style="296" customWidth="1"/>
    <col min="9027" max="9027" width="6" style="296" customWidth="1"/>
    <col min="9028" max="9028" width="5.5703125" style="296" customWidth="1"/>
    <col min="9029" max="9029" width="6" style="296" customWidth="1"/>
    <col min="9030" max="9030" width="5.5703125" style="296" customWidth="1"/>
    <col min="9031" max="9031" width="6" style="296" customWidth="1"/>
    <col min="9032" max="9032" width="5.5703125" style="296" customWidth="1"/>
    <col min="9033" max="9033" width="6" style="296" customWidth="1"/>
    <col min="9034" max="9034" width="5.5703125" style="296" customWidth="1"/>
    <col min="9035" max="9035" width="6" style="296" customWidth="1"/>
    <col min="9036" max="9036" width="3.140625" style="296" customWidth="1"/>
    <col min="9037" max="9037" width="2.7109375" style="296" customWidth="1"/>
    <col min="9038" max="9038" width="3" style="296" customWidth="1"/>
    <col min="9039" max="9039" width="21.85546875" style="296" customWidth="1"/>
    <col min="9040" max="9040" width="5" style="296" customWidth="1"/>
    <col min="9041" max="9041" width="5.140625" style="296" customWidth="1"/>
    <col min="9042" max="9042" width="6.42578125" style="296" customWidth="1"/>
    <col min="9043" max="9050" width="8.7109375" style="296" customWidth="1"/>
    <col min="9051" max="9054" width="9" style="296" customWidth="1"/>
    <col min="9055" max="9055" width="3.5703125" style="296" customWidth="1"/>
    <col min="9056" max="9056" width="2.5703125" style="296" customWidth="1"/>
    <col min="9057" max="9057" width="3.5703125" style="296" customWidth="1"/>
    <col min="9058" max="9058" width="21.85546875" style="296" customWidth="1"/>
    <col min="9059" max="9059" width="5" style="296" customWidth="1"/>
    <col min="9060" max="9060" width="5.140625" style="296" customWidth="1"/>
    <col min="9061" max="9061" width="6.42578125" style="296" customWidth="1"/>
    <col min="9062" max="9062" width="10.7109375" style="296" customWidth="1"/>
    <col min="9063" max="9063" width="11.140625" style="296" customWidth="1"/>
    <col min="9064" max="9066" width="10.7109375" style="296" customWidth="1"/>
    <col min="9067" max="9067" width="11.140625" style="296" customWidth="1"/>
    <col min="9068" max="9070" width="10.7109375" style="296" customWidth="1"/>
    <col min="9071" max="9071" width="11.140625" style="296" customWidth="1"/>
    <col min="9072" max="9073" width="10.7109375" style="296" customWidth="1"/>
    <col min="9074" max="9207" width="11.42578125" style="296"/>
    <col min="9208" max="9208" width="3" style="296" customWidth="1"/>
    <col min="9209" max="9209" width="21.85546875" style="296" customWidth="1"/>
    <col min="9210" max="9210" width="5" style="296" customWidth="1"/>
    <col min="9211" max="9211" width="5.140625" style="296" customWidth="1"/>
    <col min="9212" max="9212" width="6.42578125" style="296" customWidth="1"/>
    <col min="9213" max="9215" width="10.7109375" style="296" customWidth="1"/>
    <col min="9216" max="9219" width="11.85546875" style="296" customWidth="1"/>
    <col min="9220" max="9220" width="6.28515625" style="296" customWidth="1"/>
    <col min="9221" max="9221" width="8.28515625" style="296" customWidth="1"/>
    <col min="9222" max="9222" width="13.5703125" style="296" customWidth="1"/>
    <col min="9223" max="9223" width="2.7109375" style="296" customWidth="1"/>
    <col min="9224" max="9224" width="1.5703125" style="296" customWidth="1"/>
    <col min="9225" max="9225" width="3.140625" style="296" customWidth="1"/>
    <col min="9226" max="9226" width="21.85546875" style="296" customWidth="1"/>
    <col min="9227" max="9227" width="5" style="296" customWidth="1"/>
    <col min="9228" max="9228" width="5.140625" style="296" customWidth="1"/>
    <col min="9229" max="9229" width="6.42578125" style="296" customWidth="1"/>
    <col min="9230" max="9230" width="9" style="296" customWidth="1"/>
    <col min="9231" max="9231" width="8.7109375" style="296" customWidth="1"/>
    <col min="9232" max="9232" width="9" style="296" customWidth="1"/>
    <col min="9233" max="9233" width="8.7109375" style="296" customWidth="1"/>
    <col min="9234" max="9234" width="9" style="296" customWidth="1"/>
    <col min="9235" max="9235" width="8.7109375" style="296" customWidth="1"/>
    <col min="9236" max="9236" width="9" style="296" customWidth="1"/>
    <col min="9237" max="9237" width="8.7109375" style="296" customWidth="1"/>
    <col min="9238" max="9238" width="9" style="296" customWidth="1"/>
    <col min="9239" max="9239" width="8.7109375" style="296" customWidth="1"/>
    <col min="9240" max="9240" width="9" style="296" customWidth="1"/>
    <col min="9241" max="9241" width="9.28515625" style="296" customWidth="1"/>
    <col min="9242" max="9242" width="1.5703125" style="296" customWidth="1"/>
    <col min="9243" max="9243" width="1.7109375" style="296" customWidth="1"/>
    <col min="9244" max="9244" width="3.140625" style="296" customWidth="1"/>
    <col min="9245" max="9245" width="21.85546875" style="296" customWidth="1"/>
    <col min="9246" max="9246" width="5" style="296" customWidth="1"/>
    <col min="9247" max="9247" width="5.140625" style="296" customWidth="1"/>
    <col min="9248" max="9248" width="6.42578125" style="296" customWidth="1"/>
    <col min="9249" max="9249" width="5.5703125" style="296" customWidth="1"/>
    <col min="9250" max="9250" width="6" style="296" customWidth="1"/>
    <col min="9251" max="9251" width="5.5703125" style="296" customWidth="1"/>
    <col min="9252" max="9252" width="6" style="296" customWidth="1"/>
    <col min="9253" max="9253" width="5.5703125" style="296" customWidth="1"/>
    <col min="9254" max="9254" width="6" style="296" customWidth="1"/>
    <col min="9255" max="9255" width="5.5703125" style="296" customWidth="1"/>
    <col min="9256" max="9256" width="6" style="296" customWidth="1"/>
    <col min="9257" max="9257" width="5.5703125" style="296" customWidth="1"/>
    <col min="9258" max="9258" width="6" style="296" customWidth="1"/>
    <col min="9259" max="9259" width="5.5703125" style="296" customWidth="1"/>
    <col min="9260" max="9260" width="6" style="296" customWidth="1"/>
    <col min="9261" max="9261" width="5.5703125" style="296" customWidth="1"/>
    <col min="9262" max="9262" width="6" style="296" customWidth="1"/>
    <col min="9263" max="9263" width="5.5703125" style="296" customWidth="1"/>
    <col min="9264" max="9264" width="6" style="296" customWidth="1"/>
    <col min="9265" max="9265" width="5.5703125" style="296" customWidth="1"/>
    <col min="9266" max="9266" width="6" style="296" customWidth="1"/>
    <col min="9267" max="9267" width="3.140625" style="296" customWidth="1"/>
    <col min="9268" max="9268" width="1.7109375" style="296" customWidth="1"/>
    <col min="9269" max="9269" width="3.140625" style="296" customWidth="1"/>
    <col min="9270" max="9270" width="21.85546875" style="296" customWidth="1"/>
    <col min="9271" max="9271" width="5" style="296" customWidth="1"/>
    <col min="9272" max="9272" width="5.140625" style="296" customWidth="1"/>
    <col min="9273" max="9273" width="6.42578125" style="296" customWidth="1"/>
    <col min="9274" max="9274" width="5.5703125" style="296" customWidth="1"/>
    <col min="9275" max="9275" width="6" style="296" customWidth="1"/>
    <col min="9276" max="9276" width="5.5703125" style="296" customWidth="1"/>
    <col min="9277" max="9277" width="6" style="296" customWidth="1"/>
    <col min="9278" max="9278" width="5.5703125" style="296" customWidth="1"/>
    <col min="9279" max="9279" width="6" style="296" customWidth="1"/>
    <col min="9280" max="9280" width="5.5703125" style="296" customWidth="1"/>
    <col min="9281" max="9281" width="6" style="296" customWidth="1"/>
    <col min="9282" max="9282" width="5.5703125" style="296" customWidth="1"/>
    <col min="9283" max="9283" width="6" style="296" customWidth="1"/>
    <col min="9284" max="9284" width="5.5703125" style="296" customWidth="1"/>
    <col min="9285" max="9285" width="6" style="296" customWidth="1"/>
    <col min="9286" max="9286" width="5.5703125" style="296" customWidth="1"/>
    <col min="9287" max="9287" width="6" style="296" customWidth="1"/>
    <col min="9288" max="9288" width="5.5703125" style="296" customWidth="1"/>
    <col min="9289" max="9289" width="6" style="296" customWidth="1"/>
    <col min="9290" max="9290" width="5.5703125" style="296" customWidth="1"/>
    <col min="9291" max="9291" width="6" style="296" customWidth="1"/>
    <col min="9292" max="9292" width="3.140625" style="296" customWidth="1"/>
    <col min="9293" max="9293" width="2.7109375" style="296" customWidth="1"/>
    <col min="9294" max="9294" width="3" style="296" customWidth="1"/>
    <col min="9295" max="9295" width="21.85546875" style="296" customWidth="1"/>
    <col min="9296" max="9296" width="5" style="296" customWidth="1"/>
    <col min="9297" max="9297" width="5.140625" style="296" customWidth="1"/>
    <col min="9298" max="9298" width="6.42578125" style="296" customWidth="1"/>
    <col min="9299" max="9306" width="8.7109375" style="296" customWidth="1"/>
    <col min="9307" max="9310" width="9" style="296" customWidth="1"/>
    <col min="9311" max="9311" width="3.5703125" style="296" customWidth="1"/>
    <col min="9312" max="9312" width="2.5703125" style="296" customWidth="1"/>
    <col min="9313" max="9313" width="3.5703125" style="296" customWidth="1"/>
    <col min="9314" max="9314" width="21.85546875" style="296" customWidth="1"/>
    <col min="9315" max="9315" width="5" style="296" customWidth="1"/>
    <col min="9316" max="9316" width="5.140625" style="296" customWidth="1"/>
    <col min="9317" max="9317" width="6.42578125" style="296" customWidth="1"/>
    <col min="9318" max="9318" width="10.7109375" style="296" customWidth="1"/>
    <col min="9319" max="9319" width="11.140625" style="296" customWidth="1"/>
    <col min="9320" max="9322" width="10.7109375" style="296" customWidth="1"/>
    <col min="9323" max="9323" width="11.140625" style="296" customWidth="1"/>
    <col min="9324" max="9326" width="10.7109375" style="296" customWidth="1"/>
    <col min="9327" max="9327" width="11.140625" style="296" customWidth="1"/>
    <col min="9328" max="9329" width="10.7109375" style="296" customWidth="1"/>
    <col min="9330" max="9463" width="11.42578125" style="296"/>
    <col min="9464" max="9464" width="3" style="296" customWidth="1"/>
    <col min="9465" max="9465" width="21.85546875" style="296" customWidth="1"/>
    <col min="9466" max="9466" width="5" style="296" customWidth="1"/>
    <col min="9467" max="9467" width="5.140625" style="296" customWidth="1"/>
    <col min="9468" max="9468" width="6.42578125" style="296" customWidth="1"/>
    <col min="9469" max="9471" width="10.7109375" style="296" customWidth="1"/>
    <col min="9472" max="9475" width="11.85546875" style="296" customWidth="1"/>
    <col min="9476" max="9476" width="6.28515625" style="296" customWidth="1"/>
    <col min="9477" max="9477" width="8.28515625" style="296" customWidth="1"/>
    <col min="9478" max="9478" width="13.5703125" style="296" customWidth="1"/>
    <col min="9479" max="9479" width="2.7109375" style="296" customWidth="1"/>
    <col min="9480" max="9480" width="1.5703125" style="296" customWidth="1"/>
    <col min="9481" max="9481" width="3.140625" style="296" customWidth="1"/>
    <col min="9482" max="9482" width="21.85546875" style="296" customWidth="1"/>
    <col min="9483" max="9483" width="5" style="296" customWidth="1"/>
    <col min="9484" max="9484" width="5.140625" style="296" customWidth="1"/>
    <col min="9485" max="9485" width="6.42578125" style="296" customWidth="1"/>
    <col min="9486" max="9486" width="9" style="296" customWidth="1"/>
    <col min="9487" max="9487" width="8.7109375" style="296" customWidth="1"/>
    <col min="9488" max="9488" width="9" style="296" customWidth="1"/>
    <col min="9489" max="9489" width="8.7109375" style="296" customWidth="1"/>
    <col min="9490" max="9490" width="9" style="296" customWidth="1"/>
    <col min="9491" max="9491" width="8.7109375" style="296" customWidth="1"/>
    <col min="9492" max="9492" width="9" style="296" customWidth="1"/>
    <col min="9493" max="9493" width="8.7109375" style="296" customWidth="1"/>
    <col min="9494" max="9494" width="9" style="296" customWidth="1"/>
    <col min="9495" max="9495" width="8.7109375" style="296" customWidth="1"/>
    <col min="9496" max="9496" width="9" style="296" customWidth="1"/>
    <col min="9497" max="9497" width="9.28515625" style="296" customWidth="1"/>
    <col min="9498" max="9498" width="1.5703125" style="296" customWidth="1"/>
    <col min="9499" max="9499" width="1.7109375" style="296" customWidth="1"/>
    <col min="9500" max="9500" width="3.140625" style="296" customWidth="1"/>
    <col min="9501" max="9501" width="21.85546875" style="296" customWidth="1"/>
    <col min="9502" max="9502" width="5" style="296" customWidth="1"/>
    <col min="9503" max="9503" width="5.140625" style="296" customWidth="1"/>
    <col min="9504" max="9504" width="6.42578125" style="296" customWidth="1"/>
    <col min="9505" max="9505" width="5.5703125" style="296" customWidth="1"/>
    <col min="9506" max="9506" width="6" style="296" customWidth="1"/>
    <col min="9507" max="9507" width="5.5703125" style="296" customWidth="1"/>
    <col min="9508" max="9508" width="6" style="296" customWidth="1"/>
    <col min="9509" max="9509" width="5.5703125" style="296" customWidth="1"/>
    <col min="9510" max="9510" width="6" style="296" customWidth="1"/>
    <col min="9511" max="9511" width="5.5703125" style="296" customWidth="1"/>
    <col min="9512" max="9512" width="6" style="296" customWidth="1"/>
    <col min="9513" max="9513" width="5.5703125" style="296" customWidth="1"/>
    <col min="9514" max="9514" width="6" style="296" customWidth="1"/>
    <col min="9515" max="9515" width="5.5703125" style="296" customWidth="1"/>
    <col min="9516" max="9516" width="6" style="296" customWidth="1"/>
    <col min="9517" max="9517" width="5.5703125" style="296" customWidth="1"/>
    <col min="9518" max="9518" width="6" style="296" customWidth="1"/>
    <col min="9519" max="9519" width="5.5703125" style="296" customWidth="1"/>
    <col min="9520" max="9520" width="6" style="296" customWidth="1"/>
    <col min="9521" max="9521" width="5.5703125" style="296" customWidth="1"/>
    <col min="9522" max="9522" width="6" style="296" customWidth="1"/>
    <col min="9523" max="9523" width="3.140625" style="296" customWidth="1"/>
    <col min="9524" max="9524" width="1.7109375" style="296" customWidth="1"/>
    <col min="9525" max="9525" width="3.140625" style="296" customWidth="1"/>
    <col min="9526" max="9526" width="21.85546875" style="296" customWidth="1"/>
    <col min="9527" max="9527" width="5" style="296" customWidth="1"/>
    <col min="9528" max="9528" width="5.140625" style="296" customWidth="1"/>
    <col min="9529" max="9529" width="6.42578125" style="296" customWidth="1"/>
    <col min="9530" max="9530" width="5.5703125" style="296" customWidth="1"/>
    <col min="9531" max="9531" width="6" style="296" customWidth="1"/>
    <col min="9532" max="9532" width="5.5703125" style="296" customWidth="1"/>
    <col min="9533" max="9533" width="6" style="296" customWidth="1"/>
    <col min="9534" max="9534" width="5.5703125" style="296" customWidth="1"/>
    <col min="9535" max="9535" width="6" style="296" customWidth="1"/>
    <col min="9536" max="9536" width="5.5703125" style="296" customWidth="1"/>
    <col min="9537" max="9537" width="6" style="296" customWidth="1"/>
    <col min="9538" max="9538" width="5.5703125" style="296" customWidth="1"/>
    <col min="9539" max="9539" width="6" style="296" customWidth="1"/>
    <col min="9540" max="9540" width="5.5703125" style="296" customWidth="1"/>
    <col min="9541" max="9541" width="6" style="296" customWidth="1"/>
    <col min="9542" max="9542" width="5.5703125" style="296" customWidth="1"/>
    <col min="9543" max="9543" width="6" style="296" customWidth="1"/>
    <col min="9544" max="9544" width="5.5703125" style="296" customWidth="1"/>
    <col min="9545" max="9545" width="6" style="296" customWidth="1"/>
    <col min="9546" max="9546" width="5.5703125" style="296" customWidth="1"/>
    <col min="9547" max="9547" width="6" style="296" customWidth="1"/>
    <col min="9548" max="9548" width="3.140625" style="296" customWidth="1"/>
    <col min="9549" max="9549" width="2.7109375" style="296" customWidth="1"/>
    <col min="9550" max="9550" width="3" style="296" customWidth="1"/>
    <col min="9551" max="9551" width="21.85546875" style="296" customWidth="1"/>
    <col min="9552" max="9552" width="5" style="296" customWidth="1"/>
    <col min="9553" max="9553" width="5.140625" style="296" customWidth="1"/>
    <col min="9554" max="9554" width="6.42578125" style="296" customWidth="1"/>
    <col min="9555" max="9562" width="8.7109375" style="296" customWidth="1"/>
    <col min="9563" max="9566" width="9" style="296" customWidth="1"/>
    <col min="9567" max="9567" width="3.5703125" style="296" customWidth="1"/>
    <col min="9568" max="9568" width="2.5703125" style="296" customWidth="1"/>
    <col min="9569" max="9569" width="3.5703125" style="296" customWidth="1"/>
    <col min="9570" max="9570" width="21.85546875" style="296" customWidth="1"/>
    <col min="9571" max="9571" width="5" style="296" customWidth="1"/>
    <col min="9572" max="9572" width="5.140625" style="296" customWidth="1"/>
    <col min="9573" max="9573" width="6.42578125" style="296" customWidth="1"/>
    <col min="9574" max="9574" width="10.7109375" style="296" customWidth="1"/>
    <col min="9575" max="9575" width="11.140625" style="296" customWidth="1"/>
    <col min="9576" max="9578" width="10.7109375" style="296" customWidth="1"/>
    <col min="9579" max="9579" width="11.140625" style="296" customWidth="1"/>
    <col min="9580" max="9582" width="10.7109375" style="296" customWidth="1"/>
    <col min="9583" max="9583" width="11.140625" style="296" customWidth="1"/>
    <col min="9584" max="9585" width="10.7109375" style="296" customWidth="1"/>
    <col min="9586" max="9719" width="11.42578125" style="296"/>
    <col min="9720" max="9720" width="3" style="296" customWidth="1"/>
    <col min="9721" max="9721" width="21.85546875" style="296" customWidth="1"/>
    <col min="9722" max="9722" width="5" style="296" customWidth="1"/>
    <col min="9723" max="9723" width="5.140625" style="296" customWidth="1"/>
    <col min="9724" max="9724" width="6.42578125" style="296" customWidth="1"/>
    <col min="9725" max="9727" width="10.7109375" style="296" customWidth="1"/>
    <col min="9728" max="9731" width="11.85546875" style="296" customWidth="1"/>
    <col min="9732" max="9732" width="6.28515625" style="296" customWidth="1"/>
    <col min="9733" max="9733" width="8.28515625" style="296" customWidth="1"/>
    <col min="9734" max="9734" width="13.5703125" style="296" customWidth="1"/>
    <col min="9735" max="9735" width="2.7109375" style="296" customWidth="1"/>
    <col min="9736" max="9736" width="1.5703125" style="296" customWidth="1"/>
    <col min="9737" max="9737" width="3.140625" style="296" customWidth="1"/>
    <col min="9738" max="9738" width="21.85546875" style="296" customWidth="1"/>
    <col min="9739" max="9739" width="5" style="296" customWidth="1"/>
    <col min="9740" max="9740" width="5.140625" style="296" customWidth="1"/>
    <col min="9741" max="9741" width="6.42578125" style="296" customWidth="1"/>
    <col min="9742" max="9742" width="9" style="296" customWidth="1"/>
    <col min="9743" max="9743" width="8.7109375" style="296" customWidth="1"/>
    <col min="9744" max="9744" width="9" style="296" customWidth="1"/>
    <col min="9745" max="9745" width="8.7109375" style="296" customWidth="1"/>
    <col min="9746" max="9746" width="9" style="296" customWidth="1"/>
    <col min="9747" max="9747" width="8.7109375" style="296" customWidth="1"/>
    <col min="9748" max="9748" width="9" style="296" customWidth="1"/>
    <col min="9749" max="9749" width="8.7109375" style="296" customWidth="1"/>
    <col min="9750" max="9750" width="9" style="296" customWidth="1"/>
    <col min="9751" max="9751" width="8.7109375" style="296" customWidth="1"/>
    <col min="9752" max="9752" width="9" style="296" customWidth="1"/>
    <col min="9753" max="9753" width="9.28515625" style="296" customWidth="1"/>
    <col min="9754" max="9754" width="1.5703125" style="296" customWidth="1"/>
    <col min="9755" max="9755" width="1.7109375" style="296" customWidth="1"/>
    <col min="9756" max="9756" width="3.140625" style="296" customWidth="1"/>
    <col min="9757" max="9757" width="21.85546875" style="296" customWidth="1"/>
    <col min="9758" max="9758" width="5" style="296" customWidth="1"/>
    <col min="9759" max="9759" width="5.140625" style="296" customWidth="1"/>
    <col min="9760" max="9760" width="6.42578125" style="296" customWidth="1"/>
    <col min="9761" max="9761" width="5.5703125" style="296" customWidth="1"/>
    <col min="9762" max="9762" width="6" style="296" customWidth="1"/>
    <col min="9763" max="9763" width="5.5703125" style="296" customWidth="1"/>
    <col min="9764" max="9764" width="6" style="296" customWidth="1"/>
    <col min="9765" max="9765" width="5.5703125" style="296" customWidth="1"/>
    <col min="9766" max="9766" width="6" style="296" customWidth="1"/>
    <col min="9767" max="9767" width="5.5703125" style="296" customWidth="1"/>
    <col min="9768" max="9768" width="6" style="296" customWidth="1"/>
    <col min="9769" max="9769" width="5.5703125" style="296" customWidth="1"/>
    <col min="9770" max="9770" width="6" style="296" customWidth="1"/>
    <col min="9771" max="9771" width="5.5703125" style="296" customWidth="1"/>
    <col min="9772" max="9772" width="6" style="296" customWidth="1"/>
    <col min="9773" max="9773" width="5.5703125" style="296" customWidth="1"/>
    <col min="9774" max="9774" width="6" style="296" customWidth="1"/>
    <col min="9775" max="9775" width="5.5703125" style="296" customWidth="1"/>
    <col min="9776" max="9776" width="6" style="296" customWidth="1"/>
    <col min="9777" max="9777" width="5.5703125" style="296" customWidth="1"/>
    <col min="9778" max="9778" width="6" style="296" customWidth="1"/>
    <col min="9779" max="9779" width="3.140625" style="296" customWidth="1"/>
    <col min="9780" max="9780" width="1.7109375" style="296" customWidth="1"/>
    <col min="9781" max="9781" width="3.140625" style="296" customWidth="1"/>
    <col min="9782" max="9782" width="21.85546875" style="296" customWidth="1"/>
    <col min="9783" max="9783" width="5" style="296" customWidth="1"/>
    <col min="9784" max="9784" width="5.140625" style="296" customWidth="1"/>
    <col min="9785" max="9785" width="6.42578125" style="296" customWidth="1"/>
    <col min="9786" max="9786" width="5.5703125" style="296" customWidth="1"/>
    <col min="9787" max="9787" width="6" style="296" customWidth="1"/>
    <col min="9788" max="9788" width="5.5703125" style="296" customWidth="1"/>
    <col min="9789" max="9789" width="6" style="296" customWidth="1"/>
    <col min="9790" max="9790" width="5.5703125" style="296" customWidth="1"/>
    <col min="9791" max="9791" width="6" style="296" customWidth="1"/>
    <col min="9792" max="9792" width="5.5703125" style="296" customWidth="1"/>
    <col min="9793" max="9793" width="6" style="296" customWidth="1"/>
    <col min="9794" max="9794" width="5.5703125" style="296" customWidth="1"/>
    <col min="9795" max="9795" width="6" style="296" customWidth="1"/>
    <col min="9796" max="9796" width="5.5703125" style="296" customWidth="1"/>
    <col min="9797" max="9797" width="6" style="296" customWidth="1"/>
    <col min="9798" max="9798" width="5.5703125" style="296" customWidth="1"/>
    <col min="9799" max="9799" width="6" style="296" customWidth="1"/>
    <col min="9800" max="9800" width="5.5703125" style="296" customWidth="1"/>
    <col min="9801" max="9801" width="6" style="296" customWidth="1"/>
    <col min="9802" max="9802" width="5.5703125" style="296" customWidth="1"/>
    <col min="9803" max="9803" width="6" style="296" customWidth="1"/>
    <col min="9804" max="9804" width="3.140625" style="296" customWidth="1"/>
    <col min="9805" max="9805" width="2.7109375" style="296" customWidth="1"/>
    <col min="9806" max="9806" width="3" style="296" customWidth="1"/>
    <col min="9807" max="9807" width="21.85546875" style="296" customWidth="1"/>
    <col min="9808" max="9808" width="5" style="296" customWidth="1"/>
    <col min="9809" max="9809" width="5.140625" style="296" customWidth="1"/>
    <col min="9810" max="9810" width="6.42578125" style="296" customWidth="1"/>
    <col min="9811" max="9818" width="8.7109375" style="296" customWidth="1"/>
    <col min="9819" max="9822" width="9" style="296" customWidth="1"/>
    <col min="9823" max="9823" width="3.5703125" style="296" customWidth="1"/>
    <col min="9824" max="9824" width="2.5703125" style="296" customWidth="1"/>
    <col min="9825" max="9825" width="3.5703125" style="296" customWidth="1"/>
    <col min="9826" max="9826" width="21.85546875" style="296" customWidth="1"/>
    <col min="9827" max="9827" width="5" style="296" customWidth="1"/>
    <col min="9828" max="9828" width="5.140625" style="296" customWidth="1"/>
    <col min="9829" max="9829" width="6.42578125" style="296" customWidth="1"/>
    <col min="9830" max="9830" width="10.7109375" style="296" customWidth="1"/>
    <col min="9831" max="9831" width="11.140625" style="296" customWidth="1"/>
    <col min="9832" max="9834" width="10.7109375" style="296" customWidth="1"/>
    <col min="9835" max="9835" width="11.140625" style="296" customWidth="1"/>
    <col min="9836" max="9838" width="10.7109375" style="296" customWidth="1"/>
    <col min="9839" max="9839" width="11.140625" style="296" customWidth="1"/>
    <col min="9840" max="9841" width="10.7109375" style="296" customWidth="1"/>
    <col min="9842" max="9975" width="11.42578125" style="296"/>
    <col min="9976" max="9976" width="3" style="296" customWidth="1"/>
    <col min="9977" max="9977" width="21.85546875" style="296" customWidth="1"/>
    <col min="9978" max="9978" width="5" style="296" customWidth="1"/>
    <col min="9979" max="9979" width="5.140625" style="296" customWidth="1"/>
    <col min="9980" max="9980" width="6.42578125" style="296" customWidth="1"/>
    <col min="9981" max="9983" width="10.7109375" style="296" customWidth="1"/>
    <col min="9984" max="9987" width="11.85546875" style="296" customWidth="1"/>
    <col min="9988" max="9988" width="6.28515625" style="296" customWidth="1"/>
    <col min="9989" max="9989" width="8.28515625" style="296" customWidth="1"/>
    <col min="9990" max="9990" width="13.5703125" style="296" customWidth="1"/>
    <col min="9991" max="9991" width="2.7109375" style="296" customWidth="1"/>
    <col min="9992" max="9992" width="1.5703125" style="296" customWidth="1"/>
    <col min="9993" max="9993" width="3.140625" style="296" customWidth="1"/>
    <col min="9994" max="9994" width="21.85546875" style="296" customWidth="1"/>
    <col min="9995" max="9995" width="5" style="296" customWidth="1"/>
    <col min="9996" max="9996" width="5.140625" style="296" customWidth="1"/>
    <col min="9997" max="9997" width="6.42578125" style="296" customWidth="1"/>
    <col min="9998" max="9998" width="9" style="296" customWidth="1"/>
    <col min="9999" max="9999" width="8.7109375" style="296" customWidth="1"/>
    <col min="10000" max="10000" width="9" style="296" customWidth="1"/>
    <col min="10001" max="10001" width="8.7109375" style="296" customWidth="1"/>
    <col min="10002" max="10002" width="9" style="296" customWidth="1"/>
    <col min="10003" max="10003" width="8.7109375" style="296" customWidth="1"/>
    <col min="10004" max="10004" width="9" style="296" customWidth="1"/>
    <col min="10005" max="10005" width="8.7109375" style="296" customWidth="1"/>
    <col min="10006" max="10006" width="9" style="296" customWidth="1"/>
    <col min="10007" max="10007" width="8.7109375" style="296" customWidth="1"/>
    <col min="10008" max="10008" width="9" style="296" customWidth="1"/>
    <col min="10009" max="10009" width="9.28515625" style="296" customWidth="1"/>
    <col min="10010" max="10010" width="1.5703125" style="296" customWidth="1"/>
    <col min="10011" max="10011" width="1.7109375" style="296" customWidth="1"/>
    <col min="10012" max="10012" width="3.140625" style="296" customWidth="1"/>
    <col min="10013" max="10013" width="21.85546875" style="296" customWidth="1"/>
    <col min="10014" max="10014" width="5" style="296" customWidth="1"/>
    <col min="10015" max="10015" width="5.140625" style="296" customWidth="1"/>
    <col min="10016" max="10016" width="6.42578125" style="296" customWidth="1"/>
    <col min="10017" max="10017" width="5.5703125" style="296" customWidth="1"/>
    <col min="10018" max="10018" width="6" style="296" customWidth="1"/>
    <col min="10019" max="10019" width="5.5703125" style="296" customWidth="1"/>
    <col min="10020" max="10020" width="6" style="296" customWidth="1"/>
    <col min="10021" max="10021" width="5.5703125" style="296" customWidth="1"/>
    <col min="10022" max="10022" width="6" style="296" customWidth="1"/>
    <col min="10023" max="10023" width="5.5703125" style="296" customWidth="1"/>
    <col min="10024" max="10024" width="6" style="296" customWidth="1"/>
    <col min="10025" max="10025" width="5.5703125" style="296" customWidth="1"/>
    <col min="10026" max="10026" width="6" style="296" customWidth="1"/>
    <col min="10027" max="10027" width="5.5703125" style="296" customWidth="1"/>
    <col min="10028" max="10028" width="6" style="296" customWidth="1"/>
    <col min="10029" max="10029" width="5.5703125" style="296" customWidth="1"/>
    <col min="10030" max="10030" width="6" style="296" customWidth="1"/>
    <col min="10031" max="10031" width="5.5703125" style="296" customWidth="1"/>
    <col min="10032" max="10032" width="6" style="296" customWidth="1"/>
    <col min="10033" max="10033" width="5.5703125" style="296" customWidth="1"/>
    <col min="10034" max="10034" width="6" style="296" customWidth="1"/>
    <col min="10035" max="10035" width="3.140625" style="296" customWidth="1"/>
    <col min="10036" max="10036" width="1.7109375" style="296" customWidth="1"/>
    <col min="10037" max="10037" width="3.140625" style="296" customWidth="1"/>
    <col min="10038" max="10038" width="21.85546875" style="296" customWidth="1"/>
    <col min="10039" max="10039" width="5" style="296" customWidth="1"/>
    <col min="10040" max="10040" width="5.140625" style="296" customWidth="1"/>
    <col min="10041" max="10041" width="6.42578125" style="296" customWidth="1"/>
    <col min="10042" max="10042" width="5.5703125" style="296" customWidth="1"/>
    <col min="10043" max="10043" width="6" style="296" customWidth="1"/>
    <col min="10044" max="10044" width="5.5703125" style="296" customWidth="1"/>
    <col min="10045" max="10045" width="6" style="296" customWidth="1"/>
    <col min="10046" max="10046" width="5.5703125" style="296" customWidth="1"/>
    <col min="10047" max="10047" width="6" style="296" customWidth="1"/>
    <col min="10048" max="10048" width="5.5703125" style="296" customWidth="1"/>
    <col min="10049" max="10049" width="6" style="296" customWidth="1"/>
    <col min="10050" max="10050" width="5.5703125" style="296" customWidth="1"/>
    <col min="10051" max="10051" width="6" style="296" customWidth="1"/>
    <col min="10052" max="10052" width="5.5703125" style="296" customWidth="1"/>
    <col min="10053" max="10053" width="6" style="296" customWidth="1"/>
    <col min="10054" max="10054" width="5.5703125" style="296" customWidth="1"/>
    <col min="10055" max="10055" width="6" style="296" customWidth="1"/>
    <col min="10056" max="10056" width="5.5703125" style="296" customWidth="1"/>
    <col min="10057" max="10057" width="6" style="296" customWidth="1"/>
    <col min="10058" max="10058" width="5.5703125" style="296" customWidth="1"/>
    <col min="10059" max="10059" width="6" style="296" customWidth="1"/>
    <col min="10060" max="10060" width="3.140625" style="296" customWidth="1"/>
    <col min="10061" max="10061" width="2.7109375" style="296" customWidth="1"/>
    <col min="10062" max="10062" width="3" style="296" customWidth="1"/>
    <col min="10063" max="10063" width="21.85546875" style="296" customWidth="1"/>
    <col min="10064" max="10064" width="5" style="296" customWidth="1"/>
    <col min="10065" max="10065" width="5.140625" style="296" customWidth="1"/>
    <col min="10066" max="10066" width="6.42578125" style="296" customWidth="1"/>
    <col min="10067" max="10074" width="8.7109375" style="296" customWidth="1"/>
    <col min="10075" max="10078" width="9" style="296" customWidth="1"/>
    <col min="10079" max="10079" width="3.5703125" style="296" customWidth="1"/>
    <col min="10080" max="10080" width="2.5703125" style="296" customWidth="1"/>
    <col min="10081" max="10081" width="3.5703125" style="296" customWidth="1"/>
    <col min="10082" max="10082" width="21.85546875" style="296" customWidth="1"/>
    <col min="10083" max="10083" width="5" style="296" customWidth="1"/>
    <col min="10084" max="10084" width="5.140625" style="296" customWidth="1"/>
    <col min="10085" max="10085" width="6.42578125" style="296" customWidth="1"/>
    <col min="10086" max="10086" width="10.7109375" style="296" customWidth="1"/>
    <col min="10087" max="10087" width="11.140625" style="296" customWidth="1"/>
    <col min="10088" max="10090" width="10.7109375" style="296" customWidth="1"/>
    <col min="10091" max="10091" width="11.140625" style="296" customWidth="1"/>
    <col min="10092" max="10094" width="10.7109375" style="296" customWidth="1"/>
    <col min="10095" max="10095" width="11.140625" style="296" customWidth="1"/>
    <col min="10096" max="10097" width="10.7109375" style="296" customWidth="1"/>
    <col min="10098" max="10231" width="11.42578125" style="296"/>
    <col min="10232" max="10232" width="3" style="296" customWidth="1"/>
    <col min="10233" max="10233" width="21.85546875" style="296" customWidth="1"/>
    <col min="10234" max="10234" width="5" style="296" customWidth="1"/>
    <col min="10235" max="10235" width="5.140625" style="296" customWidth="1"/>
    <col min="10236" max="10236" width="6.42578125" style="296" customWidth="1"/>
    <col min="10237" max="10239" width="10.7109375" style="296" customWidth="1"/>
    <col min="10240" max="10243" width="11.85546875" style="296" customWidth="1"/>
    <col min="10244" max="10244" width="6.28515625" style="296" customWidth="1"/>
    <col min="10245" max="10245" width="8.28515625" style="296" customWidth="1"/>
    <col min="10246" max="10246" width="13.5703125" style="296" customWidth="1"/>
    <col min="10247" max="10247" width="2.7109375" style="296" customWidth="1"/>
    <col min="10248" max="10248" width="1.5703125" style="296" customWidth="1"/>
    <col min="10249" max="10249" width="3.140625" style="296" customWidth="1"/>
    <col min="10250" max="10250" width="21.85546875" style="296" customWidth="1"/>
    <col min="10251" max="10251" width="5" style="296" customWidth="1"/>
    <col min="10252" max="10252" width="5.140625" style="296" customWidth="1"/>
    <col min="10253" max="10253" width="6.42578125" style="296" customWidth="1"/>
    <col min="10254" max="10254" width="9" style="296" customWidth="1"/>
    <col min="10255" max="10255" width="8.7109375" style="296" customWidth="1"/>
    <col min="10256" max="10256" width="9" style="296" customWidth="1"/>
    <col min="10257" max="10257" width="8.7109375" style="296" customWidth="1"/>
    <col min="10258" max="10258" width="9" style="296" customWidth="1"/>
    <col min="10259" max="10259" width="8.7109375" style="296" customWidth="1"/>
    <col min="10260" max="10260" width="9" style="296" customWidth="1"/>
    <col min="10261" max="10261" width="8.7109375" style="296" customWidth="1"/>
    <col min="10262" max="10262" width="9" style="296" customWidth="1"/>
    <col min="10263" max="10263" width="8.7109375" style="296" customWidth="1"/>
    <col min="10264" max="10264" width="9" style="296" customWidth="1"/>
    <col min="10265" max="10265" width="9.28515625" style="296" customWidth="1"/>
    <col min="10266" max="10266" width="1.5703125" style="296" customWidth="1"/>
    <col min="10267" max="10267" width="1.7109375" style="296" customWidth="1"/>
    <col min="10268" max="10268" width="3.140625" style="296" customWidth="1"/>
    <col min="10269" max="10269" width="21.85546875" style="296" customWidth="1"/>
    <col min="10270" max="10270" width="5" style="296" customWidth="1"/>
    <col min="10271" max="10271" width="5.140625" style="296" customWidth="1"/>
    <col min="10272" max="10272" width="6.42578125" style="296" customWidth="1"/>
    <col min="10273" max="10273" width="5.5703125" style="296" customWidth="1"/>
    <col min="10274" max="10274" width="6" style="296" customWidth="1"/>
    <col min="10275" max="10275" width="5.5703125" style="296" customWidth="1"/>
    <col min="10276" max="10276" width="6" style="296" customWidth="1"/>
    <col min="10277" max="10277" width="5.5703125" style="296" customWidth="1"/>
    <col min="10278" max="10278" width="6" style="296" customWidth="1"/>
    <col min="10279" max="10279" width="5.5703125" style="296" customWidth="1"/>
    <col min="10280" max="10280" width="6" style="296" customWidth="1"/>
    <col min="10281" max="10281" width="5.5703125" style="296" customWidth="1"/>
    <col min="10282" max="10282" width="6" style="296" customWidth="1"/>
    <col min="10283" max="10283" width="5.5703125" style="296" customWidth="1"/>
    <col min="10284" max="10284" width="6" style="296" customWidth="1"/>
    <col min="10285" max="10285" width="5.5703125" style="296" customWidth="1"/>
    <col min="10286" max="10286" width="6" style="296" customWidth="1"/>
    <col min="10287" max="10287" width="5.5703125" style="296" customWidth="1"/>
    <col min="10288" max="10288" width="6" style="296" customWidth="1"/>
    <col min="10289" max="10289" width="5.5703125" style="296" customWidth="1"/>
    <col min="10290" max="10290" width="6" style="296" customWidth="1"/>
    <col min="10291" max="10291" width="3.140625" style="296" customWidth="1"/>
    <col min="10292" max="10292" width="1.7109375" style="296" customWidth="1"/>
    <col min="10293" max="10293" width="3.140625" style="296" customWidth="1"/>
    <col min="10294" max="10294" width="21.85546875" style="296" customWidth="1"/>
    <col min="10295" max="10295" width="5" style="296" customWidth="1"/>
    <col min="10296" max="10296" width="5.140625" style="296" customWidth="1"/>
    <col min="10297" max="10297" width="6.42578125" style="296" customWidth="1"/>
    <col min="10298" max="10298" width="5.5703125" style="296" customWidth="1"/>
    <col min="10299" max="10299" width="6" style="296" customWidth="1"/>
    <col min="10300" max="10300" width="5.5703125" style="296" customWidth="1"/>
    <col min="10301" max="10301" width="6" style="296" customWidth="1"/>
    <col min="10302" max="10302" width="5.5703125" style="296" customWidth="1"/>
    <col min="10303" max="10303" width="6" style="296" customWidth="1"/>
    <col min="10304" max="10304" width="5.5703125" style="296" customWidth="1"/>
    <col min="10305" max="10305" width="6" style="296" customWidth="1"/>
    <col min="10306" max="10306" width="5.5703125" style="296" customWidth="1"/>
    <col min="10307" max="10307" width="6" style="296" customWidth="1"/>
    <col min="10308" max="10308" width="5.5703125" style="296" customWidth="1"/>
    <col min="10309" max="10309" width="6" style="296" customWidth="1"/>
    <col min="10310" max="10310" width="5.5703125" style="296" customWidth="1"/>
    <col min="10311" max="10311" width="6" style="296" customWidth="1"/>
    <col min="10312" max="10312" width="5.5703125" style="296" customWidth="1"/>
    <col min="10313" max="10313" width="6" style="296" customWidth="1"/>
    <col min="10314" max="10314" width="5.5703125" style="296" customWidth="1"/>
    <col min="10315" max="10315" width="6" style="296" customWidth="1"/>
    <col min="10316" max="10316" width="3.140625" style="296" customWidth="1"/>
    <col min="10317" max="10317" width="2.7109375" style="296" customWidth="1"/>
    <col min="10318" max="10318" width="3" style="296" customWidth="1"/>
    <col min="10319" max="10319" width="21.85546875" style="296" customWidth="1"/>
    <col min="10320" max="10320" width="5" style="296" customWidth="1"/>
    <col min="10321" max="10321" width="5.140625" style="296" customWidth="1"/>
    <col min="10322" max="10322" width="6.42578125" style="296" customWidth="1"/>
    <col min="10323" max="10330" width="8.7109375" style="296" customWidth="1"/>
    <col min="10331" max="10334" width="9" style="296" customWidth="1"/>
    <col min="10335" max="10335" width="3.5703125" style="296" customWidth="1"/>
    <col min="10336" max="10336" width="2.5703125" style="296" customWidth="1"/>
    <col min="10337" max="10337" width="3.5703125" style="296" customWidth="1"/>
    <col min="10338" max="10338" width="21.85546875" style="296" customWidth="1"/>
    <col min="10339" max="10339" width="5" style="296" customWidth="1"/>
    <col min="10340" max="10340" width="5.140625" style="296" customWidth="1"/>
    <col min="10341" max="10341" width="6.42578125" style="296" customWidth="1"/>
    <col min="10342" max="10342" width="10.7109375" style="296" customWidth="1"/>
    <col min="10343" max="10343" width="11.140625" style="296" customWidth="1"/>
    <col min="10344" max="10346" width="10.7109375" style="296" customWidth="1"/>
    <col min="10347" max="10347" width="11.140625" style="296" customWidth="1"/>
    <col min="10348" max="10350" width="10.7109375" style="296" customWidth="1"/>
    <col min="10351" max="10351" width="11.140625" style="296" customWidth="1"/>
    <col min="10352" max="10353" width="10.7109375" style="296" customWidth="1"/>
    <col min="10354" max="10487" width="11.42578125" style="296"/>
    <col min="10488" max="10488" width="3" style="296" customWidth="1"/>
    <col min="10489" max="10489" width="21.85546875" style="296" customWidth="1"/>
    <col min="10490" max="10490" width="5" style="296" customWidth="1"/>
    <col min="10491" max="10491" width="5.140625" style="296" customWidth="1"/>
    <col min="10492" max="10492" width="6.42578125" style="296" customWidth="1"/>
    <col min="10493" max="10495" width="10.7109375" style="296" customWidth="1"/>
    <col min="10496" max="10499" width="11.85546875" style="296" customWidth="1"/>
    <col min="10500" max="10500" width="6.28515625" style="296" customWidth="1"/>
    <col min="10501" max="10501" width="8.28515625" style="296" customWidth="1"/>
    <col min="10502" max="10502" width="13.5703125" style="296" customWidth="1"/>
    <col min="10503" max="10503" width="2.7109375" style="296" customWidth="1"/>
    <col min="10504" max="10504" width="1.5703125" style="296" customWidth="1"/>
    <col min="10505" max="10505" width="3.140625" style="296" customWidth="1"/>
    <col min="10506" max="10506" width="21.85546875" style="296" customWidth="1"/>
    <col min="10507" max="10507" width="5" style="296" customWidth="1"/>
    <col min="10508" max="10508" width="5.140625" style="296" customWidth="1"/>
    <col min="10509" max="10509" width="6.42578125" style="296" customWidth="1"/>
    <col min="10510" max="10510" width="9" style="296" customWidth="1"/>
    <col min="10511" max="10511" width="8.7109375" style="296" customWidth="1"/>
    <col min="10512" max="10512" width="9" style="296" customWidth="1"/>
    <col min="10513" max="10513" width="8.7109375" style="296" customWidth="1"/>
    <col min="10514" max="10514" width="9" style="296" customWidth="1"/>
    <col min="10515" max="10515" width="8.7109375" style="296" customWidth="1"/>
    <col min="10516" max="10516" width="9" style="296" customWidth="1"/>
    <col min="10517" max="10517" width="8.7109375" style="296" customWidth="1"/>
    <col min="10518" max="10518" width="9" style="296" customWidth="1"/>
    <col min="10519" max="10519" width="8.7109375" style="296" customWidth="1"/>
    <col min="10520" max="10520" width="9" style="296" customWidth="1"/>
    <col min="10521" max="10521" width="9.28515625" style="296" customWidth="1"/>
    <col min="10522" max="10522" width="1.5703125" style="296" customWidth="1"/>
    <col min="10523" max="10523" width="1.7109375" style="296" customWidth="1"/>
    <col min="10524" max="10524" width="3.140625" style="296" customWidth="1"/>
    <col min="10525" max="10525" width="21.85546875" style="296" customWidth="1"/>
    <col min="10526" max="10526" width="5" style="296" customWidth="1"/>
    <col min="10527" max="10527" width="5.140625" style="296" customWidth="1"/>
    <col min="10528" max="10528" width="6.42578125" style="296" customWidth="1"/>
    <col min="10529" max="10529" width="5.5703125" style="296" customWidth="1"/>
    <col min="10530" max="10530" width="6" style="296" customWidth="1"/>
    <col min="10531" max="10531" width="5.5703125" style="296" customWidth="1"/>
    <col min="10532" max="10532" width="6" style="296" customWidth="1"/>
    <col min="10533" max="10533" width="5.5703125" style="296" customWidth="1"/>
    <col min="10534" max="10534" width="6" style="296" customWidth="1"/>
    <col min="10535" max="10535" width="5.5703125" style="296" customWidth="1"/>
    <col min="10536" max="10536" width="6" style="296" customWidth="1"/>
    <col min="10537" max="10537" width="5.5703125" style="296" customWidth="1"/>
    <col min="10538" max="10538" width="6" style="296" customWidth="1"/>
    <col min="10539" max="10539" width="5.5703125" style="296" customWidth="1"/>
    <col min="10540" max="10540" width="6" style="296" customWidth="1"/>
    <col min="10541" max="10541" width="5.5703125" style="296" customWidth="1"/>
    <col min="10542" max="10542" width="6" style="296" customWidth="1"/>
    <col min="10543" max="10543" width="5.5703125" style="296" customWidth="1"/>
    <col min="10544" max="10544" width="6" style="296" customWidth="1"/>
    <col min="10545" max="10545" width="5.5703125" style="296" customWidth="1"/>
    <col min="10546" max="10546" width="6" style="296" customWidth="1"/>
    <col min="10547" max="10547" width="3.140625" style="296" customWidth="1"/>
    <col min="10548" max="10548" width="1.7109375" style="296" customWidth="1"/>
    <col min="10549" max="10549" width="3.140625" style="296" customWidth="1"/>
    <col min="10550" max="10550" width="21.85546875" style="296" customWidth="1"/>
    <col min="10551" max="10551" width="5" style="296" customWidth="1"/>
    <col min="10552" max="10552" width="5.140625" style="296" customWidth="1"/>
    <col min="10553" max="10553" width="6.42578125" style="296" customWidth="1"/>
    <col min="10554" max="10554" width="5.5703125" style="296" customWidth="1"/>
    <col min="10555" max="10555" width="6" style="296" customWidth="1"/>
    <col min="10556" max="10556" width="5.5703125" style="296" customWidth="1"/>
    <col min="10557" max="10557" width="6" style="296" customWidth="1"/>
    <col min="10558" max="10558" width="5.5703125" style="296" customWidth="1"/>
    <col min="10559" max="10559" width="6" style="296" customWidth="1"/>
    <col min="10560" max="10560" width="5.5703125" style="296" customWidth="1"/>
    <col min="10561" max="10561" width="6" style="296" customWidth="1"/>
    <col min="10562" max="10562" width="5.5703125" style="296" customWidth="1"/>
    <col min="10563" max="10563" width="6" style="296" customWidth="1"/>
    <col min="10564" max="10564" width="5.5703125" style="296" customWidth="1"/>
    <col min="10565" max="10565" width="6" style="296" customWidth="1"/>
    <col min="10566" max="10566" width="5.5703125" style="296" customWidth="1"/>
    <col min="10567" max="10567" width="6" style="296" customWidth="1"/>
    <col min="10568" max="10568" width="5.5703125" style="296" customWidth="1"/>
    <col min="10569" max="10569" width="6" style="296" customWidth="1"/>
    <col min="10570" max="10570" width="5.5703125" style="296" customWidth="1"/>
    <col min="10571" max="10571" width="6" style="296" customWidth="1"/>
    <col min="10572" max="10572" width="3.140625" style="296" customWidth="1"/>
    <col min="10573" max="10573" width="2.7109375" style="296" customWidth="1"/>
    <col min="10574" max="10574" width="3" style="296" customWidth="1"/>
    <col min="10575" max="10575" width="21.85546875" style="296" customWidth="1"/>
    <col min="10576" max="10576" width="5" style="296" customWidth="1"/>
    <col min="10577" max="10577" width="5.140625" style="296" customWidth="1"/>
    <col min="10578" max="10578" width="6.42578125" style="296" customWidth="1"/>
    <col min="10579" max="10586" width="8.7109375" style="296" customWidth="1"/>
    <col min="10587" max="10590" width="9" style="296" customWidth="1"/>
    <col min="10591" max="10591" width="3.5703125" style="296" customWidth="1"/>
    <col min="10592" max="10592" width="2.5703125" style="296" customWidth="1"/>
    <col min="10593" max="10593" width="3.5703125" style="296" customWidth="1"/>
    <col min="10594" max="10594" width="21.85546875" style="296" customWidth="1"/>
    <col min="10595" max="10595" width="5" style="296" customWidth="1"/>
    <col min="10596" max="10596" width="5.140625" style="296" customWidth="1"/>
    <col min="10597" max="10597" width="6.42578125" style="296" customWidth="1"/>
    <col min="10598" max="10598" width="10.7109375" style="296" customWidth="1"/>
    <col min="10599" max="10599" width="11.140625" style="296" customWidth="1"/>
    <col min="10600" max="10602" width="10.7109375" style="296" customWidth="1"/>
    <col min="10603" max="10603" width="11.140625" style="296" customWidth="1"/>
    <col min="10604" max="10606" width="10.7109375" style="296" customWidth="1"/>
    <col min="10607" max="10607" width="11.140625" style="296" customWidth="1"/>
    <col min="10608" max="10609" width="10.7109375" style="296" customWidth="1"/>
    <col min="10610" max="10743" width="11.42578125" style="296"/>
    <col min="10744" max="10744" width="3" style="296" customWidth="1"/>
    <col min="10745" max="10745" width="21.85546875" style="296" customWidth="1"/>
    <col min="10746" max="10746" width="5" style="296" customWidth="1"/>
    <col min="10747" max="10747" width="5.140625" style="296" customWidth="1"/>
    <col min="10748" max="10748" width="6.42578125" style="296" customWidth="1"/>
    <col min="10749" max="10751" width="10.7109375" style="296" customWidth="1"/>
    <col min="10752" max="10755" width="11.85546875" style="296" customWidth="1"/>
    <col min="10756" max="10756" width="6.28515625" style="296" customWidth="1"/>
    <col min="10757" max="10757" width="8.28515625" style="296" customWidth="1"/>
    <col min="10758" max="10758" width="13.5703125" style="296" customWidth="1"/>
    <col min="10759" max="10759" width="2.7109375" style="296" customWidth="1"/>
    <col min="10760" max="10760" width="1.5703125" style="296" customWidth="1"/>
    <col min="10761" max="10761" width="3.140625" style="296" customWidth="1"/>
    <col min="10762" max="10762" width="21.85546875" style="296" customWidth="1"/>
    <col min="10763" max="10763" width="5" style="296" customWidth="1"/>
    <col min="10764" max="10764" width="5.140625" style="296" customWidth="1"/>
    <col min="10765" max="10765" width="6.42578125" style="296" customWidth="1"/>
    <col min="10766" max="10766" width="9" style="296" customWidth="1"/>
    <col min="10767" max="10767" width="8.7109375" style="296" customWidth="1"/>
    <col min="10768" max="10768" width="9" style="296" customWidth="1"/>
    <col min="10769" max="10769" width="8.7109375" style="296" customWidth="1"/>
    <col min="10770" max="10770" width="9" style="296" customWidth="1"/>
    <col min="10771" max="10771" width="8.7109375" style="296" customWidth="1"/>
    <col min="10772" max="10772" width="9" style="296" customWidth="1"/>
    <col min="10773" max="10773" width="8.7109375" style="296" customWidth="1"/>
    <col min="10774" max="10774" width="9" style="296" customWidth="1"/>
    <col min="10775" max="10775" width="8.7109375" style="296" customWidth="1"/>
    <col min="10776" max="10776" width="9" style="296" customWidth="1"/>
    <col min="10777" max="10777" width="9.28515625" style="296" customWidth="1"/>
    <col min="10778" max="10778" width="1.5703125" style="296" customWidth="1"/>
    <col min="10779" max="10779" width="1.7109375" style="296" customWidth="1"/>
    <col min="10780" max="10780" width="3.140625" style="296" customWidth="1"/>
    <col min="10781" max="10781" width="21.85546875" style="296" customWidth="1"/>
    <col min="10782" max="10782" width="5" style="296" customWidth="1"/>
    <col min="10783" max="10783" width="5.140625" style="296" customWidth="1"/>
    <col min="10784" max="10784" width="6.42578125" style="296" customWidth="1"/>
    <col min="10785" max="10785" width="5.5703125" style="296" customWidth="1"/>
    <col min="10786" max="10786" width="6" style="296" customWidth="1"/>
    <col min="10787" max="10787" width="5.5703125" style="296" customWidth="1"/>
    <col min="10788" max="10788" width="6" style="296" customWidth="1"/>
    <col min="10789" max="10789" width="5.5703125" style="296" customWidth="1"/>
    <col min="10790" max="10790" width="6" style="296" customWidth="1"/>
    <col min="10791" max="10791" width="5.5703125" style="296" customWidth="1"/>
    <col min="10792" max="10792" width="6" style="296" customWidth="1"/>
    <col min="10793" max="10793" width="5.5703125" style="296" customWidth="1"/>
    <col min="10794" max="10794" width="6" style="296" customWidth="1"/>
    <col min="10795" max="10795" width="5.5703125" style="296" customWidth="1"/>
    <col min="10796" max="10796" width="6" style="296" customWidth="1"/>
    <col min="10797" max="10797" width="5.5703125" style="296" customWidth="1"/>
    <col min="10798" max="10798" width="6" style="296" customWidth="1"/>
    <col min="10799" max="10799" width="5.5703125" style="296" customWidth="1"/>
    <col min="10800" max="10800" width="6" style="296" customWidth="1"/>
    <col min="10801" max="10801" width="5.5703125" style="296" customWidth="1"/>
    <col min="10802" max="10802" width="6" style="296" customWidth="1"/>
    <col min="10803" max="10803" width="3.140625" style="296" customWidth="1"/>
    <col min="10804" max="10804" width="1.7109375" style="296" customWidth="1"/>
    <col min="10805" max="10805" width="3.140625" style="296" customWidth="1"/>
    <col min="10806" max="10806" width="21.85546875" style="296" customWidth="1"/>
    <col min="10807" max="10807" width="5" style="296" customWidth="1"/>
    <col min="10808" max="10808" width="5.140625" style="296" customWidth="1"/>
    <col min="10809" max="10809" width="6.42578125" style="296" customWidth="1"/>
    <col min="10810" max="10810" width="5.5703125" style="296" customWidth="1"/>
    <col min="10811" max="10811" width="6" style="296" customWidth="1"/>
    <col min="10812" max="10812" width="5.5703125" style="296" customWidth="1"/>
    <col min="10813" max="10813" width="6" style="296" customWidth="1"/>
    <col min="10814" max="10814" width="5.5703125" style="296" customWidth="1"/>
    <col min="10815" max="10815" width="6" style="296" customWidth="1"/>
    <col min="10816" max="10816" width="5.5703125" style="296" customWidth="1"/>
    <col min="10817" max="10817" width="6" style="296" customWidth="1"/>
    <col min="10818" max="10818" width="5.5703125" style="296" customWidth="1"/>
    <col min="10819" max="10819" width="6" style="296" customWidth="1"/>
    <col min="10820" max="10820" width="5.5703125" style="296" customWidth="1"/>
    <col min="10821" max="10821" width="6" style="296" customWidth="1"/>
    <col min="10822" max="10822" width="5.5703125" style="296" customWidth="1"/>
    <col min="10823" max="10823" width="6" style="296" customWidth="1"/>
    <col min="10824" max="10824" width="5.5703125" style="296" customWidth="1"/>
    <col min="10825" max="10825" width="6" style="296" customWidth="1"/>
    <col min="10826" max="10826" width="5.5703125" style="296" customWidth="1"/>
    <col min="10827" max="10827" width="6" style="296" customWidth="1"/>
    <col min="10828" max="10828" width="3.140625" style="296" customWidth="1"/>
    <col min="10829" max="10829" width="2.7109375" style="296" customWidth="1"/>
    <col min="10830" max="10830" width="3" style="296" customWidth="1"/>
    <col min="10831" max="10831" width="21.85546875" style="296" customWidth="1"/>
    <col min="10832" max="10832" width="5" style="296" customWidth="1"/>
    <col min="10833" max="10833" width="5.140625" style="296" customWidth="1"/>
    <col min="10834" max="10834" width="6.42578125" style="296" customWidth="1"/>
    <col min="10835" max="10842" width="8.7109375" style="296" customWidth="1"/>
    <col min="10843" max="10846" width="9" style="296" customWidth="1"/>
    <col min="10847" max="10847" width="3.5703125" style="296" customWidth="1"/>
    <col min="10848" max="10848" width="2.5703125" style="296" customWidth="1"/>
    <col min="10849" max="10849" width="3.5703125" style="296" customWidth="1"/>
    <col min="10850" max="10850" width="21.85546875" style="296" customWidth="1"/>
    <col min="10851" max="10851" width="5" style="296" customWidth="1"/>
    <col min="10852" max="10852" width="5.140625" style="296" customWidth="1"/>
    <col min="10853" max="10853" width="6.42578125" style="296" customWidth="1"/>
    <col min="10854" max="10854" width="10.7109375" style="296" customWidth="1"/>
    <col min="10855" max="10855" width="11.140625" style="296" customWidth="1"/>
    <col min="10856" max="10858" width="10.7109375" style="296" customWidth="1"/>
    <col min="10859" max="10859" width="11.140625" style="296" customWidth="1"/>
    <col min="10860" max="10862" width="10.7109375" style="296" customWidth="1"/>
    <col min="10863" max="10863" width="11.140625" style="296" customWidth="1"/>
    <col min="10864" max="10865" width="10.7109375" style="296" customWidth="1"/>
    <col min="10866" max="10999" width="11.42578125" style="296"/>
    <col min="11000" max="11000" width="3" style="296" customWidth="1"/>
    <col min="11001" max="11001" width="21.85546875" style="296" customWidth="1"/>
    <col min="11002" max="11002" width="5" style="296" customWidth="1"/>
    <col min="11003" max="11003" width="5.140625" style="296" customWidth="1"/>
    <col min="11004" max="11004" width="6.42578125" style="296" customWidth="1"/>
    <col min="11005" max="11007" width="10.7109375" style="296" customWidth="1"/>
    <col min="11008" max="11011" width="11.85546875" style="296" customWidth="1"/>
    <col min="11012" max="11012" width="6.28515625" style="296" customWidth="1"/>
    <col min="11013" max="11013" width="8.28515625" style="296" customWidth="1"/>
    <col min="11014" max="11014" width="13.5703125" style="296" customWidth="1"/>
    <col min="11015" max="11015" width="2.7109375" style="296" customWidth="1"/>
    <col min="11016" max="11016" width="1.5703125" style="296" customWidth="1"/>
    <col min="11017" max="11017" width="3.140625" style="296" customWidth="1"/>
    <col min="11018" max="11018" width="21.85546875" style="296" customWidth="1"/>
    <col min="11019" max="11019" width="5" style="296" customWidth="1"/>
    <col min="11020" max="11020" width="5.140625" style="296" customWidth="1"/>
    <col min="11021" max="11021" width="6.42578125" style="296" customWidth="1"/>
    <col min="11022" max="11022" width="9" style="296" customWidth="1"/>
    <col min="11023" max="11023" width="8.7109375" style="296" customWidth="1"/>
    <col min="11024" max="11024" width="9" style="296" customWidth="1"/>
    <col min="11025" max="11025" width="8.7109375" style="296" customWidth="1"/>
    <col min="11026" max="11026" width="9" style="296" customWidth="1"/>
    <col min="11027" max="11027" width="8.7109375" style="296" customWidth="1"/>
    <col min="11028" max="11028" width="9" style="296" customWidth="1"/>
    <col min="11029" max="11029" width="8.7109375" style="296" customWidth="1"/>
    <col min="11030" max="11030" width="9" style="296" customWidth="1"/>
    <col min="11031" max="11031" width="8.7109375" style="296" customWidth="1"/>
    <col min="11032" max="11032" width="9" style="296" customWidth="1"/>
    <col min="11033" max="11033" width="9.28515625" style="296" customWidth="1"/>
    <col min="11034" max="11034" width="1.5703125" style="296" customWidth="1"/>
    <col min="11035" max="11035" width="1.7109375" style="296" customWidth="1"/>
    <col min="11036" max="11036" width="3.140625" style="296" customWidth="1"/>
    <col min="11037" max="11037" width="21.85546875" style="296" customWidth="1"/>
    <col min="11038" max="11038" width="5" style="296" customWidth="1"/>
    <col min="11039" max="11039" width="5.140625" style="296" customWidth="1"/>
    <col min="11040" max="11040" width="6.42578125" style="296" customWidth="1"/>
    <col min="11041" max="11041" width="5.5703125" style="296" customWidth="1"/>
    <col min="11042" max="11042" width="6" style="296" customWidth="1"/>
    <col min="11043" max="11043" width="5.5703125" style="296" customWidth="1"/>
    <col min="11044" max="11044" width="6" style="296" customWidth="1"/>
    <col min="11045" max="11045" width="5.5703125" style="296" customWidth="1"/>
    <col min="11046" max="11046" width="6" style="296" customWidth="1"/>
    <col min="11047" max="11047" width="5.5703125" style="296" customWidth="1"/>
    <col min="11048" max="11048" width="6" style="296" customWidth="1"/>
    <col min="11049" max="11049" width="5.5703125" style="296" customWidth="1"/>
    <col min="11050" max="11050" width="6" style="296" customWidth="1"/>
    <col min="11051" max="11051" width="5.5703125" style="296" customWidth="1"/>
    <col min="11052" max="11052" width="6" style="296" customWidth="1"/>
    <col min="11053" max="11053" width="5.5703125" style="296" customWidth="1"/>
    <col min="11054" max="11054" width="6" style="296" customWidth="1"/>
    <col min="11055" max="11055" width="5.5703125" style="296" customWidth="1"/>
    <col min="11056" max="11056" width="6" style="296" customWidth="1"/>
    <col min="11057" max="11057" width="5.5703125" style="296" customWidth="1"/>
    <col min="11058" max="11058" width="6" style="296" customWidth="1"/>
    <col min="11059" max="11059" width="3.140625" style="296" customWidth="1"/>
    <col min="11060" max="11060" width="1.7109375" style="296" customWidth="1"/>
    <col min="11061" max="11061" width="3.140625" style="296" customWidth="1"/>
    <col min="11062" max="11062" width="21.85546875" style="296" customWidth="1"/>
    <col min="11063" max="11063" width="5" style="296" customWidth="1"/>
    <col min="11064" max="11064" width="5.140625" style="296" customWidth="1"/>
    <col min="11065" max="11065" width="6.42578125" style="296" customWidth="1"/>
    <col min="11066" max="11066" width="5.5703125" style="296" customWidth="1"/>
    <col min="11067" max="11067" width="6" style="296" customWidth="1"/>
    <col min="11068" max="11068" width="5.5703125" style="296" customWidth="1"/>
    <col min="11069" max="11069" width="6" style="296" customWidth="1"/>
    <col min="11070" max="11070" width="5.5703125" style="296" customWidth="1"/>
    <col min="11071" max="11071" width="6" style="296" customWidth="1"/>
    <col min="11072" max="11072" width="5.5703125" style="296" customWidth="1"/>
    <col min="11073" max="11073" width="6" style="296" customWidth="1"/>
    <col min="11074" max="11074" width="5.5703125" style="296" customWidth="1"/>
    <col min="11075" max="11075" width="6" style="296" customWidth="1"/>
    <col min="11076" max="11076" width="5.5703125" style="296" customWidth="1"/>
    <col min="11077" max="11077" width="6" style="296" customWidth="1"/>
    <col min="11078" max="11078" width="5.5703125" style="296" customWidth="1"/>
    <col min="11079" max="11079" width="6" style="296" customWidth="1"/>
    <col min="11080" max="11080" width="5.5703125" style="296" customWidth="1"/>
    <col min="11081" max="11081" width="6" style="296" customWidth="1"/>
    <col min="11082" max="11082" width="5.5703125" style="296" customWidth="1"/>
    <col min="11083" max="11083" width="6" style="296" customWidth="1"/>
    <col min="11084" max="11084" width="3.140625" style="296" customWidth="1"/>
    <col min="11085" max="11085" width="2.7109375" style="296" customWidth="1"/>
    <col min="11086" max="11086" width="3" style="296" customWidth="1"/>
    <col min="11087" max="11087" width="21.85546875" style="296" customWidth="1"/>
    <col min="11088" max="11088" width="5" style="296" customWidth="1"/>
    <col min="11089" max="11089" width="5.140625" style="296" customWidth="1"/>
    <col min="11090" max="11090" width="6.42578125" style="296" customWidth="1"/>
    <col min="11091" max="11098" width="8.7109375" style="296" customWidth="1"/>
    <col min="11099" max="11102" width="9" style="296" customWidth="1"/>
    <col min="11103" max="11103" width="3.5703125" style="296" customWidth="1"/>
    <col min="11104" max="11104" width="2.5703125" style="296" customWidth="1"/>
    <col min="11105" max="11105" width="3.5703125" style="296" customWidth="1"/>
    <col min="11106" max="11106" width="21.85546875" style="296" customWidth="1"/>
    <col min="11107" max="11107" width="5" style="296" customWidth="1"/>
    <col min="11108" max="11108" width="5.140625" style="296" customWidth="1"/>
    <col min="11109" max="11109" width="6.42578125" style="296" customWidth="1"/>
    <col min="11110" max="11110" width="10.7109375" style="296" customWidth="1"/>
    <col min="11111" max="11111" width="11.140625" style="296" customWidth="1"/>
    <col min="11112" max="11114" width="10.7109375" style="296" customWidth="1"/>
    <col min="11115" max="11115" width="11.140625" style="296" customWidth="1"/>
    <col min="11116" max="11118" width="10.7109375" style="296" customWidth="1"/>
    <col min="11119" max="11119" width="11.140625" style="296" customWidth="1"/>
    <col min="11120" max="11121" width="10.7109375" style="296" customWidth="1"/>
    <col min="11122" max="11255" width="11.42578125" style="296"/>
    <col min="11256" max="11256" width="3" style="296" customWidth="1"/>
    <col min="11257" max="11257" width="21.85546875" style="296" customWidth="1"/>
    <col min="11258" max="11258" width="5" style="296" customWidth="1"/>
    <col min="11259" max="11259" width="5.140625" style="296" customWidth="1"/>
    <col min="11260" max="11260" width="6.42578125" style="296" customWidth="1"/>
    <col min="11261" max="11263" width="10.7109375" style="296" customWidth="1"/>
    <col min="11264" max="11267" width="11.85546875" style="296" customWidth="1"/>
    <col min="11268" max="11268" width="6.28515625" style="296" customWidth="1"/>
    <col min="11269" max="11269" width="8.28515625" style="296" customWidth="1"/>
    <col min="11270" max="11270" width="13.5703125" style="296" customWidth="1"/>
    <col min="11271" max="11271" width="2.7109375" style="296" customWidth="1"/>
    <col min="11272" max="11272" width="1.5703125" style="296" customWidth="1"/>
    <col min="11273" max="11273" width="3.140625" style="296" customWidth="1"/>
    <col min="11274" max="11274" width="21.85546875" style="296" customWidth="1"/>
    <col min="11275" max="11275" width="5" style="296" customWidth="1"/>
    <col min="11276" max="11276" width="5.140625" style="296" customWidth="1"/>
    <col min="11277" max="11277" width="6.42578125" style="296" customWidth="1"/>
    <col min="11278" max="11278" width="9" style="296" customWidth="1"/>
    <col min="11279" max="11279" width="8.7109375" style="296" customWidth="1"/>
    <col min="11280" max="11280" width="9" style="296" customWidth="1"/>
    <col min="11281" max="11281" width="8.7109375" style="296" customWidth="1"/>
    <col min="11282" max="11282" width="9" style="296" customWidth="1"/>
    <col min="11283" max="11283" width="8.7109375" style="296" customWidth="1"/>
    <col min="11284" max="11284" width="9" style="296" customWidth="1"/>
    <col min="11285" max="11285" width="8.7109375" style="296" customWidth="1"/>
    <col min="11286" max="11286" width="9" style="296" customWidth="1"/>
    <col min="11287" max="11287" width="8.7109375" style="296" customWidth="1"/>
    <col min="11288" max="11288" width="9" style="296" customWidth="1"/>
    <col min="11289" max="11289" width="9.28515625" style="296" customWidth="1"/>
    <col min="11290" max="11290" width="1.5703125" style="296" customWidth="1"/>
    <col min="11291" max="11291" width="1.7109375" style="296" customWidth="1"/>
    <col min="11292" max="11292" width="3.140625" style="296" customWidth="1"/>
    <col min="11293" max="11293" width="21.85546875" style="296" customWidth="1"/>
    <col min="11294" max="11294" width="5" style="296" customWidth="1"/>
    <col min="11295" max="11295" width="5.140625" style="296" customWidth="1"/>
    <col min="11296" max="11296" width="6.42578125" style="296" customWidth="1"/>
    <col min="11297" max="11297" width="5.5703125" style="296" customWidth="1"/>
    <col min="11298" max="11298" width="6" style="296" customWidth="1"/>
    <col min="11299" max="11299" width="5.5703125" style="296" customWidth="1"/>
    <col min="11300" max="11300" width="6" style="296" customWidth="1"/>
    <col min="11301" max="11301" width="5.5703125" style="296" customWidth="1"/>
    <col min="11302" max="11302" width="6" style="296" customWidth="1"/>
    <col min="11303" max="11303" width="5.5703125" style="296" customWidth="1"/>
    <col min="11304" max="11304" width="6" style="296" customWidth="1"/>
    <col min="11305" max="11305" width="5.5703125" style="296" customWidth="1"/>
    <col min="11306" max="11306" width="6" style="296" customWidth="1"/>
    <col min="11307" max="11307" width="5.5703125" style="296" customWidth="1"/>
    <col min="11308" max="11308" width="6" style="296" customWidth="1"/>
    <col min="11309" max="11309" width="5.5703125" style="296" customWidth="1"/>
    <col min="11310" max="11310" width="6" style="296" customWidth="1"/>
    <col min="11311" max="11311" width="5.5703125" style="296" customWidth="1"/>
    <col min="11312" max="11312" width="6" style="296" customWidth="1"/>
    <col min="11313" max="11313" width="5.5703125" style="296" customWidth="1"/>
    <col min="11314" max="11314" width="6" style="296" customWidth="1"/>
    <col min="11315" max="11315" width="3.140625" style="296" customWidth="1"/>
    <col min="11316" max="11316" width="1.7109375" style="296" customWidth="1"/>
    <col min="11317" max="11317" width="3.140625" style="296" customWidth="1"/>
    <col min="11318" max="11318" width="21.85546875" style="296" customWidth="1"/>
    <col min="11319" max="11319" width="5" style="296" customWidth="1"/>
    <col min="11320" max="11320" width="5.140625" style="296" customWidth="1"/>
    <col min="11321" max="11321" width="6.42578125" style="296" customWidth="1"/>
    <col min="11322" max="11322" width="5.5703125" style="296" customWidth="1"/>
    <col min="11323" max="11323" width="6" style="296" customWidth="1"/>
    <col min="11324" max="11324" width="5.5703125" style="296" customWidth="1"/>
    <col min="11325" max="11325" width="6" style="296" customWidth="1"/>
    <col min="11326" max="11326" width="5.5703125" style="296" customWidth="1"/>
    <col min="11327" max="11327" width="6" style="296" customWidth="1"/>
    <col min="11328" max="11328" width="5.5703125" style="296" customWidth="1"/>
    <col min="11329" max="11329" width="6" style="296" customWidth="1"/>
    <col min="11330" max="11330" width="5.5703125" style="296" customWidth="1"/>
    <col min="11331" max="11331" width="6" style="296" customWidth="1"/>
    <col min="11332" max="11332" width="5.5703125" style="296" customWidth="1"/>
    <col min="11333" max="11333" width="6" style="296" customWidth="1"/>
    <col min="11334" max="11334" width="5.5703125" style="296" customWidth="1"/>
    <col min="11335" max="11335" width="6" style="296" customWidth="1"/>
    <col min="11336" max="11336" width="5.5703125" style="296" customWidth="1"/>
    <col min="11337" max="11337" width="6" style="296" customWidth="1"/>
    <col min="11338" max="11338" width="5.5703125" style="296" customWidth="1"/>
    <col min="11339" max="11339" width="6" style="296" customWidth="1"/>
    <col min="11340" max="11340" width="3.140625" style="296" customWidth="1"/>
    <col min="11341" max="11341" width="2.7109375" style="296" customWidth="1"/>
    <col min="11342" max="11342" width="3" style="296" customWidth="1"/>
    <col min="11343" max="11343" width="21.85546875" style="296" customWidth="1"/>
    <col min="11344" max="11344" width="5" style="296" customWidth="1"/>
    <col min="11345" max="11345" width="5.140625" style="296" customWidth="1"/>
    <col min="11346" max="11346" width="6.42578125" style="296" customWidth="1"/>
    <col min="11347" max="11354" width="8.7109375" style="296" customWidth="1"/>
    <col min="11355" max="11358" width="9" style="296" customWidth="1"/>
    <col min="11359" max="11359" width="3.5703125" style="296" customWidth="1"/>
    <col min="11360" max="11360" width="2.5703125" style="296" customWidth="1"/>
    <col min="11361" max="11361" width="3.5703125" style="296" customWidth="1"/>
    <col min="11362" max="11362" width="21.85546875" style="296" customWidth="1"/>
    <col min="11363" max="11363" width="5" style="296" customWidth="1"/>
    <col min="11364" max="11364" width="5.140625" style="296" customWidth="1"/>
    <col min="11365" max="11365" width="6.42578125" style="296" customWidth="1"/>
    <col min="11366" max="11366" width="10.7109375" style="296" customWidth="1"/>
    <col min="11367" max="11367" width="11.140625" style="296" customWidth="1"/>
    <col min="11368" max="11370" width="10.7109375" style="296" customWidth="1"/>
    <col min="11371" max="11371" width="11.140625" style="296" customWidth="1"/>
    <col min="11372" max="11374" width="10.7109375" style="296" customWidth="1"/>
    <col min="11375" max="11375" width="11.140625" style="296" customWidth="1"/>
    <col min="11376" max="11377" width="10.7109375" style="296" customWidth="1"/>
    <col min="11378" max="11511" width="11.42578125" style="296"/>
    <col min="11512" max="11512" width="3" style="296" customWidth="1"/>
    <col min="11513" max="11513" width="21.85546875" style="296" customWidth="1"/>
    <col min="11514" max="11514" width="5" style="296" customWidth="1"/>
    <col min="11515" max="11515" width="5.140625" style="296" customWidth="1"/>
    <col min="11516" max="11516" width="6.42578125" style="296" customWidth="1"/>
    <col min="11517" max="11519" width="10.7109375" style="296" customWidth="1"/>
    <col min="11520" max="11523" width="11.85546875" style="296" customWidth="1"/>
    <col min="11524" max="11524" width="6.28515625" style="296" customWidth="1"/>
    <col min="11525" max="11525" width="8.28515625" style="296" customWidth="1"/>
    <col min="11526" max="11526" width="13.5703125" style="296" customWidth="1"/>
    <col min="11527" max="11527" width="2.7109375" style="296" customWidth="1"/>
    <col min="11528" max="11528" width="1.5703125" style="296" customWidth="1"/>
    <col min="11529" max="11529" width="3.140625" style="296" customWidth="1"/>
    <col min="11530" max="11530" width="21.85546875" style="296" customWidth="1"/>
    <col min="11531" max="11531" width="5" style="296" customWidth="1"/>
    <col min="11532" max="11532" width="5.140625" style="296" customWidth="1"/>
    <col min="11533" max="11533" width="6.42578125" style="296" customWidth="1"/>
    <col min="11534" max="11534" width="9" style="296" customWidth="1"/>
    <col min="11535" max="11535" width="8.7109375" style="296" customWidth="1"/>
    <col min="11536" max="11536" width="9" style="296" customWidth="1"/>
    <col min="11537" max="11537" width="8.7109375" style="296" customWidth="1"/>
    <col min="11538" max="11538" width="9" style="296" customWidth="1"/>
    <col min="11539" max="11539" width="8.7109375" style="296" customWidth="1"/>
    <col min="11540" max="11540" width="9" style="296" customWidth="1"/>
    <col min="11541" max="11541" width="8.7109375" style="296" customWidth="1"/>
    <col min="11542" max="11542" width="9" style="296" customWidth="1"/>
    <col min="11543" max="11543" width="8.7109375" style="296" customWidth="1"/>
    <col min="11544" max="11544" width="9" style="296" customWidth="1"/>
    <col min="11545" max="11545" width="9.28515625" style="296" customWidth="1"/>
    <col min="11546" max="11546" width="1.5703125" style="296" customWidth="1"/>
    <col min="11547" max="11547" width="1.7109375" style="296" customWidth="1"/>
    <col min="11548" max="11548" width="3.140625" style="296" customWidth="1"/>
    <col min="11549" max="11549" width="21.85546875" style="296" customWidth="1"/>
    <col min="11550" max="11550" width="5" style="296" customWidth="1"/>
    <col min="11551" max="11551" width="5.140625" style="296" customWidth="1"/>
    <col min="11552" max="11552" width="6.42578125" style="296" customWidth="1"/>
    <col min="11553" max="11553" width="5.5703125" style="296" customWidth="1"/>
    <col min="11554" max="11554" width="6" style="296" customWidth="1"/>
    <col min="11555" max="11555" width="5.5703125" style="296" customWidth="1"/>
    <col min="11556" max="11556" width="6" style="296" customWidth="1"/>
    <col min="11557" max="11557" width="5.5703125" style="296" customWidth="1"/>
    <col min="11558" max="11558" width="6" style="296" customWidth="1"/>
    <col min="11559" max="11559" width="5.5703125" style="296" customWidth="1"/>
    <col min="11560" max="11560" width="6" style="296" customWidth="1"/>
    <col min="11561" max="11561" width="5.5703125" style="296" customWidth="1"/>
    <col min="11562" max="11562" width="6" style="296" customWidth="1"/>
    <col min="11563" max="11563" width="5.5703125" style="296" customWidth="1"/>
    <col min="11564" max="11564" width="6" style="296" customWidth="1"/>
    <col min="11565" max="11565" width="5.5703125" style="296" customWidth="1"/>
    <col min="11566" max="11566" width="6" style="296" customWidth="1"/>
    <col min="11567" max="11567" width="5.5703125" style="296" customWidth="1"/>
    <col min="11568" max="11568" width="6" style="296" customWidth="1"/>
    <col min="11569" max="11569" width="5.5703125" style="296" customWidth="1"/>
    <col min="11570" max="11570" width="6" style="296" customWidth="1"/>
    <col min="11571" max="11571" width="3.140625" style="296" customWidth="1"/>
    <col min="11572" max="11572" width="1.7109375" style="296" customWidth="1"/>
    <col min="11573" max="11573" width="3.140625" style="296" customWidth="1"/>
    <col min="11574" max="11574" width="21.85546875" style="296" customWidth="1"/>
    <col min="11575" max="11575" width="5" style="296" customWidth="1"/>
    <col min="11576" max="11576" width="5.140625" style="296" customWidth="1"/>
    <col min="11577" max="11577" width="6.42578125" style="296" customWidth="1"/>
    <col min="11578" max="11578" width="5.5703125" style="296" customWidth="1"/>
    <col min="11579" max="11579" width="6" style="296" customWidth="1"/>
    <col min="11580" max="11580" width="5.5703125" style="296" customWidth="1"/>
    <col min="11581" max="11581" width="6" style="296" customWidth="1"/>
    <col min="11582" max="11582" width="5.5703125" style="296" customWidth="1"/>
    <col min="11583" max="11583" width="6" style="296" customWidth="1"/>
    <col min="11584" max="11584" width="5.5703125" style="296" customWidth="1"/>
    <col min="11585" max="11585" width="6" style="296" customWidth="1"/>
    <col min="11586" max="11586" width="5.5703125" style="296" customWidth="1"/>
    <col min="11587" max="11587" width="6" style="296" customWidth="1"/>
    <col min="11588" max="11588" width="5.5703125" style="296" customWidth="1"/>
    <col min="11589" max="11589" width="6" style="296" customWidth="1"/>
    <col min="11590" max="11590" width="5.5703125" style="296" customWidth="1"/>
    <col min="11591" max="11591" width="6" style="296" customWidth="1"/>
    <col min="11592" max="11592" width="5.5703125" style="296" customWidth="1"/>
    <col min="11593" max="11593" width="6" style="296" customWidth="1"/>
    <col min="11594" max="11594" width="5.5703125" style="296" customWidth="1"/>
    <col min="11595" max="11595" width="6" style="296" customWidth="1"/>
    <col min="11596" max="11596" width="3.140625" style="296" customWidth="1"/>
    <col min="11597" max="11597" width="2.7109375" style="296" customWidth="1"/>
    <col min="11598" max="11598" width="3" style="296" customWidth="1"/>
    <col min="11599" max="11599" width="21.85546875" style="296" customWidth="1"/>
    <col min="11600" max="11600" width="5" style="296" customWidth="1"/>
    <col min="11601" max="11601" width="5.140625" style="296" customWidth="1"/>
    <col min="11602" max="11602" width="6.42578125" style="296" customWidth="1"/>
    <col min="11603" max="11610" width="8.7109375" style="296" customWidth="1"/>
    <col min="11611" max="11614" width="9" style="296" customWidth="1"/>
    <col min="11615" max="11615" width="3.5703125" style="296" customWidth="1"/>
    <col min="11616" max="11616" width="2.5703125" style="296" customWidth="1"/>
    <col min="11617" max="11617" width="3.5703125" style="296" customWidth="1"/>
    <col min="11618" max="11618" width="21.85546875" style="296" customWidth="1"/>
    <col min="11619" max="11619" width="5" style="296" customWidth="1"/>
    <col min="11620" max="11620" width="5.140625" style="296" customWidth="1"/>
    <col min="11621" max="11621" width="6.42578125" style="296" customWidth="1"/>
    <col min="11622" max="11622" width="10.7109375" style="296" customWidth="1"/>
    <col min="11623" max="11623" width="11.140625" style="296" customWidth="1"/>
    <col min="11624" max="11626" width="10.7109375" style="296" customWidth="1"/>
    <col min="11627" max="11627" width="11.140625" style="296" customWidth="1"/>
    <col min="11628" max="11630" width="10.7109375" style="296" customWidth="1"/>
    <col min="11631" max="11631" width="11.140625" style="296" customWidth="1"/>
    <col min="11632" max="11633" width="10.7109375" style="296" customWidth="1"/>
    <col min="11634" max="11767" width="11.42578125" style="296"/>
    <col min="11768" max="11768" width="3" style="296" customWidth="1"/>
    <col min="11769" max="11769" width="21.85546875" style="296" customWidth="1"/>
    <col min="11770" max="11770" width="5" style="296" customWidth="1"/>
    <col min="11771" max="11771" width="5.140625" style="296" customWidth="1"/>
    <col min="11772" max="11772" width="6.42578125" style="296" customWidth="1"/>
    <col min="11773" max="11775" width="10.7109375" style="296" customWidth="1"/>
    <col min="11776" max="11779" width="11.85546875" style="296" customWidth="1"/>
    <col min="11780" max="11780" width="6.28515625" style="296" customWidth="1"/>
    <col min="11781" max="11781" width="8.28515625" style="296" customWidth="1"/>
    <col min="11782" max="11782" width="13.5703125" style="296" customWidth="1"/>
    <col min="11783" max="11783" width="2.7109375" style="296" customWidth="1"/>
    <col min="11784" max="11784" width="1.5703125" style="296" customWidth="1"/>
    <col min="11785" max="11785" width="3.140625" style="296" customWidth="1"/>
    <col min="11786" max="11786" width="21.85546875" style="296" customWidth="1"/>
    <col min="11787" max="11787" width="5" style="296" customWidth="1"/>
    <col min="11788" max="11788" width="5.140625" style="296" customWidth="1"/>
    <col min="11789" max="11789" width="6.42578125" style="296" customWidth="1"/>
    <col min="11790" max="11790" width="9" style="296" customWidth="1"/>
    <col min="11791" max="11791" width="8.7109375" style="296" customWidth="1"/>
    <col min="11792" max="11792" width="9" style="296" customWidth="1"/>
    <col min="11793" max="11793" width="8.7109375" style="296" customWidth="1"/>
    <col min="11794" max="11794" width="9" style="296" customWidth="1"/>
    <col min="11795" max="11795" width="8.7109375" style="296" customWidth="1"/>
    <col min="11796" max="11796" width="9" style="296" customWidth="1"/>
    <col min="11797" max="11797" width="8.7109375" style="296" customWidth="1"/>
    <col min="11798" max="11798" width="9" style="296" customWidth="1"/>
    <col min="11799" max="11799" width="8.7109375" style="296" customWidth="1"/>
    <col min="11800" max="11800" width="9" style="296" customWidth="1"/>
    <col min="11801" max="11801" width="9.28515625" style="296" customWidth="1"/>
    <col min="11802" max="11802" width="1.5703125" style="296" customWidth="1"/>
    <col min="11803" max="11803" width="1.7109375" style="296" customWidth="1"/>
    <col min="11804" max="11804" width="3.140625" style="296" customWidth="1"/>
    <col min="11805" max="11805" width="21.85546875" style="296" customWidth="1"/>
    <col min="11806" max="11806" width="5" style="296" customWidth="1"/>
    <col min="11807" max="11807" width="5.140625" style="296" customWidth="1"/>
    <col min="11808" max="11808" width="6.42578125" style="296" customWidth="1"/>
    <col min="11809" max="11809" width="5.5703125" style="296" customWidth="1"/>
    <col min="11810" max="11810" width="6" style="296" customWidth="1"/>
    <col min="11811" max="11811" width="5.5703125" style="296" customWidth="1"/>
    <col min="11812" max="11812" width="6" style="296" customWidth="1"/>
    <col min="11813" max="11813" width="5.5703125" style="296" customWidth="1"/>
    <col min="11814" max="11814" width="6" style="296" customWidth="1"/>
    <col min="11815" max="11815" width="5.5703125" style="296" customWidth="1"/>
    <col min="11816" max="11816" width="6" style="296" customWidth="1"/>
    <col min="11817" max="11817" width="5.5703125" style="296" customWidth="1"/>
    <col min="11818" max="11818" width="6" style="296" customWidth="1"/>
    <col min="11819" max="11819" width="5.5703125" style="296" customWidth="1"/>
    <col min="11820" max="11820" width="6" style="296" customWidth="1"/>
    <col min="11821" max="11821" width="5.5703125" style="296" customWidth="1"/>
    <col min="11822" max="11822" width="6" style="296" customWidth="1"/>
    <col min="11823" max="11823" width="5.5703125" style="296" customWidth="1"/>
    <col min="11824" max="11824" width="6" style="296" customWidth="1"/>
    <col min="11825" max="11825" width="5.5703125" style="296" customWidth="1"/>
    <col min="11826" max="11826" width="6" style="296" customWidth="1"/>
    <col min="11827" max="11827" width="3.140625" style="296" customWidth="1"/>
    <col min="11828" max="11828" width="1.7109375" style="296" customWidth="1"/>
    <col min="11829" max="11829" width="3.140625" style="296" customWidth="1"/>
    <col min="11830" max="11830" width="21.85546875" style="296" customWidth="1"/>
    <col min="11831" max="11831" width="5" style="296" customWidth="1"/>
    <col min="11832" max="11832" width="5.140625" style="296" customWidth="1"/>
    <col min="11833" max="11833" width="6.42578125" style="296" customWidth="1"/>
    <col min="11834" max="11834" width="5.5703125" style="296" customWidth="1"/>
    <col min="11835" max="11835" width="6" style="296" customWidth="1"/>
    <col min="11836" max="11836" width="5.5703125" style="296" customWidth="1"/>
    <col min="11837" max="11837" width="6" style="296" customWidth="1"/>
    <col min="11838" max="11838" width="5.5703125" style="296" customWidth="1"/>
    <col min="11839" max="11839" width="6" style="296" customWidth="1"/>
    <col min="11840" max="11840" width="5.5703125" style="296" customWidth="1"/>
    <col min="11841" max="11841" width="6" style="296" customWidth="1"/>
    <col min="11842" max="11842" width="5.5703125" style="296" customWidth="1"/>
    <col min="11843" max="11843" width="6" style="296" customWidth="1"/>
    <col min="11844" max="11844" width="5.5703125" style="296" customWidth="1"/>
    <col min="11845" max="11845" width="6" style="296" customWidth="1"/>
    <col min="11846" max="11846" width="5.5703125" style="296" customWidth="1"/>
    <col min="11847" max="11847" width="6" style="296" customWidth="1"/>
    <col min="11848" max="11848" width="5.5703125" style="296" customWidth="1"/>
    <col min="11849" max="11849" width="6" style="296" customWidth="1"/>
    <col min="11850" max="11850" width="5.5703125" style="296" customWidth="1"/>
    <col min="11851" max="11851" width="6" style="296" customWidth="1"/>
    <col min="11852" max="11852" width="3.140625" style="296" customWidth="1"/>
    <col min="11853" max="11853" width="2.7109375" style="296" customWidth="1"/>
    <col min="11854" max="11854" width="3" style="296" customWidth="1"/>
    <col min="11855" max="11855" width="21.85546875" style="296" customWidth="1"/>
    <col min="11856" max="11856" width="5" style="296" customWidth="1"/>
    <col min="11857" max="11857" width="5.140625" style="296" customWidth="1"/>
    <col min="11858" max="11858" width="6.42578125" style="296" customWidth="1"/>
    <col min="11859" max="11866" width="8.7109375" style="296" customWidth="1"/>
    <col min="11867" max="11870" width="9" style="296" customWidth="1"/>
    <col min="11871" max="11871" width="3.5703125" style="296" customWidth="1"/>
    <col min="11872" max="11872" width="2.5703125" style="296" customWidth="1"/>
    <col min="11873" max="11873" width="3.5703125" style="296" customWidth="1"/>
    <col min="11874" max="11874" width="21.85546875" style="296" customWidth="1"/>
    <col min="11875" max="11875" width="5" style="296" customWidth="1"/>
    <col min="11876" max="11876" width="5.140625" style="296" customWidth="1"/>
    <col min="11877" max="11877" width="6.42578125" style="296" customWidth="1"/>
    <col min="11878" max="11878" width="10.7109375" style="296" customWidth="1"/>
    <col min="11879" max="11879" width="11.140625" style="296" customWidth="1"/>
    <col min="11880" max="11882" width="10.7109375" style="296" customWidth="1"/>
    <col min="11883" max="11883" width="11.140625" style="296" customWidth="1"/>
    <col min="11884" max="11886" width="10.7109375" style="296" customWidth="1"/>
    <col min="11887" max="11887" width="11.140625" style="296" customWidth="1"/>
    <col min="11888" max="11889" width="10.7109375" style="296" customWidth="1"/>
    <col min="11890" max="12023" width="11.42578125" style="296"/>
    <col min="12024" max="12024" width="3" style="296" customWidth="1"/>
    <col min="12025" max="12025" width="21.85546875" style="296" customWidth="1"/>
    <col min="12026" max="12026" width="5" style="296" customWidth="1"/>
    <col min="12027" max="12027" width="5.140625" style="296" customWidth="1"/>
    <col min="12028" max="12028" width="6.42578125" style="296" customWidth="1"/>
    <col min="12029" max="12031" width="10.7109375" style="296" customWidth="1"/>
    <col min="12032" max="12035" width="11.85546875" style="296" customWidth="1"/>
    <col min="12036" max="12036" width="6.28515625" style="296" customWidth="1"/>
    <col min="12037" max="12037" width="8.28515625" style="296" customWidth="1"/>
    <col min="12038" max="12038" width="13.5703125" style="296" customWidth="1"/>
    <col min="12039" max="12039" width="2.7109375" style="296" customWidth="1"/>
    <col min="12040" max="12040" width="1.5703125" style="296" customWidth="1"/>
    <col min="12041" max="12041" width="3.140625" style="296" customWidth="1"/>
    <col min="12042" max="12042" width="21.85546875" style="296" customWidth="1"/>
    <col min="12043" max="12043" width="5" style="296" customWidth="1"/>
    <col min="12044" max="12044" width="5.140625" style="296" customWidth="1"/>
    <col min="12045" max="12045" width="6.42578125" style="296" customWidth="1"/>
    <col min="12046" max="12046" width="9" style="296" customWidth="1"/>
    <col min="12047" max="12047" width="8.7109375" style="296" customWidth="1"/>
    <col min="12048" max="12048" width="9" style="296" customWidth="1"/>
    <col min="12049" max="12049" width="8.7109375" style="296" customWidth="1"/>
    <col min="12050" max="12050" width="9" style="296" customWidth="1"/>
    <col min="12051" max="12051" width="8.7109375" style="296" customWidth="1"/>
    <col min="12052" max="12052" width="9" style="296" customWidth="1"/>
    <col min="12053" max="12053" width="8.7109375" style="296" customWidth="1"/>
    <col min="12054" max="12054" width="9" style="296" customWidth="1"/>
    <col min="12055" max="12055" width="8.7109375" style="296" customWidth="1"/>
    <col min="12056" max="12056" width="9" style="296" customWidth="1"/>
    <col min="12057" max="12057" width="9.28515625" style="296" customWidth="1"/>
    <col min="12058" max="12058" width="1.5703125" style="296" customWidth="1"/>
    <col min="12059" max="12059" width="1.7109375" style="296" customWidth="1"/>
    <col min="12060" max="12060" width="3.140625" style="296" customWidth="1"/>
    <col min="12061" max="12061" width="21.85546875" style="296" customWidth="1"/>
    <col min="12062" max="12062" width="5" style="296" customWidth="1"/>
    <col min="12063" max="12063" width="5.140625" style="296" customWidth="1"/>
    <col min="12064" max="12064" width="6.42578125" style="296" customWidth="1"/>
    <col min="12065" max="12065" width="5.5703125" style="296" customWidth="1"/>
    <col min="12066" max="12066" width="6" style="296" customWidth="1"/>
    <col min="12067" max="12067" width="5.5703125" style="296" customWidth="1"/>
    <col min="12068" max="12068" width="6" style="296" customWidth="1"/>
    <col min="12069" max="12069" width="5.5703125" style="296" customWidth="1"/>
    <col min="12070" max="12070" width="6" style="296" customWidth="1"/>
    <col min="12071" max="12071" width="5.5703125" style="296" customWidth="1"/>
    <col min="12072" max="12072" width="6" style="296" customWidth="1"/>
    <col min="12073" max="12073" width="5.5703125" style="296" customWidth="1"/>
    <col min="12074" max="12074" width="6" style="296" customWidth="1"/>
    <col min="12075" max="12075" width="5.5703125" style="296" customWidth="1"/>
    <col min="12076" max="12076" width="6" style="296" customWidth="1"/>
    <col min="12077" max="12077" width="5.5703125" style="296" customWidth="1"/>
    <col min="12078" max="12078" width="6" style="296" customWidth="1"/>
    <col min="12079" max="12079" width="5.5703125" style="296" customWidth="1"/>
    <col min="12080" max="12080" width="6" style="296" customWidth="1"/>
    <col min="12081" max="12081" width="5.5703125" style="296" customWidth="1"/>
    <col min="12082" max="12082" width="6" style="296" customWidth="1"/>
    <col min="12083" max="12083" width="3.140625" style="296" customWidth="1"/>
    <col min="12084" max="12084" width="1.7109375" style="296" customWidth="1"/>
    <col min="12085" max="12085" width="3.140625" style="296" customWidth="1"/>
    <col min="12086" max="12086" width="21.85546875" style="296" customWidth="1"/>
    <col min="12087" max="12087" width="5" style="296" customWidth="1"/>
    <col min="12088" max="12088" width="5.140625" style="296" customWidth="1"/>
    <col min="12089" max="12089" width="6.42578125" style="296" customWidth="1"/>
    <col min="12090" max="12090" width="5.5703125" style="296" customWidth="1"/>
    <col min="12091" max="12091" width="6" style="296" customWidth="1"/>
    <col min="12092" max="12092" width="5.5703125" style="296" customWidth="1"/>
    <col min="12093" max="12093" width="6" style="296" customWidth="1"/>
    <col min="12094" max="12094" width="5.5703125" style="296" customWidth="1"/>
    <col min="12095" max="12095" width="6" style="296" customWidth="1"/>
    <col min="12096" max="12096" width="5.5703125" style="296" customWidth="1"/>
    <col min="12097" max="12097" width="6" style="296" customWidth="1"/>
    <col min="12098" max="12098" width="5.5703125" style="296" customWidth="1"/>
    <col min="12099" max="12099" width="6" style="296" customWidth="1"/>
    <col min="12100" max="12100" width="5.5703125" style="296" customWidth="1"/>
    <col min="12101" max="12101" width="6" style="296" customWidth="1"/>
    <col min="12102" max="12102" width="5.5703125" style="296" customWidth="1"/>
    <col min="12103" max="12103" width="6" style="296" customWidth="1"/>
    <col min="12104" max="12104" width="5.5703125" style="296" customWidth="1"/>
    <col min="12105" max="12105" width="6" style="296" customWidth="1"/>
    <col min="12106" max="12106" width="5.5703125" style="296" customWidth="1"/>
    <col min="12107" max="12107" width="6" style="296" customWidth="1"/>
    <col min="12108" max="12108" width="3.140625" style="296" customWidth="1"/>
    <col min="12109" max="12109" width="2.7109375" style="296" customWidth="1"/>
    <col min="12110" max="12110" width="3" style="296" customWidth="1"/>
    <col min="12111" max="12111" width="21.85546875" style="296" customWidth="1"/>
    <col min="12112" max="12112" width="5" style="296" customWidth="1"/>
    <col min="12113" max="12113" width="5.140625" style="296" customWidth="1"/>
    <col min="12114" max="12114" width="6.42578125" style="296" customWidth="1"/>
    <col min="12115" max="12122" width="8.7109375" style="296" customWidth="1"/>
    <col min="12123" max="12126" width="9" style="296" customWidth="1"/>
    <col min="12127" max="12127" width="3.5703125" style="296" customWidth="1"/>
    <col min="12128" max="12128" width="2.5703125" style="296" customWidth="1"/>
    <col min="12129" max="12129" width="3.5703125" style="296" customWidth="1"/>
    <col min="12130" max="12130" width="21.85546875" style="296" customWidth="1"/>
    <col min="12131" max="12131" width="5" style="296" customWidth="1"/>
    <col min="12132" max="12132" width="5.140625" style="296" customWidth="1"/>
    <col min="12133" max="12133" width="6.42578125" style="296" customWidth="1"/>
    <col min="12134" max="12134" width="10.7109375" style="296" customWidth="1"/>
    <col min="12135" max="12135" width="11.140625" style="296" customWidth="1"/>
    <col min="12136" max="12138" width="10.7109375" style="296" customWidth="1"/>
    <col min="12139" max="12139" width="11.140625" style="296" customWidth="1"/>
    <col min="12140" max="12142" width="10.7109375" style="296" customWidth="1"/>
    <col min="12143" max="12143" width="11.140625" style="296" customWidth="1"/>
    <col min="12144" max="12145" width="10.7109375" style="296" customWidth="1"/>
    <col min="12146" max="12279" width="11.42578125" style="296"/>
    <col min="12280" max="12280" width="3" style="296" customWidth="1"/>
    <col min="12281" max="12281" width="21.85546875" style="296" customWidth="1"/>
    <col min="12282" max="12282" width="5" style="296" customWidth="1"/>
    <col min="12283" max="12283" width="5.140625" style="296" customWidth="1"/>
    <col min="12284" max="12284" width="6.42578125" style="296" customWidth="1"/>
    <col min="12285" max="12287" width="10.7109375" style="296" customWidth="1"/>
    <col min="12288" max="12291" width="11.85546875" style="296" customWidth="1"/>
    <col min="12292" max="12292" width="6.28515625" style="296" customWidth="1"/>
    <col min="12293" max="12293" width="8.28515625" style="296" customWidth="1"/>
    <col min="12294" max="12294" width="13.5703125" style="296" customWidth="1"/>
    <col min="12295" max="12295" width="2.7109375" style="296" customWidth="1"/>
    <col min="12296" max="12296" width="1.5703125" style="296" customWidth="1"/>
    <col min="12297" max="12297" width="3.140625" style="296" customWidth="1"/>
    <col min="12298" max="12298" width="21.85546875" style="296" customWidth="1"/>
    <col min="12299" max="12299" width="5" style="296" customWidth="1"/>
    <col min="12300" max="12300" width="5.140625" style="296" customWidth="1"/>
    <col min="12301" max="12301" width="6.42578125" style="296" customWidth="1"/>
    <col min="12302" max="12302" width="9" style="296" customWidth="1"/>
    <col min="12303" max="12303" width="8.7109375" style="296" customWidth="1"/>
    <col min="12304" max="12304" width="9" style="296" customWidth="1"/>
    <col min="12305" max="12305" width="8.7109375" style="296" customWidth="1"/>
    <col min="12306" max="12306" width="9" style="296" customWidth="1"/>
    <col min="12307" max="12307" width="8.7109375" style="296" customWidth="1"/>
    <col min="12308" max="12308" width="9" style="296" customWidth="1"/>
    <col min="12309" max="12309" width="8.7109375" style="296" customWidth="1"/>
    <col min="12310" max="12310" width="9" style="296" customWidth="1"/>
    <col min="12311" max="12311" width="8.7109375" style="296" customWidth="1"/>
    <col min="12312" max="12312" width="9" style="296" customWidth="1"/>
    <col min="12313" max="12313" width="9.28515625" style="296" customWidth="1"/>
    <col min="12314" max="12314" width="1.5703125" style="296" customWidth="1"/>
    <col min="12315" max="12315" width="1.7109375" style="296" customWidth="1"/>
    <col min="12316" max="12316" width="3.140625" style="296" customWidth="1"/>
    <col min="12317" max="12317" width="21.85546875" style="296" customWidth="1"/>
    <col min="12318" max="12318" width="5" style="296" customWidth="1"/>
    <col min="12319" max="12319" width="5.140625" style="296" customWidth="1"/>
    <col min="12320" max="12320" width="6.42578125" style="296" customWidth="1"/>
    <col min="12321" max="12321" width="5.5703125" style="296" customWidth="1"/>
    <col min="12322" max="12322" width="6" style="296" customWidth="1"/>
    <col min="12323" max="12323" width="5.5703125" style="296" customWidth="1"/>
    <col min="12324" max="12324" width="6" style="296" customWidth="1"/>
    <col min="12325" max="12325" width="5.5703125" style="296" customWidth="1"/>
    <col min="12326" max="12326" width="6" style="296" customWidth="1"/>
    <col min="12327" max="12327" width="5.5703125" style="296" customWidth="1"/>
    <col min="12328" max="12328" width="6" style="296" customWidth="1"/>
    <col min="12329" max="12329" width="5.5703125" style="296" customWidth="1"/>
    <col min="12330" max="12330" width="6" style="296" customWidth="1"/>
    <col min="12331" max="12331" width="5.5703125" style="296" customWidth="1"/>
    <col min="12332" max="12332" width="6" style="296" customWidth="1"/>
    <col min="12333" max="12333" width="5.5703125" style="296" customWidth="1"/>
    <col min="12334" max="12334" width="6" style="296" customWidth="1"/>
    <col min="12335" max="12335" width="5.5703125" style="296" customWidth="1"/>
    <col min="12336" max="12336" width="6" style="296" customWidth="1"/>
    <col min="12337" max="12337" width="5.5703125" style="296" customWidth="1"/>
    <col min="12338" max="12338" width="6" style="296" customWidth="1"/>
    <col min="12339" max="12339" width="3.140625" style="296" customWidth="1"/>
    <col min="12340" max="12340" width="1.7109375" style="296" customWidth="1"/>
    <col min="12341" max="12341" width="3.140625" style="296" customWidth="1"/>
    <col min="12342" max="12342" width="21.85546875" style="296" customWidth="1"/>
    <col min="12343" max="12343" width="5" style="296" customWidth="1"/>
    <col min="12344" max="12344" width="5.140625" style="296" customWidth="1"/>
    <col min="12345" max="12345" width="6.42578125" style="296" customWidth="1"/>
    <col min="12346" max="12346" width="5.5703125" style="296" customWidth="1"/>
    <col min="12347" max="12347" width="6" style="296" customWidth="1"/>
    <col min="12348" max="12348" width="5.5703125" style="296" customWidth="1"/>
    <col min="12349" max="12349" width="6" style="296" customWidth="1"/>
    <col min="12350" max="12350" width="5.5703125" style="296" customWidth="1"/>
    <col min="12351" max="12351" width="6" style="296" customWidth="1"/>
    <col min="12352" max="12352" width="5.5703125" style="296" customWidth="1"/>
    <col min="12353" max="12353" width="6" style="296" customWidth="1"/>
    <col min="12354" max="12354" width="5.5703125" style="296" customWidth="1"/>
    <col min="12355" max="12355" width="6" style="296" customWidth="1"/>
    <col min="12356" max="12356" width="5.5703125" style="296" customWidth="1"/>
    <col min="12357" max="12357" width="6" style="296" customWidth="1"/>
    <col min="12358" max="12358" width="5.5703125" style="296" customWidth="1"/>
    <col min="12359" max="12359" width="6" style="296" customWidth="1"/>
    <col min="12360" max="12360" width="5.5703125" style="296" customWidth="1"/>
    <col min="12361" max="12361" width="6" style="296" customWidth="1"/>
    <col min="12362" max="12362" width="5.5703125" style="296" customWidth="1"/>
    <col min="12363" max="12363" width="6" style="296" customWidth="1"/>
    <col min="12364" max="12364" width="3.140625" style="296" customWidth="1"/>
    <col min="12365" max="12365" width="2.7109375" style="296" customWidth="1"/>
    <col min="12366" max="12366" width="3" style="296" customWidth="1"/>
    <col min="12367" max="12367" width="21.85546875" style="296" customWidth="1"/>
    <col min="12368" max="12368" width="5" style="296" customWidth="1"/>
    <col min="12369" max="12369" width="5.140625" style="296" customWidth="1"/>
    <col min="12370" max="12370" width="6.42578125" style="296" customWidth="1"/>
    <col min="12371" max="12378" width="8.7109375" style="296" customWidth="1"/>
    <col min="12379" max="12382" width="9" style="296" customWidth="1"/>
    <col min="12383" max="12383" width="3.5703125" style="296" customWidth="1"/>
    <col min="12384" max="12384" width="2.5703125" style="296" customWidth="1"/>
    <col min="12385" max="12385" width="3.5703125" style="296" customWidth="1"/>
    <col min="12386" max="12386" width="21.85546875" style="296" customWidth="1"/>
    <col min="12387" max="12387" width="5" style="296" customWidth="1"/>
    <col min="12388" max="12388" width="5.140625" style="296" customWidth="1"/>
    <col min="12389" max="12389" width="6.42578125" style="296" customWidth="1"/>
    <col min="12390" max="12390" width="10.7109375" style="296" customWidth="1"/>
    <col min="12391" max="12391" width="11.140625" style="296" customWidth="1"/>
    <col min="12392" max="12394" width="10.7109375" style="296" customWidth="1"/>
    <col min="12395" max="12395" width="11.140625" style="296" customWidth="1"/>
    <col min="12396" max="12398" width="10.7109375" style="296" customWidth="1"/>
    <col min="12399" max="12399" width="11.140625" style="296" customWidth="1"/>
    <col min="12400" max="12401" width="10.7109375" style="296" customWidth="1"/>
    <col min="12402" max="12535" width="11.42578125" style="296"/>
    <col min="12536" max="12536" width="3" style="296" customWidth="1"/>
    <col min="12537" max="12537" width="21.85546875" style="296" customWidth="1"/>
    <col min="12538" max="12538" width="5" style="296" customWidth="1"/>
    <col min="12539" max="12539" width="5.140625" style="296" customWidth="1"/>
    <col min="12540" max="12540" width="6.42578125" style="296" customWidth="1"/>
    <col min="12541" max="12543" width="10.7109375" style="296" customWidth="1"/>
    <col min="12544" max="12547" width="11.85546875" style="296" customWidth="1"/>
    <col min="12548" max="12548" width="6.28515625" style="296" customWidth="1"/>
    <col min="12549" max="12549" width="8.28515625" style="296" customWidth="1"/>
    <col min="12550" max="12550" width="13.5703125" style="296" customWidth="1"/>
    <col min="12551" max="12551" width="2.7109375" style="296" customWidth="1"/>
    <col min="12552" max="12552" width="1.5703125" style="296" customWidth="1"/>
    <col min="12553" max="12553" width="3.140625" style="296" customWidth="1"/>
    <col min="12554" max="12554" width="21.85546875" style="296" customWidth="1"/>
    <col min="12555" max="12555" width="5" style="296" customWidth="1"/>
    <col min="12556" max="12556" width="5.140625" style="296" customWidth="1"/>
    <col min="12557" max="12557" width="6.42578125" style="296" customWidth="1"/>
    <col min="12558" max="12558" width="9" style="296" customWidth="1"/>
    <col min="12559" max="12559" width="8.7109375" style="296" customWidth="1"/>
    <col min="12560" max="12560" width="9" style="296" customWidth="1"/>
    <col min="12561" max="12561" width="8.7109375" style="296" customWidth="1"/>
    <col min="12562" max="12562" width="9" style="296" customWidth="1"/>
    <col min="12563" max="12563" width="8.7109375" style="296" customWidth="1"/>
    <col min="12564" max="12564" width="9" style="296" customWidth="1"/>
    <col min="12565" max="12565" width="8.7109375" style="296" customWidth="1"/>
    <col min="12566" max="12566" width="9" style="296" customWidth="1"/>
    <col min="12567" max="12567" width="8.7109375" style="296" customWidth="1"/>
    <col min="12568" max="12568" width="9" style="296" customWidth="1"/>
    <col min="12569" max="12569" width="9.28515625" style="296" customWidth="1"/>
    <col min="12570" max="12570" width="1.5703125" style="296" customWidth="1"/>
    <col min="12571" max="12571" width="1.7109375" style="296" customWidth="1"/>
    <col min="12572" max="12572" width="3.140625" style="296" customWidth="1"/>
    <col min="12573" max="12573" width="21.85546875" style="296" customWidth="1"/>
    <col min="12574" max="12574" width="5" style="296" customWidth="1"/>
    <col min="12575" max="12575" width="5.140625" style="296" customWidth="1"/>
    <col min="12576" max="12576" width="6.42578125" style="296" customWidth="1"/>
    <col min="12577" max="12577" width="5.5703125" style="296" customWidth="1"/>
    <col min="12578" max="12578" width="6" style="296" customWidth="1"/>
    <col min="12579" max="12579" width="5.5703125" style="296" customWidth="1"/>
    <col min="12580" max="12580" width="6" style="296" customWidth="1"/>
    <col min="12581" max="12581" width="5.5703125" style="296" customWidth="1"/>
    <col min="12582" max="12582" width="6" style="296" customWidth="1"/>
    <col min="12583" max="12583" width="5.5703125" style="296" customWidth="1"/>
    <col min="12584" max="12584" width="6" style="296" customWidth="1"/>
    <col min="12585" max="12585" width="5.5703125" style="296" customWidth="1"/>
    <col min="12586" max="12586" width="6" style="296" customWidth="1"/>
    <col min="12587" max="12587" width="5.5703125" style="296" customWidth="1"/>
    <col min="12588" max="12588" width="6" style="296" customWidth="1"/>
    <col min="12589" max="12589" width="5.5703125" style="296" customWidth="1"/>
    <col min="12590" max="12590" width="6" style="296" customWidth="1"/>
    <col min="12591" max="12591" width="5.5703125" style="296" customWidth="1"/>
    <col min="12592" max="12592" width="6" style="296" customWidth="1"/>
    <col min="12593" max="12593" width="5.5703125" style="296" customWidth="1"/>
    <col min="12594" max="12594" width="6" style="296" customWidth="1"/>
    <col min="12595" max="12595" width="3.140625" style="296" customWidth="1"/>
    <col min="12596" max="12596" width="1.7109375" style="296" customWidth="1"/>
    <col min="12597" max="12597" width="3.140625" style="296" customWidth="1"/>
    <col min="12598" max="12598" width="21.85546875" style="296" customWidth="1"/>
    <col min="12599" max="12599" width="5" style="296" customWidth="1"/>
    <col min="12600" max="12600" width="5.140625" style="296" customWidth="1"/>
    <col min="12601" max="12601" width="6.42578125" style="296" customWidth="1"/>
    <col min="12602" max="12602" width="5.5703125" style="296" customWidth="1"/>
    <col min="12603" max="12603" width="6" style="296" customWidth="1"/>
    <col min="12604" max="12604" width="5.5703125" style="296" customWidth="1"/>
    <col min="12605" max="12605" width="6" style="296" customWidth="1"/>
    <col min="12606" max="12606" width="5.5703125" style="296" customWidth="1"/>
    <col min="12607" max="12607" width="6" style="296" customWidth="1"/>
    <col min="12608" max="12608" width="5.5703125" style="296" customWidth="1"/>
    <col min="12609" max="12609" width="6" style="296" customWidth="1"/>
    <col min="12610" max="12610" width="5.5703125" style="296" customWidth="1"/>
    <col min="12611" max="12611" width="6" style="296" customWidth="1"/>
    <col min="12612" max="12612" width="5.5703125" style="296" customWidth="1"/>
    <col min="12613" max="12613" width="6" style="296" customWidth="1"/>
    <col min="12614" max="12614" width="5.5703125" style="296" customWidth="1"/>
    <col min="12615" max="12615" width="6" style="296" customWidth="1"/>
    <col min="12616" max="12616" width="5.5703125" style="296" customWidth="1"/>
    <col min="12617" max="12617" width="6" style="296" customWidth="1"/>
    <col min="12618" max="12618" width="5.5703125" style="296" customWidth="1"/>
    <col min="12619" max="12619" width="6" style="296" customWidth="1"/>
    <col min="12620" max="12620" width="3.140625" style="296" customWidth="1"/>
    <col min="12621" max="12621" width="2.7109375" style="296" customWidth="1"/>
    <col min="12622" max="12622" width="3" style="296" customWidth="1"/>
    <col min="12623" max="12623" width="21.85546875" style="296" customWidth="1"/>
    <col min="12624" max="12624" width="5" style="296" customWidth="1"/>
    <col min="12625" max="12625" width="5.140625" style="296" customWidth="1"/>
    <col min="12626" max="12626" width="6.42578125" style="296" customWidth="1"/>
    <col min="12627" max="12634" width="8.7109375" style="296" customWidth="1"/>
    <col min="12635" max="12638" width="9" style="296" customWidth="1"/>
    <col min="12639" max="12639" width="3.5703125" style="296" customWidth="1"/>
    <col min="12640" max="12640" width="2.5703125" style="296" customWidth="1"/>
    <col min="12641" max="12641" width="3.5703125" style="296" customWidth="1"/>
    <col min="12642" max="12642" width="21.85546875" style="296" customWidth="1"/>
    <col min="12643" max="12643" width="5" style="296" customWidth="1"/>
    <col min="12644" max="12644" width="5.140625" style="296" customWidth="1"/>
    <col min="12645" max="12645" width="6.42578125" style="296" customWidth="1"/>
    <col min="12646" max="12646" width="10.7109375" style="296" customWidth="1"/>
    <col min="12647" max="12647" width="11.140625" style="296" customWidth="1"/>
    <col min="12648" max="12650" width="10.7109375" style="296" customWidth="1"/>
    <col min="12651" max="12651" width="11.140625" style="296" customWidth="1"/>
    <col min="12652" max="12654" width="10.7109375" style="296" customWidth="1"/>
    <col min="12655" max="12655" width="11.140625" style="296" customWidth="1"/>
    <col min="12656" max="12657" width="10.7109375" style="296" customWidth="1"/>
    <col min="12658" max="12791" width="11.42578125" style="296"/>
    <col min="12792" max="12792" width="3" style="296" customWidth="1"/>
    <col min="12793" max="12793" width="21.85546875" style="296" customWidth="1"/>
    <col min="12794" max="12794" width="5" style="296" customWidth="1"/>
    <col min="12795" max="12795" width="5.140625" style="296" customWidth="1"/>
    <col min="12796" max="12796" width="6.42578125" style="296" customWidth="1"/>
    <col min="12797" max="12799" width="10.7109375" style="296" customWidth="1"/>
    <col min="12800" max="12803" width="11.85546875" style="296" customWidth="1"/>
    <col min="12804" max="12804" width="6.28515625" style="296" customWidth="1"/>
    <col min="12805" max="12805" width="8.28515625" style="296" customWidth="1"/>
    <col min="12806" max="12806" width="13.5703125" style="296" customWidth="1"/>
    <col min="12807" max="12807" width="2.7109375" style="296" customWidth="1"/>
    <col min="12808" max="12808" width="1.5703125" style="296" customWidth="1"/>
    <col min="12809" max="12809" width="3.140625" style="296" customWidth="1"/>
    <col min="12810" max="12810" width="21.85546875" style="296" customWidth="1"/>
    <col min="12811" max="12811" width="5" style="296" customWidth="1"/>
    <col min="12812" max="12812" width="5.140625" style="296" customWidth="1"/>
    <col min="12813" max="12813" width="6.42578125" style="296" customWidth="1"/>
    <col min="12814" max="12814" width="9" style="296" customWidth="1"/>
    <col min="12815" max="12815" width="8.7109375" style="296" customWidth="1"/>
    <col min="12816" max="12816" width="9" style="296" customWidth="1"/>
    <col min="12817" max="12817" width="8.7109375" style="296" customWidth="1"/>
    <col min="12818" max="12818" width="9" style="296" customWidth="1"/>
    <col min="12819" max="12819" width="8.7109375" style="296" customWidth="1"/>
    <col min="12820" max="12820" width="9" style="296" customWidth="1"/>
    <col min="12821" max="12821" width="8.7109375" style="296" customWidth="1"/>
    <col min="12822" max="12822" width="9" style="296" customWidth="1"/>
    <col min="12823" max="12823" width="8.7109375" style="296" customWidth="1"/>
    <col min="12824" max="12824" width="9" style="296" customWidth="1"/>
    <col min="12825" max="12825" width="9.28515625" style="296" customWidth="1"/>
    <col min="12826" max="12826" width="1.5703125" style="296" customWidth="1"/>
    <col min="12827" max="12827" width="1.7109375" style="296" customWidth="1"/>
    <col min="12828" max="12828" width="3.140625" style="296" customWidth="1"/>
    <col min="12829" max="12829" width="21.85546875" style="296" customWidth="1"/>
    <col min="12830" max="12830" width="5" style="296" customWidth="1"/>
    <col min="12831" max="12831" width="5.140625" style="296" customWidth="1"/>
    <col min="12832" max="12832" width="6.42578125" style="296" customWidth="1"/>
    <col min="12833" max="12833" width="5.5703125" style="296" customWidth="1"/>
    <col min="12834" max="12834" width="6" style="296" customWidth="1"/>
    <col min="12835" max="12835" width="5.5703125" style="296" customWidth="1"/>
    <col min="12836" max="12836" width="6" style="296" customWidth="1"/>
    <col min="12837" max="12837" width="5.5703125" style="296" customWidth="1"/>
    <col min="12838" max="12838" width="6" style="296" customWidth="1"/>
    <col min="12839" max="12839" width="5.5703125" style="296" customWidth="1"/>
    <col min="12840" max="12840" width="6" style="296" customWidth="1"/>
    <col min="12841" max="12841" width="5.5703125" style="296" customWidth="1"/>
    <col min="12842" max="12842" width="6" style="296" customWidth="1"/>
    <col min="12843" max="12843" width="5.5703125" style="296" customWidth="1"/>
    <col min="12844" max="12844" width="6" style="296" customWidth="1"/>
    <col min="12845" max="12845" width="5.5703125" style="296" customWidth="1"/>
    <col min="12846" max="12846" width="6" style="296" customWidth="1"/>
    <col min="12847" max="12847" width="5.5703125" style="296" customWidth="1"/>
    <col min="12848" max="12848" width="6" style="296" customWidth="1"/>
    <col min="12849" max="12849" width="5.5703125" style="296" customWidth="1"/>
    <col min="12850" max="12850" width="6" style="296" customWidth="1"/>
    <col min="12851" max="12851" width="3.140625" style="296" customWidth="1"/>
    <col min="12852" max="12852" width="1.7109375" style="296" customWidth="1"/>
    <col min="12853" max="12853" width="3.140625" style="296" customWidth="1"/>
    <col min="12854" max="12854" width="21.85546875" style="296" customWidth="1"/>
    <col min="12855" max="12855" width="5" style="296" customWidth="1"/>
    <col min="12856" max="12856" width="5.140625" style="296" customWidth="1"/>
    <col min="12857" max="12857" width="6.42578125" style="296" customWidth="1"/>
    <col min="12858" max="12858" width="5.5703125" style="296" customWidth="1"/>
    <col min="12859" max="12859" width="6" style="296" customWidth="1"/>
    <col min="12860" max="12860" width="5.5703125" style="296" customWidth="1"/>
    <col min="12861" max="12861" width="6" style="296" customWidth="1"/>
    <col min="12862" max="12862" width="5.5703125" style="296" customWidth="1"/>
    <col min="12863" max="12863" width="6" style="296" customWidth="1"/>
    <col min="12864" max="12864" width="5.5703125" style="296" customWidth="1"/>
    <col min="12865" max="12865" width="6" style="296" customWidth="1"/>
    <col min="12866" max="12866" width="5.5703125" style="296" customWidth="1"/>
    <col min="12867" max="12867" width="6" style="296" customWidth="1"/>
    <col min="12868" max="12868" width="5.5703125" style="296" customWidth="1"/>
    <col min="12869" max="12869" width="6" style="296" customWidth="1"/>
    <col min="12870" max="12870" width="5.5703125" style="296" customWidth="1"/>
    <col min="12871" max="12871" width="6" style="296" customWidth="1"/>
    <col min="12872" max="12872" width="5.5703125" style="296" customWidth="1"/>
    <col min="12873" max="12873" width="6" style="296" customWidth="1"/>
    <col min="12874" max="12874" width="5.5703125" style="296" customWidth="1"/>
    <col min="12875" max="12875" width="6" style="296" customWidth="1"/>
    <col min="12876" max="12876" width="3.140625" style="296" customWidth="1"/>
    <col min="12877" max="12877" width="2.7109375" style="296" customWidth="1"/>
    <col min="12878" max="12878" width="3" style="296" customWidth="1"/>
    <col min="12879" max="12879" width="21.85546875" style="296" customWidth="1"/>
    <col min="12880" max="12880" width="5" style="296" customWidth="1"/>
    <col min="12881" max="12881" width="5.140625" style="296" customWidth="1"/>
    <col min="12882" max="12882" width="6.42578125" style="296" customWidth="1"/>
    <col min="12883" max="12890" width="8.7109375" style="296" customWidth="1"/>
    <col min="12891" max="12894" width="9" style="296" customWidth="1"/>
    <col min="12895" max="12895" width="3.5703125" style="296" customWidth="1"/>
    <col min="12896" max="12896" width="2.5703125" style="296" customWidth="1"/>
    <col min="12897" max="12897" width="3.5703125" style="296" customWidth="1"/>
    <col min="12898" max="12898" width="21.85546875" style="296" customWidth="1"/>
    <col min="12899" max="12899" width="5" style="296" customWidth="1"/>
    <col min="12900" max="12900" width="5.140625" style="296" customWidth="1"/>
    <col min="12901" max="12901" width="6.42578125" style="296" customWidth="1"/>
    <col min="12902" max="12902" width="10.7109375" style="296" customWidth="1"/>
    <col min="12903" max="12903" width="11.140625" style="296" customWidth="1"/>
    <col min="12904" max="12906" width="10.7109375" style="296" customWidth="1"/>
    <col min="12907" max="12907" width="11.140625" style="296" customWidth="1"/>
    <col min="12908" max="12910" width="10.7109375" style="296" customWidth="1"/>
    <col min="12911" max="12911" width="11.140625" style="296" customWidth="1"/>
    <col min="12912" max="12913" width="10.7109375" style="296" customWidth="1"/>
    <col min="12914" max="13047" width="11.42578125" style="296"/>
    <col min="13048" max="13048" width="3" style="296" customWidth="1"/>
    <col min="13049" max="13049" width="21.85546875" style="296" customWidth="1"/>
    <col min="13050" max="13050" width="5" style="296" customWidth="1"/>
    <col min="13051" max="13051" width="5.140625" style="296" customWidth="1"/>
    <col min="13052" max="13052" width="6.42578125" style="296" customWidth="1"/>
    <col min="13053" max="13055" width="10.7109375" style="296" customWidth="1"/>
    <col min="13056" max="13059" width="11.85546875" style="296" customWidth="1"/>
    <col min="13060" max="13060" width="6.28515625" style="296" customWidth="1"/>
    <col min="13061" max="13061" width="8.28515625" style="296" customWidth="1"/>
    <col min="13062" max="13062" width="13.5703125" style="296" customWidth="1"/>
    <col min="13063" max="13063" width="2.7109375" style="296" customWidth="1"/>
    <col min="13064" max="13064" width="1.5703125" style="296" customWidth="1"/>
    <col min="13065" max="13065" width="3.140625" style="296" customWidth="1"/>
    <col min="13066" max="13066" width="21.85546875" style="296" customWidth="1"/>
    <col min="13067" max="13067" width="5" style="296" customWidth="1"/>
    <col min="13068" max="13068" width="5.140625" style="296" customWidth="1"/>
    <col min="13069" max="13069" width="6.42578125" style="296" customWidth="1"/>
    <col min="13070" max="13070" width="9" style="296" customWidth="1"/>
    <col min="13071" max="13071" width="8.7109375" style="296" customWidth="1"/>
    <col min="13072" max="13072" width="9" style="296" customWidth="1"/>
    <col min="13073" max="13073" width="8.7109375" style="296" customWidth="1"/>
    <col min="13074" max="13074" width="9" style="296" customWidth="1"/>
    <col min="13075" max="13075" width="8.7109375" style="296" customWidth="1"/>
    <col min="13076" max="13076" width="9" style="296" customWidth="1"/>
    <col min="13077" max="13077" width="8.7109375" style="296" customWidth="1"/>
    <col min="13078" max="13078" width="9" style="296" customWidth="1"/>
    <col min="13079" max="13079" width="8.7109375" style="296" customWidth="1"/>
    <col min="13080" max="13080" width="9" style="296" customWidth="1"/>
    <col min="13081" max="13081" width="9.28515625" style="296" customWidth="1"/>
    <col min="13082" max="13082" width="1.5703125" style="296" customWidth="1"/>
    <col min="13083" max="13083" width="1.7109375" style="296" customWidth="1"/>
    <col min="13084" max="13084" width="3.140625" style="296" customWidth="1"/>
    <col min="13085" max="13085" width="21.85546875" style="296" customWidth="1"/>
    <col min="13086" max="13086" width="5" style="296" customWidth="1"/>
    <col min="13087" max="13087" width="5.140625" style="296" customWidth="1"/>
    <col min="13088" max="13088" width="6.42578125" style="296" customWidth="1"/>
    <col min="13089" max="13089" width="5.5703125" style="296" customWidth="1"/>
    <col min="13090" max="13090" width="6" style="296" customWidth="1"/>
    <col min="13091" max="13091" width="5.5703125" style="296" customWidth="1"/>
    <col min="13092" max="13092" width="6" style="296" customWidth="1"/>
    <col min="13093" max="13093" width="5.5703125" style="296" customWidth="1"/>
    <col min="13094" max="13094" width="6" style="296" customWidth="1"/>
    <col min="13095" max="13095" width="5.5703125" style="296" customWidth="1"/>
    <col min="13096" max="13096" width="6" style="296" customWidth="1"/>
    <col min="13097" max="13097" width="5.5703125" style="296" customWidth="1"/>
    <col min="13098" max="13098" width="6" style="296" customWidth="1"/>
    <col min="13099" max="13099" width="5.5703125" style="296" customWidth="1"/>
    <col min="13100" max="13100" width="6" style="296" customWidth="1"/>
    <col min="13101" max="13101" width="5.5703125" style="296" customWidth="1"/>
    <col min="13102" max="13102" width="6" style="296" customWidth="1"/>
    <col min="13103" max="13103" width="5.5703125" style="296" customWidth="1"/>
    <col min="13104" max="13104" width="6" style="296" customWidth="1"/>
    <col min="13105" max="13105" width="5.5703125" style="296" customWidth="1"/>
    <col min="13106" max="13106" width="6" style="296" customWidth="1"/>
    <col min="13107" max="13107" width="3.140625" style="296" customWidth="1"/>
    <col min="13108" max="13108" width="1.7109375" style="296" customWidth="1"/>
    <col min="13109" max="13109" width="3.140625" style="296" customWidth="1"/>
    <col min="13110" max="13110" width="21.85546875" style="296" customWidth="1"/>
    <col min="13111" max="13111" width="5" style="296" customWidth="1"/>
    <col min="13112" max="13112" width="5.140625" style="296" customWidth="1"/>
    <col min="13113" max="13113" width="6.42578125" style="296" customWidth="1"/>
    <col min="13114" max="13114" width="5.5703125" style="296" customWidth="1"/>
    <col min="13115" max="13115" width="6" style="296" customWidth="1"/>
    <col min="13116" max="13116" width="5.5703125" style="296" customWidth="1"/>
    <col min="13117" max="13117" width="6" style="296" customWidth="1"/>
    <col min="13118" max="13118" width="5.5703125" style="296" customWidth="1"/>
    <col min="13119" max="13119" width="6" style="296" customWidth="1"/>
    <col min="13120" max="13120" width="5.5703125" style="296" customWidth="1"/>
    <col min="13121" max="13121" width="6" style="296" customWidth="1"/>
    <col min="13122" max="13122" width="5.5703125" style="296" customWidth="1"/>
    <col min="13123" max="13123" width="6" style="296" customWidth="1"/>
    <col min="13124" max="13124" width="5.5703125" style="296" customWidth="1"/>
    <col min="13125" max="13125" width="6" style="296" customWidth="1"/>
    <col min="13126" max="13126" width="5.5703125" style="296" customWidth="1"/>
    <col min="13127" max="13127" width="6" style="296" customWidth="1"/>
    <col min="13128" max="13128" width="5.5703125" style="296" customWidth="1"/>
    <col min="13129" max="13129" width="6" style="296" customWidth="1"/>
    <col min="13130" max="13130" width="5.5703125" style="296" customWidth="1"/>
    <col min="13131" max="13131" width="6" style="296" customWidth="1"/>
    <col min="13132" max="13132" width="3.140625" style="296" customWidth="1"/>
    <col min="13133" max="13133" width="2.7109375" style="296" customWidth="1"/>
    <col min="13134" max="13134" width="3" style="296" customWidth="1"/>
    <col min="13135" max="13135" width="21.85546875" style="296" customWidth="1"/>
    <col min="13136" max="13136" width="5" style="296" customWidth="1"/>
    <col min="13137" max="13137" width="5.140625" style="296" customWidth="1"/>
    <col min="13138" max="13138" width="6.42578125" style="296" customWidth="1"/>
    <col min="13139" max="13146" width="8.7109375" style="296" customWidth="1"/>
    <col min="13147" max="13150" width="9" style="296" customWidth="1"/>
    <col min="13151" max="13151" width="3.5703125" style="296" customWidth="1"/>
    <col min="13152" max="13152" width="2.5703125" style="296" customWidth="1"/>
    <col min="13153" max="13153" width="3.5703125" style="296" customWidth="1"/>
    <col min="13154" max="13154" width="21.85546875" style="296" customWidth="1"/>
    <col min="13155" max="13155" width="5" style="296" customWidth="1"/>
    <col min="13156" max="13156" width="5.140625" style="296" customWidth="1"/>
    <col min="13157" max="13157" width="6.42578125" style="296" customWidth="1"/>
    <col min="13158" max="13158" width="10.7109375" style="296" customWidth="1"/>
    <col min="13159" max="13159" width="11.140625" style="296" customWidth="1"/>
    <col min="13160" max="13162" width="10.7109375" style="296" customWidth="1"/>
    <col min="13163" max="13163" width="11.140625" style="296" customWidth="1"/>
    <col min="13164" max="13166" width="10.7109375" style="296" customWidth="1"/>
    <col min="13167" max="13167" width="11.140625" style="296" customWidth="1"/>
    <col min="13168" max="13169" width="10.7109375" style="296" customWidth="1"/>
    <col min="13170" max="13303" width="11.42578125" style="296"/>
    <col min="13304" max="13304" width="3" style="296" customWidth="1"/>
    <col min="13305" max="13305" width="21.85546875" style="296" customWidth="1"/>
    <col min="13306" max="13306" width="5" style="296" customWidth="1"/>
    <col min="13307" max="13307" width="5.140625" style="296" customWidth="1"/>
    <col min="13308" max="13308" width="6.42578125" style="296" customWidth="1"/>
    <col min="13309" max="13311" width="10.7109375" style="296" customWidth="1"/>
    <col min="13312" max="13315" width="11.85546875" style="296" customWidth="1"/>
    <col min="13316" max="13316" width="6.28515625" style="296" customWidth="1"/>
    <col min="13317" max="13317" width="8.28515625" style="296" customWidth="1"/>
    <col min="13318" max="13318" width="13.5703125" style="296" customWidth="1"/>
    <col min="13319" max="13319" width="2.7109375" style="296" customWidth="1"/>
    <col min="13320" max="13320" width="1.5703125" style="296" customWidth="1"/>
    <col min="13321" max="13321" width="3.140625" style="296" customWidth="1"/>
    <col min="13322" max="13322" width="21.85546875" style="296" customWidth="1"/>
    <col min="13323" max="13323" width="5" style="296" customWidth="1"/>
    <col min="13324" max="13324" width="5.140625" style="296" customWidth="1"/>
    <col min="13325" max="13325" width="6.42578125" style="296" customWidth="1"/>
    <col min="13326" max="13326" width="9" style="296" customWidth="1"/>
    <col min="13327" max="13327" width="8.7109375" style="296" customWidth="1"/>
    <col min="13328" max="13328" width="9" style="296" customWidth="1"/>
    <col min="13329" max="13329" width="8.7109375" style="296" customWidth="1"/>
    <col min="13330" max="13330" width="9" style="296" customWidth="1"/>
    <col min="13331" max="13331" width="8.7109375" style="296" customWidth="1"/>
    <col min="13332" max="13332" width="9" style="296" customWidth="1"/>
    <col min="13333" max="13333" width="8.7109375" style="296" customWidth="1"/>
    <col min="13334" max="13334" width="9" style="296" customWidth="1"/>
    <col min="13335" max="13335" width="8.7109375" style="296" customWidth="1"/>
    <col min="13336" max="13336" width="9" style="296" customWidth="1"/>
    <col min="13337" max="13337" width="9.28515625" style="296" customWidth="1"/>
    <col min="13338" max="13338" width="1.5703125" style="296" customWidth="1"/>
    <col min="13339" max="13339" width="1.7109375" style="296" customWidth="1"/>
    <col min="13340" max="13340" width="3.140625" style="296" customWidth="1"/>
    <col min="13341" max="13341" width="21.85546875" style="296" customWidth="1"/>
    <col min="13342" max="13342" width="5" style="296" customWidth="1"/>
    <col min="13343" max="13343" width="5.140625" style="296" customWidth="1"/>
    <col min="13344" max="13344" width="6.42578125" style="296" customWidth="1"/>
    <col min="13345" max="13345" width="5.5703125" style="296" customWidth="1"/>
    <col min="13346" max="13346" width="6" style="296" customWidth="1"/>
    <col min="13347" max="13347" width="5.5703125" style="296" customWidth="1"/>
    <col min="13348" max="13348" width="6" style="296" customWidth="1"/>
    <col min="13349" max="13349" width="5.5703125" style="296" customWidth="1"/>
    <col min="13350" max="13350" width="6" style="296" customWidth="1"/>
    <col min="13351" max="13351" width="5.5703125" style="296" customWidth="1"/>
    <col min="13352" max="13352" width="6" style="296" customWidth="1"/>
    <col min="13353" max="13353" width="5.5703125" style="296" customWidth="1"/>
    <col min="13354" max="13354" width="6" style="296" customWidth="1"/>
    <col min="13355" max="13355" width="5.5703125" style="296" customWidth="1"/>
    <col min="13356" max="13356" width="6" style="296" customWidth="1"/>
    <col min="13357" max="13357" width="5.5703125" style="296" customWidth="1"/>
    <col min="13358" max="13358" width="6" style="296" customWidth="1"/>
    <col min="13359" max="13359" width="5.5703125" style="296" customWidth="1"/>
    <col min="13360" max="13360" width="6" style="296" customWidth="1"/>
    <col min="13361" max="13361" width="5.5703125" style="296" customWidth="1"/>
    <col min="13362" max="13362" width="6" style="296" customWidth="1"/>
    <col min="13363" max="13363" width="3.140625" style="296" customWidth="1"/>
    <col min="13364" max="13364" width="1.7109375" style="296" customWidth="1"/>
    <col min="13365" max="13365" width="3.140625" style="296" customWidth="1"/>
    <col min="13366" max="13366" width="21.85546875" style="296" customWidth="1"/>
    <col min="13367" max="13367" width="5" style="296" customWidth="1"/>
    <col min="13368" max="13368" width="5.140625" style="296" customWidth="1"/>
    <col min="13369" max="13369" width="6.42578125" style="296" customWidth="1"/>
    <col min="13370" max="13370" width="5.5703125" style="296" customWidth="1"/>
    <col min="13371" max="13371" width="6" style="296" customWidth="1"/>
    <col min="13372" max="13372" width="5.5703125" style="296" customWidth="1"/>
    <col min="13373" max="13373" width="6" style="296" customWidth="1"/>
    <col min="13374" max="13374" width="5.5703125" style="296" customWidth="1"/>
    <col min="13375" max="13375" width="6" style="296" customWidth="1"/>
    <col min="13376" max="13376" width="5.5703125" style="296" customWidth="1"/>
    <col min="13377" max="13377" width="6" style="296" customWidth="1"/>
    <col min="13378" max="13378" width="5.5703125" style="296" customWidth="1"/>
    <col min="13379" max="13379" width="6" style="296" customWidth="1"/>
    <col min="13380" max="13380" width="5.5703125" style="296" customWidth="1"/>
    <col min="13381" max="13381" width="6" style="296" customWidth="1"/>
    <col min="13382" max="13382" width="5.5703125" style="296" customWidth="1"/>
    <col min="13383" max="13383" width="6" style="296" customWidth="1"/>
    <col min="13384" max="13384" width="5.5703125" style="296" customWidth="1"/>
    <col min="13385" max="13385" width="6" style="296" customWidth="1"/>
    <col min="13386" max="13386" width="5.5703125" style="296" customWidth="1"/>
    <col min="13387" max="13387" width="6" style="296" customWidth="1"/>
    <col min="13388" max="13388" width="3.140625" style="296" customWidth="1"/>
    <col min="13389" max="13389" width="2.7109375" style="296" customWidth="1"/>
    <col min="13390" max="13390" width="3" style="296" customWidth="1"/>
    <col min="13391" max="13391" width="21.85546875" style="296" customWidth="1"/>
    <col min="13392" max="13392" width="5" style="296" customWidth="1"/>
    <col min="13393" max="13393" width="5.140625" style="296" customWidth="1"/>
    <col min="13394" max="13394" width="6.42578125" style="296" customWidth="1"/>
    <col min="13395" max="13402" width="8.7109375" style="296" customWidth="1"/>
    <col min="13403" max="13406" width="9" style="296" customWidth="1"/>
    <col min="13407" max="13407" width="3.5703125" style="296" customWidth="1"/>
    <col min="13408" max="13408" width="2.5703125" style="296" customWidth="1"/>
    <col min="13409" max="13409" width="3.5703125" style="296" customWidth="1"/>
    <col min="13410" max="13410" width="21.85546875" style="296" customWidth="1"/>
    <col min="13411" max="13411" width="5" style="296" customWidth="1"/>
    <col min="13412" max="13412" width="5.140625" style="296" customWidth="1"/>
    <col min="13413" max="13413" width="6.42578125" style="296" customWidth="1"/>
    <col min="13414" max="13414" width="10.7109375" style="296" customWidth="1"/>
    <col min="13415" max="13415" width="11.140625" style="296" customWidth="1"/>
    <col min="13416" max="13418" width="10.7109375" style="296" customWidth="1"/>
    <col min="13419" max="13419" width="11.140625" style="296" customWidth="1"/>
    <col min="13420" max="13422" width="10.7109375" style="296" customWidth="1"/>
    <col min="13423" max="13423" width="11.140625" style="296" customWidth="1"/>
    <col min="13424" max="13425" width="10.7109375" style="296" customWidth="1"/>
    <col min="13426" max="13559" width="11.42578125" style="296"/>
    <col min="13560" max="13560" width="3" style="296" customWidth="1"/>
    <col min="13561" max="13561" width="21.85546875" style="296" customWidth="1"/>
    <col min="13562" max="13562" width="5" style="296" customWidth="1"/>
    <col min="13563" max="13563" width="5.140625" style="296" customWidth="1"/>
    <col min="13564" max="13564" width="6.42578125" style="296" customWidth="1"/>
    <col min="13565" max="13567" width="10.7109375" style="296" customWidth="1"/>
    <col min="13568" max="13571" width="11.85546875" style="296" customWidth="1"/>
    <col min="13572" max="13572" width="6.28515625" style="296" customWidth="1"/>
    <col min="13573" max="13573" width="8.28515625" style="296" customWidth="1"/>
    <col min="13574" max="13574" width="13.5703125" style="296" customWidth="1"/>
    <col min="13575" max="13575" width="2.7109375" style="296" customWidth="1"/>
    <col min="13576" max="13576" width="1.5703125" style="296" customWidth="1"/>
    <col min="13577" max="13577" width="3.140625" style="296" customWidth="1"/>
    <col min="13578" max="13578" width="21.85546875" style="296" customWidth="1"/>
    <col min="13579" max="13579" width="5" style="296" customWidth="1"/>
    <col min="13580" max="13580" width="5.140625" style="296" customWidth="1"/>
    <col min="13581" max="13581" width="6.42578125" style="296" customWidth="1"/>
    <col min="13582" max="13582" width="9" style="296" customWidth="1"/>
    <col min="13583" max="13583" width="8.7109375" style="296" customWidth="1"/>
    <col min="13584" max="13584" width="9" style="296" customWidth="1"/>
    <col min="13585" max="13585" width="8.7109375" style="296" customWidth="1"/>
    <col min="13586" max="13586" width="9" style="296" customWidth="1"/>
    <col min="13587" max="13587" width="8.7109375" style="296" customWidth="1"/>
    <col min="13588" max="13588" width="9" style="296" customWidth="1"/>
    <col min="13589" max="13589" width="8.7109375" style="296" customWidth="1"/>
    <col min="13590" max="13590" width="9" style="296" customWidth="1"/>
    <col min="13591" max="13591" width="8.7109375" style="296" customWidth="1"/>
    <col min="13592" max="13592" width="9" style="296" customWidth="1"/>
    <col min="13593" max="13593" width="9.28515625" style="296" customWidth="1"/>
    <col min="13594" max="13594" width="1.5703125" style="296" customWidth="1"/>
    <col min="13595" max="13595" width="1.7109375" style="296" customWidth="1"/>
    <col min="13596" max="13596" width="3.140625" style="296" customWidth="1"/>
    <col min="13597" max="13597" width="21.85546875" style="296" customWidth="1"/>
    <col min="13598" max="13598" width="5" style="296" customWidth="1"/>
    <col min="13599" max="13599" width="5.140625" style="296" customWidth="1"/>
    <col min="13600" max="13600" width="6.42578125" style="296" customWidth="1"/>
    <col min="13601" max="13601" width="5.5703125" style="296" customWidth="1"/>
    <col min="13602" max="13602" width="6" style="296" customWidth="1"/>
    <col min="13603" max="13603" width="5.5703125" style="296" customWidth="1"/>
    <col min="13604" max="13604" width="6" style="296" customWidth="1"/>
    <col min="13605" max="13605" width="5.5703125" style="296" customWidth="1"/>
    <col min="13606" max="13606" width="6" style="296" customWidth="1"/>
    <col min="13607" max="13607" width="5.5703125" style="296" customWidth="1"/>
    <col min="13608" max="13608" width="6" style="296" customWidth="1"/>
    <col min="13609" max="13609" width="5.5703125" style="296" customWidth="1"/>
    <col min="13610" max="13610" width="6" style="296" customWidth="1"/>
    <col min="13611" max="13611" width="5.5703125" style="296" customWidth="1"/>
    <col min="13612" max="13612" width="6" style="296" customWidth="1"/>
    <col min="13613" max="13613" width="5.5703125" style="296" customWidth="1"/>
    <col min="13614" max="13614" width="6" style="296" customWidth="1"/>
    <col min="13615" max="13615" width="5.5703125" style="296" customWidth="1"/>
    <col min="13616" max="13616" width="6" style="296" customWidth="1"/>
    <col min="13617" max="13617" width="5.5703125" style="296" customWidth="1"/>
    <col min="13618" max="13618" width="6" style="296" customWidth="1"/>
    <col min="13619" max="13619" width="3.140625" style="296" customWidth="1"/>
    <col min="13620" max="13620" width="1.7109375" style="296" customWidth="1"/>
    <col min="13621" max="13621" width="3.140625" style="296" customWidth="1"/>
    <col min="13622" max="13622" width="21.85546875" style="296" customWidth="1"/>
    <col min="13623" max="13623" width="5" style="296" customWidth="1"/>
    <col min="13624" max="13624" width="5.140625" style="296" customWidth="1"/>
    <col min="13625" max="13625" width="6.42578125" style="296" customWidth="1"/>
    <col min="13626" max="13626" width="5.5703125" style="296" customWidth="1"/>
    <col min="13627" max="13627" width="6" style="296" customWidth="1"/>
    <col min="13628" max="13628" width="5.5703125" style="296" customWidth="1"/>
    <col min="13629" max="13629" width="6" style="296" customWidth="1"/>
    <col min="13630" max="13630" width="5.5703125" style="296" customWidth="1"/>
    <col min="13631" max="13631" width="6" style="296" customWidth="1"/>
    <col min="13632" max="13632" width="5.5703125" style="296" customWidth="1"/>
    <col min="13633" max="13633" width="6" style="296" customWidth="1"/>
    <col min="13634" max="13634" width="5.5703125" style="296" customWidth="1"/>
    <col min="13635" max="13635" width="6" style="296" customWidth="1"/>
    <col min="13636" max="13636" width="5.5703125" style="296" customWidth="1"/>
    <col min="13637" max="13637" width="6" style="296" customWidth="1"/>
    <col min="13638" max="13638" width="5.5703125" style="296" customWidth="1"/>
    <col min="13639" max="13639" width="6" style="296" customWidth="1"/>
    <col min="13640" max="13640" width="5.5703125" style="296" customWidth="1"/>
    <col min="13641" max="13641" width="6" style="296" customWidth="1"/>
    <col min="13642" max="13642" width="5.5703125" style="296" customWidth="1"/>
    <col min="13643" max="13643" width="6" style="296" customWidth="1"/>
    <col min="13644" max="13644" width="3.140625" style="296" customWidth="1"/>
    <col min="13645" max="13645" width="2.7109375" style="296" customWidth="1"/>
    <col min="13646" max="13646" width="3" style="296" customWidth="1"/>
    <col min="13647" max="13647" width="21.85546875" style="296" customWidth="1"/>
    <col min="13648" max="13648" width="5" style="296" customWidth="1"/>
    <col min="13649" max="13649" width="5.140625" style="296" customWidth="1"/>
    <col min="13650" max="13650" width="6.42578125" style="296" customWidth="1"/>
    <col min="13651" max="13658" width="8.7109375" style="296" customWidth="1"/>
    <col min="13659" max="13662" width="9" style="296" customWidth="1"/>
    <col min="13663" max="13663" width="3.5703125" style="296" customWidth="1"/>
    <col min="13664" max="13664" width="2.5703125" style="296" customWidth="1"/>
    <col min="13665" max="13665" width="3.5703125" style="296" customWidth="1"/>
    <col min="13666" max="13666" width="21.85546875" style="296" customWidth="1"/>
    <col min="13667" max="13667" width="5" style="296" customWidth="1"/>
    <col min="13668" max="13668" width="5.140625" style="296" customWidth="1"/>
    <col min="13669" max="13669" width="6.42578125" style="296" customWidth="1"/>
    <col min="13670" max="13670" width="10.7109375" style="296" customWidth="1"/>
    <col min="13671" max="13671" width="11.140625" style="296" customWidth="1"/>
    <col min="13672" max="13674" width="10.7109375" style="296" customWidth="1"/>
    <col min="13675" max="13675" width="11.140625" style="296" customWidth="1"/>
    <col min="13676" max="13678" width="10.7109375" style="296" customWidth="1"/>
    <col min="13679" max="13679" width="11.140625" style="296" customWidth="1"/>
    <col min="13680" max="13681" width="10.7109375" style="296" customWidth="1"/>
    <col min="13682" max="13815" width="11.42578125" style="296"/>
    <col min="13816" max="13816" width="3" style="296" customWidth="1"/>
    <col min="13817" max="13817" width="21.85546875" style="296" customWidth="1"/>
    <col min="13818" max="13818" width="5" style="296" customWidth="1"/>
    <col min="13819" max="13819" width="5.140625" style="296" customWidth="1"/>
    <col min="13820" max="13820" width="6.42578125" style="296" customWidth="1"/>
    <col min="13821" max="13823" width="10.7109375" style="296" customWidth="1"/>
    <col min="13824" max="13827" width="11.85546875" style="296" customWidth="1"/>
    <col min="13828" max="13828" width="6.28515625" style="296" customWidth="1"/>
    <col min="13829" max="13829" width="8.28515625" style="296" customWidth="1"/>
    <col min="13830" max="13830" width="13.5703125" style="296" customWidth="1"/>
    <col min="13831" max="13831" width="2.7109375" style="296" customWidth="1"/>
    <col min="13832" max="13832" width="1.5703125" style="296" customWidth="1"/>
    <col min="13833" max="13833" width="3.140625" style="296" customWidth="1"/>
    <col min="13834" max="13834" width="21.85546875" style="296" customWidth="1"/>
    <col min="13835" max="13835" width="5" style="296" customWidth="1"/>
    <col min="13836" max="13836" width="5.140625" style="296" customWidth="1"/>
    <col min="13837" max="13837" width="6.42578125" style="296" customWidth="1"/>
    <col min="13838" max="13838" width="9" style="296" customWidth="1"/>
    <col min="13839" max="13839" width="8.7109375" style="296" customWidth="1"/>
    <col min="13840" max="13840" width="9" style="296" customWidth="1"/>
    <col min="13841" max="13841" width="8.7109375" style="296" customWidth="1"/>
    <col min="13842" max="13842" width="9" style="296" customWidth="1"/>
    <col min="13843" max="13843" width="8.7109375" style="296" customWidth="1"/>
    <col min="13844" max="13844" width="9" style="296" customWidth="1"/>
    <col min="13845" max="13845" width="8.7109375" style="296" customWidth="1"/>
    <col min="13846" max="13846" width="9" style="296" customWidth="1"/>
    <col min="13847" max="13847" width="8.7109375" style="296" customWidth="1"/>
    <col min="13848" max="13848" width="9" style="296" customWidth="1"/>
    <col min="13849" max="13849" width="9.28515625" style="296" customWidth="1"/>
    <col min="13850" max="13850" width="1.5703125" style="296" customWidth="1"/>
    <col min="13851" max="13851" width="1.7109375" style="296" customWidth="1"/>
    <col min="13852" max="13852" width="3.140625" style="296" customWidth="1"/>
    <col min="13853" max="13853" width="21.85546875" style="296" customWidth="1"/>
    <col min="13854" max="13854" width="5" style="296" customWidth="1"/>
    <col min="13855" max="13855" width="5.140625" style="296" customWidth="1"/>
    <col min="13856" max="13856" width="6.42578125" style="296" customWidth="1"/>
    <col min="13857" max="13857" width="5.5703125" style="296" customWidth="1"/>
    <col min="13858" max="13858" width="6" style="296" customWidth="1"/>
    <col min="13859" max="13859" width="5.5703125" style="296" customWidth="1"/>
    <col min="13860" max="13860" width="6" style="296" customWidth="1"/>
    <col min="13861" max="13861" width="5.5703125" style="296" customWidth="1"/>
    <col min="13862" max="13862" width="6" style="296" customWidth="1"/>
    <col min="13863" max="13863" width="5.5703125" style="296" customWidth="1"/>
    <col min="13864" max="13864" width="6" style="296" customWidth="1"/>
    <col min="13865" max="13865" width="5.5703125" style="296" customWidth="1"/>
    <col min="13866" max="13866" width="6" style="296" customWidth="1"/>
    <col min="13867" max="13867" width="5.5703125" style="296" customWidth="1"/>
    <col min="13868" max="13868" width="6" style="296" customWidth="1"/>
    <col min="13869" max="13869" width="5.5703125" style="296" customWidth="1"/>
    <col min="13870" max="13870" width="6" style="296" customWidth="1"/>
    <col min="13871" max="13871" width="5.5703125" style="296" customWidth="1"/>
    <col min="13872" max="13872" width="6" style="296" customWidth="1"/>
    <col min="13873" max="13873" width="5.5703125" style="296" customWidth="1"/>
    <col min="13874" max="13874" width="6" style="296" customWidth="1"/>
    <col min="13875" max="13875" width="3.140625" style="296" customWidth="1"/>
    <col min="13876" max="13876" width="1.7109375" style="296" customWidth="1"/>
    <col min="13877" max="13877" width="3.140625" style="296" customWidth="1"/>
    <col min="13878" max="13878" width="21.85546875" style="296" customWidth="1"/>
    <col min="13879" max="13879" width="5" style="296" customWidth="1"/>
    <col min="13880" max="13880" width="5.140625" style="296" customWidth="1"/>
    <col min="13881" max="13881" width="6.42578125" style="296" customWidth="1"/>
    <col min="13882" max="13882" width="5.5703125" style="296" customWidth="1"/>
    <col min="13883" max="13883" width="6" style="296" customWidth="1"/>
    <col min="13884" max="13884" width="5.5703125" style="296" customWidth="1"/>
    <col min="13885" max="13885" width="6" style="296" customWidth="1"/>
    <col min="13886" max="13886" width="5.5703125" style="296" customWidth="1"/>
    <col min="13887" max="13887" width="6" style="296" customWidth="1"/>
    <col min="13888" max="13888" width="5.5703125" style="296" customWidth="1"/>
    <col min="13889" max="13889" width="6" style="296" customWidth="1"/>
    <col min="13890" max="13890" width="5.5703125" style="296" customWidth="1"/>
    <col min="13891" max="13891" width="6" style="296" customWidth="1"/>
    <col min="13892" max="13892" width="5.5703125" style="296" customWidth="1"/>
    <col min="13893" max="13893" width="6" style="296" customWidth="1"/>
    <col min="13894" max="13894" width="5.5703125" style="296" customWidth="1"/>
    <col min="13895" max="13895" width="6" style="296" customWidth="1"/>
    <col min="13896" max="13896" width="5.5703125" style="296" customWidth="1"/>
    <col min="13897" max="13897" width="6" style="296" customWidth="1"/>
    <col min="13898" max="13898" width="5.5703125" style="296" customWidth="1"/>
    <col min="13899" max="13899" width="6" style="296" customWidth="1"/>
    <col min="13900" max="13900" width="3.140625" style="296" customWidth="1"/>
    <col min="13901" max="13901" width="2.7109375" style="296" customWidth="1"/>
    <col min="13902" max="13902" width="3" style="296" customWidth="1"/>
    <col min="13903" max="13903" width="21.85546875" style="296" customWidth="1"/>
    <col min="13904" max="13904" width="5" style="296" customWidth="1"/>
    <col min="13905" max="13905" width="5.140625" style="296" customWidth="1"/>
    <col min="13906" max="13906" width="6.42578125" style="296" customWidth="1"/>
    <col min="13907" max="13914" width="8.7109375" style="296" customWidth="1"/>
    <col min="13915" max="13918" width="9" style="296" customWidth="1"/>
    <col min="13919" max="13919" width="3.5703125" style="296" customWidth="1"/>
    <col min="13920" max="13920" width="2.5703125" style="296" customWidth="1"/>
    <col min="13921" max="13921" width="3.5703125" style="296" customWidth="1"/>
    <col min="13922" max="13922" width="21.85546875" style="296" customWidth="1"/>
    <col min="13923" max="13923" width="5" style="296" customWidth="1"/>
    <col min="13924" max="13924" width="5.140625" style="296" customWidth="1"/>
    <col min="13925" max="13925" width="6.42578125" style="296" customWidth="1"/>
    <col min="13926" max="13926" width="10.7109375" style="296" customWidth="1"/>
    <col min="13927" max="13927" width="11.140625" style="296" customWidth="1"/>
    <col min="13928" max="13930" width="10.7109375" style="296" customWidth="1"/>
    <col min="13931" max="13931" width="11.140625" style="296" customWidth="1"/>
    <col min="13932" max="13934" width="10.7109375" style="296" customWidth="1"/>
    <col min="13935" max="13935" width="11.140625" style="296" customWidth="1"/>
    <col min="13936" max="13937" width="10.7109375" style="296" customWidth="1"/>
    <col min="13938" max="14071" width="11.42578125" style="296"/>
    <col min="14072" max="14072" width="3" style="296" customWidth="1"/>
    <col min="14073" max="14073" width="21.85546875" style="296" customWidth="1"/>
    <col min="14074" max="14074" width="5" style="296" customWidth="1"/>
    <col min="14075" max="14075" width="5.140625" style="296" customWidth="1"/>
    <col min="14076" max="14076" width="6.42578125" style="296" customWidth="1"/>
    <col min="14077" max="14079" width="10.7109375" style="296" customWidth="1"/>
    <col min="14080" max="14083" width="11.85546875" style="296" customWidth="1"/>
    <col min="14084" max="14084" width="6.28515625" style="296" customWidth="1"/>
    <col min="14085" max="14085" width="8.28515625" style="296" customWidth="1"/>
    <col min="14086" max="14086" width="13.5703125" style="296" customWidth="1"/>
    <col min="14087" max="14087" width="2.7109375" style="296" customWidth="1"/>
    <col min="14088" max="14088" width="1.5703125" style="296" customWidth="1"/>
    <col min="14089" max="14089" width="3.140625" style="296" customWidth="1"/>
    <col min="14090" max="14090" width="21.85546875" style="296" customWidth="1"/>
    <col min="14091" max="14091" width="5" style="296" customWidth="1"/>
    <col min="14092" max="14092" width="5.140625" style="296" customWidth="1"/>
    <col min="14093" max="14093" width="6.42578125" style="296" customWidth="1"/>
    <col min="14094" max="14094" width="9" style="296" customWidth="1"/>
    <col min="14095" max="14095" width="8.7109375" style="296" customWidth="1"/>
    <col min="14096" max="14096" width="9" style="296" customWidth="1"/>
    <col min="14097" max="14097" width="8.7109375" style="296" customWidth="1"/>
    <col min="14098" max="14098" width="9" style="296" customWidth="1"/>
    <col min="14099" max="14099" width="8.7109375" style="296" customWidth="1"/>
    <col min="14100" max="14100" width="9" style="296" customWidth="1"/>
    <col min="14101" max="14101" width="8.7109375" style="296" customWidth="1"/>
    <col min="14102" max="14102" width="9" style="296" customWidth="1"/>
    <col min="14103" max="14103" width="8.7109375" style="296" customWidth="1"/>
    <col min="14104" max="14104" width="9" style="296" customWidth="1"/>
    <col min="14105" max="14105" width="9.28515625" style="296" customWidth="1"/>
    <col min="14106" max="14106" width="1.5703125" style="296" customWidth="1"/>
    <col min="14107" max="14107" width="1.7109375" style="296" customWidth="1"/>
    <col min="14108" max="14108" width="3.140625" style="296" customWidth="1"/>
    <col min="14109" max="14109" width="21.85546875" style="296" customWidth="1"/>
    <col min="14110" max="14110" width="5" style="296" customWidth="1"/>
    <col min="14111" max="14111" width="5.140625" style="296" customWidth="1"/>
    <col min="14112" max="14112" width="6.42578125" style="296" customWidth="1"/>
    <col min="14113" max="14113" width="5.5703125" style="296" customWidth="1"/>
    <col min="14114" max="14114" width="6" style="296" customWidth="1"/>
    <col min="14115" max="14115" width="5.5703125" style="296" customWidth="1"/>
    <col min="14116" max="14116" width="6" style="296" customWidth="1"/>
    <col min="14117" max="14117" width="5.5703125" style="296" customWidth="1"/>
    <col min="14118" max="14118" width="6" style="296" customWidth="1"/>
    <col min="14119" max="14119" width="5.5703125" style="296" customWidth="1"/>
    <col min="14120" max="14120" width="6" style="296" customWidth="1"/>
    <col min="14121" max="14121" width="5.5703125" style="296" customWidth="1"/>
    <col min="14122" max="14122" width="6" style="296" customWidth="1"/>
    <col min="14123" max="14123" width="5.5703125" style="296" customWidth="1"/>
    <col min="14124" max="14124" width="6" style="296" customWidth="1"/>
    <col min="14125" max="14125" width="5.5703125" style="296" customWidth="1"/>
    <col min="14126" max="14126" width="6" style="296" customWidth="1"/>
    <col min="14127" max="14127" width="5.5703125" style="296" customWidth="1"/>
    <col min="14128" max="14128" width="6" style="296" customWidth="1"/>
    <col min="14129" max="14129" width="5.5703125" style="296" customWidth="1"/>
    <col min="14130" max="14130" width="6" style="296" customWidth="1"/>
    <col min="14131" max="14131" width="3.140625" style="296" customWidth="1"/>
    <col min="14132" max="14132" width="1.7109375" style="296" customWidth="1"/>
    <col min="14133" max="14133" width="3.140625" style="296" customWidth="1"/>
    <col min="14134" max="14134" width="21.85546875" style="296" customWidth="1"/>
    <col min="14135" max="14135" width="5" style="296" customWidth="1"/>
    <col min="14136" max="14136" width="5.140625" style="296" customWidth="1"/>
    <col min="14137" max="14137" width="6.42578125" style="296" customWidth="1"/>
    <col min="14138" max="14138" width="5.5703125" style="296" customWidth="1"/>
    <col min="14139" max="14139" width="6" style="296" customWidth="1"/>
    <col min="14140" max="14140" width="5.5703125" style="296" customWidth="1"/>
    <col min="14141" max="14141" width="6" style="296" customWidth="1"/>
    <col min="14142" max="14142" width="5.5703125" style="296" customWidth="1"/>
    <col min="14143" max="14143" width="6" style="296" customWidth="1"/>
    <col min="14144" max="14144" width="5.5703125" style="296" customWidth="1"/>
    <col min="14145" max="14145" width="6" style="296" customWidth="1"/>
    <col min="14146" max="14146" width="5.5703125" style="296" customWidth="1"/>
    <col min="14147" max="14147" width="6" style="296" customWidth="1"/>
    <col min="14148" max="14148" width="5.5703125" style="296" customWidth="1"/>
    <col min="14149" max="14149" width="6" style="296" customWidth="1"/>
    <col min="14150" max="14150" width="5.5703125" style="296" customWidth="1"/>
    <col min="14151" max="14151" width="6" style="296" customWidth="1"/>
    <col min="14152" max="14152" width="5.5703125" style="296" customWidth="1"/>
    <col min="14153" max="14153" width="6" style="296" customWidth="1"/>
    <col min="14154" max="14154" width="5.5703125" style="296" customWidth="1"/>
    <col min="14155" max="14155" width="6" style="296" customWidth="1"/>
    <col min="14156" max="14156" width="3.140625" style="296" customWidth="1"/>
    <col min="14157" max="14157" width="2.7109375" style="296" customWidth="1"/>
    <col min="14158" max="14158" width="3" style="296" customWidth="1"/>
    <col min="14159" max="14159" width="21.85546875" style="296" customWidth="1"/>
    <col min="14160" max="14160" width="5" style="296" customWidth="1"/>
    <col min="14161" max="14161" width="5.140625" style="296" customWidth="1"/>
    <col min="14162" max="14162" width="6.42578125" style="296" customWidth="1"/>
    <col min="14163" max="14170" width="8.7109375" style="296" customWidth="1"/>
    <col min="14171" max="14174" width="9" style="296" customWidth="1"/>
    <col min="14175" max="14175" width="3.5703125" style="296" customWidth="1"/>
    <col min="14176" max="14176" width="2.5703125" style="296" customWidth="1"/>
    <col min="14177" max="14177" width="3.5703125" style="296" customWidth="1"/>
    <col min="14178" max="14178" width="21.85546875" style="296" customWidth="1"/>
    <col min="14179" max="14179" width="5" style="296" customWidth="1"/>
    <col min="14180" max="14180" width="5.140625" style="296" customWidth="1"/>
    <col min="14181" max="14181" width="6.42578125" style="296" customWidth="1"/>
    <col min="14182" max="14182" width="10.7109375" style="296" customWidth="1"/>
    <col min="14183" max="14183" width="11.140625" style="296" customWidth="1"/>
    <col min="14184" max="14186" width="10.7109375" style="296" customWidth="1"/>
    <col min="14187" max="14187" width="11.140625" style="296" customWidth="1"/>
    <col min="14188" max="14190" width="10.7109375" style="296" customWidth="1"/>
    <col min="14191" max="14191" width="11.140625" style="296" customWidth="1"/>
    <col min="14192" max="14193" width="10.7109375" style="296" customWidth="1"/>
    <col min="14194" max="14327" width="11.42578125" style="296"/>
    <col min="14328" max="14328" width="3" style="296" customWidth="1"/>
    <col min="14329" max="14329" width="21.85546875" style="296" customWidth="1"/>
    <col min="14330" max="14330" width="5" style="296" customWidth="1"/>
    <col min="14331" max="14331" width="5.140625" style="296" customWidth="1"/>
    <col min="14332" max="14332" width="6.42578125" style="296" customWidth="1"/>
    <col min="14333" max="14335" width="10.7109375" style="296" customWidth="1"/>
    <col min="14336" max="14339" width="11.85546875" style="296" customWidth="1"/>
    <col min="14340" max="14340" width="6.28515625" style="296" customWidth="1"/>
    <col min="14341" max="14341" width="8.28515625" style="296" customWidth="1"/>
    <col min="14342" max="14342" width="13.5703125" style="296" customWidth="1"/>
    <col min="14343" max="14343" width="2.7109375" style="296" customWidth="1"/>
    <col min="14344" max="14344" width="1.5703125" style="296" customWidth="1"/>
    <col min="14345" max="14345" width="3.140625" style="296" customWidth="1"/>
    <col min="14346" max="14346" width="21.85546875" style="296" customWidth="1"/>
    <col min="14347" max="14347" width="5" style="296" customWidth="1"/>
    <col min="14348" max="14348" width="5.140625" style="296" customWidth="1"/>
    <col min="14349" max="14349" width="6.42578125" style="296" customWidth="1"/>
    <col min="14350" max="14350" width="9" style="296" customWidth="1"/>
    <col min="14351" max="14351" width="8.7109375" style="296" customWidth="1"/>
    <col min="14352" max="14352" width="9" style="296" customWidth="1"/>
    <col min="14353" max="14353" width="8.7109375" style="296" customWidth="1"/>
    <col min="14354" max="14354" width="9" style="296" customWidth="1"/>
    <col min="14355" max="14355" width="8.7109375" style="296" customWidth="1"/>
    <col min="14356" max="14356" width="9" style="296" customWidth="1"/>
    <col min="14357" max="14357" width="8.7109375" style="296" customWidth="1"/>
    <col min="14358" max="14358" width="9" style="296" customWidth="1"/>
    <col min="14359" max="14359" width="8.7109375" style="296" customWidth="1"/>
    <col min="14360" max="14360" width="9" style="296" customWidth="1"/>
    <col min="14361" max="14361" width="9.28515625" style="296" customWidth="1"/>
    <col min="14362" max="14362" width="1.5703125" style="296" customWidth="1"/>
    <col min="14363" max="14363" width="1.7109375" style="296" customWidth="1"/>
    <col min="14364" max="14364" width="3.140625" style="296" customWidth="1"/>
    <col min="14365" max="14365" width="21.85546875" style="296" customWidth="1"/>
    <col min="14366" max="14366" width="5" style="296" customWidth="1"/>
    <col min="14367" max="14367" width="5.140625" style="296" customWidth="1"/>
    <col min="14368" max="14368" width="6.42578125" style="296" customWidth="1"/>
    <col min="14369" max="14369" width="5.5703125" style="296" customWidth="1"/>
    <col min="14370" max="14370" width="6" style="296" customWidth="1"/>
    <col min="14371" max="14371" width="5.5703125" style="296" customWidth="1"/>
    <col min="14372" max="14372" width="6" style="296" customWidth="1"/>
    <col min="14373" max="14373" width="5.5703125" style="296" customWidth="1"/>
    <col min="14374" max="14374" width="6" style="296" customWidth="1"/>
    <col min="14375" max="14375" width="5.5703125" style="296" customWidth="1"/>
    <col min="14376" max="14376" width="6" style="296" customWidth="1"/>
    <col min="14377" max="14377" width="5.5703125" style="296" customWidth="1"/>
    <col min="14378" max="14378" width="6" style="296" customWidth="1"/>
    <col min="14379" max="14379" width="5.5703125" style="296" customWidth="1"/>
    <col min="14380" max="14380" width="6" style="296" customWidth="1"/>
    <col min="14381" max="14381" width="5.5703125" style="296" customWidth="1"/>
    <col min="14382" max="14382" width="6" style="296" customWidth="1"/>
    <col min="14383" max="14383" width="5.5703125" style="296" customWidth="1"/>
    <col min="14384" max="14384" width="6" style="296" customWidth="1"/>
    <col min="14385" max="14385" width="5.5703125" style="296" customWidth="1"/>
    <col min="14386" max="14386" width="6" style="296" customWidth="1"/>
    <col min="14387" max="14387" width="3.140625" style="296" customWidth="1"/>
    <col min="14388" max="14388" width="1.7109375" style="296" customWidth="1"/>
    <col min="14389" max="14389" width="3.140625" style="296" customWidth="1"/>
    <col min="14390" max="14390" width="21.85546875" style="296" customWidth="1"/>
    <col min="14391" max="14391" width="5" style="296" customWidth="1"/>
    <col min="14392" max="14392" width="5.140625" style="296" customWidth="1"/>
    <col min="14393" max="14393" width="6.42578125" style="296" customWidth="1"/>
    <col min="14394" max="14394" width="5.5703125" style="296" customWidth="1"/>
    <col min="14395" max="14395" width="6" style="296" customWidth="1"/>
    <col min="14396" max="14396" width="5.5703125" style="296" customWidth="1"/>
    <col min="14397" max="14397" width="6" style="296" customWidth="1"/>
    <col min="14398" max="14398" width="5.5703125" style="296" customWidth="1"/>
    <col min="14399" max="14399" width="6" style="296" customWidth="1"/>
    <col min="14400" max="14400" width="5.5703125" style="296" customWidth="1"/>
    <col min="14401" max="14401" width="6" style="296" customWidth="1"/>
    <col min="14402" max="14402" width="5.5703125" style="296" customWidth="1"/>
    <col min="14403" max="14403" width="6" style="296" customWidth="1"/>
    <col min="14404" max="14404" width="5.5703125" style="296" customWidth="1"/>
    <col min="14405" max="14405" width="6" style="296" customWidth="1"/>
    <col min="14406" max="14406" width="5.5703125" style="296" customWidth="1"/>
    <col min="14407" max="14407" width="6" style="296" customWidth="1"/>
    <col min="14408" max="14408" width="5.5703125" style="296" customWidth="1"/>
    <col min="14409" max="14409" width="6" style="296" customWidth="1"/>
    <col min="14410" max="14410" width="5.5703125" style="296" customWidth="1"/>
    <col min="14411" max="14411" width="6" style="296" customWidth="1"/>
    <col min="14412" max="14412" width="3.140625" style="296" customWidth="1"/>
    <col min="14413" max="14413" width="2.7109375" style="296" customWidth="1"/>
    <col min="14414" max="14414" width="3" style="296" customWidth="1"/>
    <col min="14415" max="14415" width="21.85546875" style="296" customWidth="1"/>
    <col min="14416" max="14416" width="5" style="296" customWidth="1"/>
    <col min="14417" max="14417" width="5.140625" style="296" customWidth="1"/>
    <col min="14418" max="14418" width="6.42578125" style="296" customWidth="1"/>
    <col min="14419" max="14426" width="8.7109375" style="296" customWidth="1"/>
    <col min="14427" max="14430" width="9" style="296" customWidth="1"/>
    <col min="14431" max="14431" width="3.5703125" style="296" customWidth="1"/>
    <col min="14432" max="14432" width="2.5703125" style="296" customWidth="1"/>
    <col min="14433" max="14433" width="3.5703125" style="296" customWidth="1"/>
    <col min="14434" max="14434" width="21.85546875" style="296" customWidth="1"/>
    <col min="14435" max="14435" width="5" style="296" customWidth="1"/>
    <col min="14436" max="14436" width="5.140625" style="296" customWidth="1"/>
    <col min="14437" max="14437" width="6.42578125" style="296" customWidth="1"/>
    <col min="14438" max="14438" width="10.7109375" style="296" customWidth="1"/>
    <col min="14439" max="14439" width="11.140625" style="296" customWidth="1"/>
    <col min="14440" max="14442" width="10.7109375" style="296" customWidth="1"/>
    <col min="14443" max="14443" width="11.140625" style="296" customWidth="1"/>
    <col min="14444" max="14446" width="10.7109375" style="296" customWidth="1"/>
    <col min="14447" max="14447" width="11.140625" style="296" customWidth="1"/>
    <col min="14448" max="14449" width="10.7109375" style="296" customWidth="1"/>
    <col min="14450" max="14583" width="11.42578125" style="296"/>
    <col min="14584" max="14584" width="3" style="296" customWidth="1"/>
    <col min="14585" max="14585" width="21.85546875" style="296" customWidth="1"/>
    <col min="14586" max="14586" width="5" style="296" customWidth="1"/>
    <col min="14587" max="14587" width="5.140625" style="296" customWidth="1"/>
    <col min="14588" max="14588" width="6.42578125" style="296" customWidth="1"/>
    <col min="14589" max="14591" width="10.7109375" style="296" customWidth="1"/>
    <col min="14592" max="14595" width="11.85546875" style="296" customWidth="1"/>
    <col min="14596" max="14596" width="6.28515625" style="296" customWidth="1"/>
    <col min="14597" max="14597" width="8.28515625" style="296" customWidth="1"/>
    <col min="14598" max="14598" width="13.5703125" style="296" customWidth="1"/>
    <col min="14599" max="14599" width="2.7109375" style="296" customWidth="1"/>
    <col min="14600" max="14600" width="1.5703125" style="296" customWidth="1"/>
    <col min="14601" max="14601" width="3.140625" style="296" customWidth="1"/>
    <col min="14602" max="14602" width="21.85546875" style="296" customWidth="1"/>
    <col min="14603" max="14603" width="5" style="296" customWidth="1"/>
    <col min="14604" max="14604" width="5.140625" style="296" customWidth="1"/>
    <col min="14605" max="14605" width="6.42578125" style="296" customWidth="1"/>
    <col min="14606" max="14606" width="9" style="296" customWidth="1"/>
    <col min="14607" max="14607" width="8.7109375" style="296" customWidth="1"/>
    <col min="14608" max="14608" width="9" style="296" customWidth="1"/>
    <col min="14609" max="14609" width="8.7109375" style="296" customWidth="1"/>
    <col min="14610" max="14610" width="9" style="296" customWidth="1"/>
    <col min="14611" max="14611" width="8.7109375" style="296" customWidth="1"/>
    <col min="14612" max="14612" width="9" style="296" customWidth="1"/>
    <col min="14613" max="14613" width="8.7109375" style="296" customWidth="1"/>
    <col min="14614" max="14614" width="9" style="296" customWidth="1"/>
    <col min="14615" max="14615" width="8.7109375" style="296" customWidth="1"/>
    <col min="14616" max="14616" width="9" style="296" customWidth="1"/>
    <col min="14617" max="14617" width="9.28515625" style="296" customWidth="1"/>
    <col min="14618" max="14618" width="1.5703125" style="296" customWidth="1"/>
    <col min="14619" max="14619" width="1.7109375" style="296" customWidth="1"/>
    <col min="14620" max="14620" width="3.140625" style="296" customWidth="1"/>
    <col min="14621" max="14621" width="21.85546875" style="296" customWidth="1"/>
    <col min="14622" max="14622" width="5" style="296" customWidth="1"/>
    <col min="14623" max="14623" width="5.140625" style="296" customWidth="1"/>
    <col min="14624" max="14624" width="6.42578125" style="296" customWidth="1"/>
    <col min="14625" max="14625" width="5.5703125" style="296" customWidth="1"/>
    <col min="14626" max="14626" width="6" style="296" customWidth="1"/>
    <col min="14627" max="14627" width="5.5703125" style="296" customWidth="1"/>
    <col min="14628" max="14628" width="6" style="296" customWidth="1"/>
    <col min="14629" max="14629" width="5.5703125" style="296" customWidth="1"/>
    <col min="14630" max="14630" width="6" style="296" customWidth="1"/>
    <col min="14631" max="14631" width="5.5703125" style="296" customWidth="1"/>
    <col min="14632" max="14632" width="6" style="296" customWidth="1"/>
    <col min="14633" max="14633" width="5.5703125" style="296" customWidth="1"/>
    <col min="14634" max="14634" width="6" style="296" customWidth="1"/>
    <col min="14635" max="14635" width="5.5703125" style="296" customWidth="1"/>
    <col min="14636" max="14636" width="6" style="296" customWidth="1"/>
    <col min="14637" max="14637" width="5.5703125" style="296" customWidth="1"/>
    <col min="14638" max="14638" width="6" style="296" customWidth="1"/>
    <col min="14639" max="14639" width="5.5703125" style="296" customWidth="1"/>
    <col min="14640" max="14640" width="6" style="296" customWidth="1"/>
    <col min="14641" max="14641" width="5.5703125" style="296" customWidth="1"/>
    <col min="14642" max="14642" width="6" style="296" customWidth="1"/>
    <col min="14643" max="14643" width="3.140625" style="296" customWidth="1"/>
    <col min="14644" max="14644" width="1.7109375" style="296" customWidth="1"/>
    <col min="14645" max="14645" width="3.140625" style="296" customWidth="1"/>
    <col min="14646" max="14646" width="21.85546875" style="296" customWidth="1"/>
    <col min="14647" max="14647" width="5" style="296" customWidth="1"/>
    <col min="14648" max="14648" width="5.140625" style="296" customWidth="1"/>
    <col min="14649" max="14649" width="6.42578125" style="296" customWidth="1"/>
    <col min="14650" max="14650" width="5.5703125" style="296" customWidth="1"/>
    <col min="14651" max="14651" width="6" style="296" customWidth="1"/>
    <col min="14652" max="14652" width="5.5703125" style="296" customWidth="1"/>
    <col min="14653" max="14653" width="6" style="296" customWidth="1"/>
    <col min="14654" max="14654" width="5.5703125" style="296" customWidth="1"/>
    <col min="14655" max="14655" width="6" style="296" customWidth="1"/>
    <col min="14656" max="14656" width="5.5703125" style="296" customWidth="1"/>
    <col min="14657" max="14657" width="6" style="296" customWidth="1"/>
    <col min="14658" max="14658" width="5.5703125" style="296" customWidth="1"/>
    <col min="14659" max="14659" width="6" style="296" customWidth="1"/>
    <col min="14660" max="14660" width="5.5703125" style="296" customWidth="1"/>
    <col min="14661" max="14661" width="6" style="296" customWidth="1"/>
    <col min="14662" max="14662" width="5.5703125" style="296" customWidth="1"/>
    <col min="14663" max="14663" width="6" style="296" customWidth="1"/>
    <col min="14664" max="14664" width="5.5703125" style="296" customWidth="1"/>
    <col min="14665" max="14665" width="6" style="296" customWidth="1"/>
    <col min="14666" max="14666" width="5.5703125" style="296" customWidth="1"/>
    <col min="14667" max="14667" width="6" style="296" customWidth="1"/>
    <col min="14668" max="14668" width="3.140625" style="296" customWidth="1"/>
    <col min="14669" max="14669" width="2.7109375" style="296" customWidth="1"/>
    <col min="14670" max="14670" width="3" style="296" customWidth="1"/>
    <col min="14671" max="14671" width="21.85546875" style="296" customWidth="1"/>
    <col min="14672" max="14672" width="5" style="296" customWidth="1"/>
    <col min="14673" max="14673" width="5.140625" style="296" customWidth="1"/>
    <col min="14674" max="14674" width="6.42578125" style="296" customWidth="1"/>
    <col min="14675" max="14682" width="8.7109375" style="296" customWidth="1"/>
    <col min="14683" max="14686" width="9" style="296" customWidth="1"/>
    <col min="14687" max="14687" width="3.5703125" style="296" customWidth="1"/>
    <col min="14688" max="14688" width="2.5703125" style="296" customWidth="1"/>
    <col min="14689" max="14689" width="3.5703125" style="296" customWidth="1"/>
    <col min="14690" max="14690" width="21.85546875" style="296" customWidth="1"/>
    <col min="14691" max="14691" width="5" style="296" customWidth="1"/>
    <col min="14692" max="14692" width="5.140625" style="296" customWidth="1"/>
    <col min="14693" max="14693" width="6.42578125" style="296" customWidth="1"/>
    <col min="14694" max="14694" width="10.7109375" style="296" customWidth="1"/>
    <col min="14695" max="14695" width="11.140625" style="296" customWidth="1"/>
    <col min="14696" max="14698" width="10.7109375" style="296" customWidth="1"/>
    <col min="14699" max="14699" width="11.140625" style="296" customWidth="1"/>
    <col min="14700" max="14702" width="10.7109375" style="296" customWidth="1"/>
    <col min="14703" max="14703" width="11.140625" style="296" customWidth="1"/>
    <col min="14704" max="14705" width="10.7109375" style="296" customWidth="1"/>
    <col min="14706" max="14839" width="11.42578125" style="296"/>
    <col min="14840" max="14840" width="3" style="296" customWidth="1"/>
    <col min="14841" max="14841" width="21.85546875" style="296" customWidth="1"/>
    <col min="14842" max="14842" width="5" style="296" customWidth="1"/>
    <col min="14843" max="14843" width="5.140625" style="296" customWidth="1"/>
    <col min="14844" max="14844" width="6.42578125" style="296" customWidth="1"/>
    <col min="14845" max="14847" width="10.7109375" style="296" customWidth="1"/>
    <col min="14848" max="14851" width="11.85546875" style="296" customWidth="1"/>
    <col min="14852" max="14852" width="6.28515625" style="296" customWidth="1"/>
    <col min="14853" max="14853" width="8.28515625" style="296" customWidth="1"/>
    <col min="14854" max="14854" width="13.5703125" style="296" customWidth="1"/>
    <col min="14855" max="14855" width="2.7109375" style="296" customWidth="1"/>
    <col min="14856" max="14856" width="1.5703125" style="296" customWidth="1"/>
    <col min="14857" max="14857" width="3.140625" style="296" customWidth="1"/>
    <col min="14858" max="14858" width="21.85546875" style="296" customWidth="1"/>
    <col min="14859" max="14859" width="5" style="296" customWidth="1"/>
    <col min="14860" max="14860" width="5.140625" style="296" customWidth="1"/>
    <col min="14861" max="14861" width="6.42578125" style="296" customWidth="1"/>
    <col min="14862" max="14862" width="9" style="296" customWidth="1"/>
    <col min="14863" max="14863" width="8.7109375" style="296" customWidth="1"/>
    <col min="14864" max="14864" width="9" style="296" customWidth="1"/>
    <col min="14865" max="14865" width="8.7109375" style="296" customWidth="1"/>
    <col min="14866" max="14866" width="9" style="296" customWidth="1"/>
    <col min="14867" max="14867" width="8.7109375" style="296" customWidth="1"/>
    <col min="14868" max="14868" width="9" style="296" customWidth="1"/>
    <col min="14869" max="14869" width="8.7109375" style="296" customWidth="1"/>
    <col min="14870" max="14870" width="9" style="296" customWidth="1"/>
    <col min="14871" max="14871" width="8.7109375" style="296" customWidth="1"/>
    <col min="14872" max="14872" width="9" style="296" customWidth="1"/>
    <col min="14873" max="14873" width="9.28515625" style="296" customWidth="1"/>
    <col min="14874" max="14874" width="1.5703125" style="296" customWidth="1"/>
    <col min="14875" max="14875" width="1.7109375" style="296" customWidth="1"/>
    <col min="14876" max="14876" width="3.140625" style="296" customWidth="1"/>
    <col min="14877" max="14877" width="21.85546875" style="296" customWidth="1"/>
    <col min="14878" max="14878" width="5" style="296" customWidth="1"/>
    <col min="14879" max="14879" width="5.140625" style="296" customWidth="1"/>
    <col min="14880" max="14880" width="6.42578125" style="296" customWidth="1"/>
    <col min="14881" max="14881" width="5.5703125" style="296" customWidth="1"/>
    <col min="14882" max="14882" width="6" style="296" customWidth="1"/>
    <col min="14883" max="14883" width="5.5703125" style="296" customWidth="1"/>
    <col min="14884" max="14884" width="6" style="296" customWidth="1"/>
    <col min="14885" max="14885" width="5.5703125" style="296" customWidth="1"/>
    <col min="14886" max="14886" width="6" style="296" customWidth="1"/>
    <col min="14887" max="14887" width="5.5703125" style="296" customWidth="1"/>
    <col min="14888" max="14888" width="6" style="296" customWidth="1"/>
    <col min="14889" max="14889" width="5.5703125" style="296" customWidth="1"/>
    <col min="14890" max="14890" width="6" style="296" customWidth="1"/>
    <col min="14891" max="14891" width="5.5703125" style="296" customWidth="1"/>
    <col min="14892" max="14892" width="6" style="296" customWidth="1"/>
    <col min="14893" max="14893" width="5.5703125" style="296" customWidth="1"/>
    <col min="14894" max="14894" width="6" style="296" customWidth="1"/>
    <col min="14895" max="14895" width="5.5703125" style="296" customWidth="1"/>
    <col min="14896" max="14896" width="6" style="296" customWidth="1"/>
    <col min="14897" max="14897" width="5.5703125" style="296" customWidth="1"/>
    <col min="14898" max="14898" width="6" style="296" customWidth="1"/>
    <col min="14899" max="14899" width="3.140625" style="296" customWidth="1"/>
    <col min="14900" max="14900" width="1.7109375" style="296" customWidth="1"/>
    <col min="14901" max="14901" width="3.140625" style="296" customWidth="1"/>
    <col min="14902" max="14902" width="21.85546875" style="296" customWidth="1"/>
    <col min="14903" max="14903" width="5" style="296" customWidth="1"/>
    <col min="14904" max="14904" width="5.140625" style="296" customWidth="1"/>
    <col min="14905" max="14905" width="6.42578125" style="296" customWidth="1"/>
    <col min="14906" max="14906" width="5.5703125" style="296" customWidth="1"/>
    <col min="14907" max="14907" width="6" style="296" customWidth="1"/>
    <col min="14908" max="14908" width="5.5703125" style="296" customWidth="1"/>
    <col min="14909" max="14909" width="6" style="296" customWidth="1"/>
    <col min="14910" max="14910" width="5.5703125" style="296" customWidth="1"/>
    <col min="14911" max="14911" width="6" style="296" customWidth="1"/>
    <col min="14912" max="14912" width="5.5703125" style="296" customWidth="1"/>
    <col min="14913" max="14913" width="6" style="296" customWidth="1"/>
    <col min="14914" max="14914" width="5.5703125" style="296" customWidth="1"/>
    <col min="14915" max="14915" width="6" style="296" customWidth="1"/>
    <col min="14916" max="14916" width="5.5703125" style="296" customWidth="1"/>
    <col min="14917" max="14917" width="6" style="296" customWidth="1"/>
    <col min="14918" max="14918" width="5.5703125" style="296" customWidth="1"/>
    <col min="14919" max="14919" width="6" style="296" customWidth="1"/>
    <col min="14920" max="14920" width="5.5703125" style="296" customWidth="1"/>
    <col min="14921" max="14921" width="6" style="296" customWidth="1"/>
    <col min="14922" max="14922" width="5.5703125" style="296" customWidth="1"/>
    <col min="14923" max="14923" width="6" style="296" customWidth="1"/>
    <col min="14924" max="14924" width="3.140625" style="296" customWidth="1"/>
    <col min="14925" max="14925" width="2.7109375" style="296" customWidth="1"/>
    <col min="14926" max="14926" width="3" style="296" customWidth="1"/>
    <col min="14927" max="14927" width="21.85546875" style="296" customWidth="1"/>
    <col min="14928" max="14928" width="5" style="296" customWidth="1"/>
    <col min="14929" max="14929" width="5.140625" style="296" customWidth="1"/>
    <col min="14930" max="14930" width="6.42578125" style="296" customWidth="1"/>
    <col min="14931" max="14938" width="8.7109375" style="296" customWidth="1"/>
    <col min="14939" max="14942" width="9" style="296" customWidth="1"/>
    <col min="14943" max="14943" width="3.5703125" style="296" customWidth="1"/>
    <col min="14944" max="14944" width="2.5703125" style="296" customWidth="1"/>
    <col min="14945" max="14945" width="3.5703125" style="296" customWidth="1"/>
    <col min="14946" max="14946" width="21.85546875" style="296" customWidth="1"/>
    <col min="14947" max="14947" width="5" style="296" customWidth="1"/>
    <col min="14948" max="14948" width="5.140625" style="296" customWidth="1"/>
    <col min="14949" max="14949" width="6.42578125" style="296" customWidth="1"/>
    <col min="14950" max="14950" width="10.7109375" style="296" customWidth="1"/>
    <col min="14951" max="14951" width="11.140625" style="296" customWidth="1"/>
    <col min="14952" max="14954" width="10.7109375" style="296" customWidth="1"/>
    <col min="14955" max="14955" width="11.140625" style="296" customWidth="1"/>
    <col min="14956" max="14958" width="10.7109375" style="296" customWidth="1"/>
    <col min="14959" max="14959" width="11.140625" style="296" customWidth="1"/>
    <col min="14960" max="14961" width="10.7109375" style="296" customWidth="1"/>
    <col min="14962" max="15095" width="11.42578125" style="296"/>
    <col min="15096" max="15096" width="3" style="296" customWidth="1"/>
    <col min="15097" max="15097" width="21.85546875" style="296" customWidth="1"/>
    <col min="15098" max="15098" width="5" style="296" customWidth="1"/>
    <col min="15099" max="15099" width="5.140625" style="296" customWidth="1"/>
    <col min="15100" max="15100" width="6.42578125" style="296" customWidth="1"/>
    <col min="15101" max="15103" width="10.7109375" style="296" customWidth="1"/>
    <col min="15104" max="15107" width="11.85546875" style="296" customWidth="1"/>
    <col min="15108" max="15108" width="6.28515625" style="296" customWidth="1"/>
    <col min="15109" max="15109" width="8.28515625" style="296" customWidth="1"/>
    <col min="15110" max="15110" width="13.5703125" style="296" customWidth="1"/>
    <col min="15111" max="15111" width="2.7109375" style="296" customWidth="1"/>
    <col min="15112" max="15112" width="1.5703125" style="296" customWidth="1"/>
    <col min="15113" max="15113" width="3.140625" style="296" customWidth="1"/>
    <col min="15114" max="15114" width="21.85546875" style="296" customWidth="1"/>
    <col min="15115" max="15115" width="5" style="296" customWidth="1"/>
    <col min="15116" max="15116" width="5.140625" style="296" customWidth="1"/>
    <col min="15117" max="15117" width="6.42578125" style="296" customWidth="1"/>
    <col min="15118" max="15118" width="9" style="296" customWidth="1"/>
    <col min="15119" max="15119" width="8.7109375" style="296" customWidth="1"/>
    <col min="15120" max="15120" width="9" style="296" customWidth="1"/>
    <col min="15121" max="15121" width="8.7109375" style="296" customWidth="1"/>
    <col min="15122" max="15122" width="9" style="296" customWidth="1"/>
    <col min="15123" max="15123" width="8.7109375" style="296" customWidth="1"/>
    <col min="15124" max="15124" width="9" style="296" customWidth="1"/>
    <col min="15125" max="15125" width="8.7109375" style="296" customWidth="1"/>
    <col min="15126" max="15126" width="9" style="296" customWidth="1"/>
    <col min="15127" max="15127" width="8.7109375" style="296" customWidth="1"/>
    <col min="15128" max="15128" width="9" style="296" customWidth="1"/>
    <col min="15129" max="15129" width="9.28515625" style="296" customWidth="1"/>
    <col min="15130" max="15130" width="1.5703125" style="296" customWidth="1"/>
    <col min="15131" max="15131" width="1.7109375" style="296" customWidth="1"/>
    <col min="15132" max="15132" width="3.140625" style="296" customWidth="1"/>
    <col min="15133" max="15133" width="21.85546875" style="296" customWidth="1"/>
    <col min="15134" max="15134" width="5" style="296" customWidth="1"/>
    <col min="15135" max="15135" width="5.140625" style="296" customWidth="1"/>
    <col min="15136" max="15136" width="6.42578125" style="296" customWidth="1"/>
    <col min="15137" max="15137" width="5.5703125" style="296" customWidth="1"/>
    <col min="15138" max="15138" width="6" style="296" customWidth="1"/>
    <col min="15139" max="15139" width="5.5703125" style="296" customWidth="1"/>
    <col min="15140" max="15140" width="6" style="296" customWidth="1"/>
    <col min="15141" max="15141" width="5.5703125" style="296" customWidth="1"/>
    <col min="15142" max="15142" width="6" style="296" customWidth="1"/>
    <col min="15143" max="15143" width="5.5703125" style="296" customWidth="1"/>
    <col min="15144" max="15144" width="6" style="296" customWidth="1"/>
    <col min="15145" max="15145" width="5.5703125" style="296" customWidth="1"/>
    <col min="15146" max="15146" width="6" style="296" customWidth="1"/>
    <col min="15147" max="15147" width="5.5703125" style="296" customWidth="1"/>
    <col min="15148" max="15148" width="6" style="296" customWidth="1"/>
    <col min="15149" max="15149" width="5.5703125" style="296" customWidth="1"/>
    <col min="15150" max="15150" width="6" style="296" customWidth="1"/>
    <col min="15151" max="15151" width="5.5703125" style="296" customWidth="1"/>
    <col min="15152" max="15152" width="6" style="296" customWidth="1"/>
    <col min="15153" max="15153" width="5.5703125" style="296" customWidth="1"/>
    <col min="15154" max="15154" width="6" style="296" customWidth="1"/>
    <col min="15155" max="15155" width="3.140625" style="296" customWidth="1"/>
    <col min="15156" max="15156" width="1.7109375" style="296" customWidth="1"/>
    <col min="15157" max="15157" width="3.140625" style="296" customWidth="1"/>
    <col min="15158" max="15158" width="21.85546875" style="296" customWidth="1"/>
    <col min="15159" max="15159" width="5" style="296" customWidth="1"/>
    <col min="15160" max="15160" width="5.140625" style="296" customWidth="1"/>
    <col min="15161" max="15161" width="6.42578125" style="296" customWidth="1"/>
    <col min="15162" max="15162" width="5.5703125" style="296" customWidth="1"/>
    <col min="15163" max="15163" width="6" style="296" customWidth="1"/>
    <col min="15164" max="15164" width="5.5703125" style="296" customWidth="1"/>
    <col min="15165" max="15165" width="6" style="296" customWidth="1"/>
    <col min="15166" max="15166" width="5.5703125" style="296" customWidth="1"/>
    <col min="15167" max="15167" width="6" style="296" customWidth="1"/>
    <col min="15168" max="15168" width="5.5703125" style="296" customWidth="1"/>
    <col min="15169" max="15169" width="6" style="296" customWidth="1"/>
    <col min="15170" max="15170" width="5.5703125" style="296" customWidth="1"/>
    <col min="15171" max="15171" width="6" style="296" customWidth="1"/>
    <col min="15172" max="15172" width="5.5703125" style="296" customWidth="1"/>
    <col min="15173" max="15173" width="6" style="296" customWidth="1"/>
    <col min="15174" max="15174" width="5.5703125" style="296" customWidth="1"/>
    <col min="15175" max="15175" width="6" style="296" customWidth="1"/>
    <col min="15176" max="15176" width="5.5703125" style="296" customWidth="1"/>
    <col min="15177" max="15177" width="6" style="296" customWidth="1"/>
    <col min="15178" max="15178" width="5.5703125" style="296" customWidth="1"/>
    <col min="15179" max="15179" width="6" style="296" customWidth="1"/>
    <col min="15180" max="15180" width="3.140625" style="296" customWidth="1"/>
    <col min="15181" max="15181" width="2.7109375" style="296" customWidth="1"/>
    <col min="15182" max="15182" width="3" style="296" customWidth="1"/>
    <col min="15183" max="15183" width="21.85546875" style="296" customWidth="1"/>
    <col min="15184" max="15184" width="5" style="296" customWidth="1"/>
    <col min="15185" max="15185" width="5.140625" style="296" customWidth="1"/>
    <col min="15186" max="15186" width="6.42578125" style="296" customWidth="1"/>
    <col min="15187" max="15194" width="8.7109375" style="296" customWidth="1"/>
    <col min="15195" max="15198" width="9" style="296" customWidth="1"/>
    <col min="15199" max="15199" width="3.5703125" style="296" customWidth="1"/>
    <col min="15200" max="15200" width="2.5703125" style="296" customWidth="1"/>
    <col min="15201" max="15201" width="3.5703125" style="296" customWidth="1"/>
    <col min="15202" max="15202" width="21.85546875" style="296" customWidth="1"/>
    <col min="15203" max="15203" width="5" style="296" customWidth="1"/>
    <col min="15204" max="15204" width="5.140625" style="296" customWidth="1"/>
    <col min="15205" max="15205" width="6.42578125" style="296" customWidth="1"/>
    <col min="15206" max="15206" width="10.7109375" style="296" customWidth="1"/>
    <col min="15207" max="15207" width="11.140625" style="296" customWidth="1"/>
    <col min="15208" max="15210" width="10.7109375" style="296" customWidth="1"/>
    <col min="15211" max="15211" width="11.140625" style="296" customWidth="1"/>
    <col min="15212" max="15214" width="10.7109375" style="296" customWidth="1"/>
    <col min="15215" max="15215" width="11.140625" style="296" customWidth="1"/>
    <col min="15216" max="15217" width="10.7109375" style="296" customWidth="1"/>
    <col min="15218" max="15351" width="11.42578125" style="296"/>
    <col min="15352" max="15352" width="3" style="296" customWidth="1"/>
    <col min="15353" max="15353" width="21.85546875" style="296" customWidth="1"/>
    <col min="15354" max="15354" width="5" style="296" customWidth="1"/>
    <col min="15355" max="15355" width="5.140625" style="296" customWidth="1"/>
    <col min="15356" max="15356" width="6.42578125" style="296" customWidth="1"/>
    <col min="15357" max="15359" width="10.7109375" style="296" customWidth="1"/>
    <col min="15360" max="15363" width="11.85546875" style="296" customWidth="1"/>
    <col min="15364" max="15364" width="6.28515625" style="296" customWidth="1"/>
    <col min="15365" max="15365" width="8.28515625" style="296" customWidth="1"/>
    <col min="15366" max="15366" width="13.5703125" style="296" customWidth="1"/>
    <col min="15367" max="15367" width="2.7109375" style="296" customWidth="1"/>
    <col min="15368" max="15368" width="1.5703125" style="296" customWidth="1"/>
    <col min="15369" max="15369" width="3.140625" style="296" customWidth="1"/>
    <col min="15370" max="15370" width="21.85546875" style="296" customWidth="1"/>
    <col min="15371" max="15371" width="5" style="296" customWidth="1"/>
    <col min="15372" max="15372" width="5.140625" style="296" customWidth="1"/>
    <col min="15373" max="15373" width="6.42578125" style="296" customWidth="1"/>
    <col min="15374" max="15374" width="9" style="296" customWidth="1"/>
    <col min="15375" max="15375" width="8.7109375" style="296" customWidth="1"/>
    <col min="15376" max="15376" width="9" style="296" customWidth="1"/>
    <col min="15377" max="15377" width="8.7109375" style="296" customWidth="1"/>
    <col min="15378" max="15378" width="9" style="296" customWidth="1"/>
    <col min="15379" max="15379" width="8.7109375" style="296" customWidth="1"/>
    <col min="15380" max="15380" width="9" style="296" customWidth="1"/>
    <col min="15381" max="15381" width="8.7109375" style="296" customWidth="1"/>
    <col min="15382" max="15382" width="9" style="296" customWidth="1"/>
    <col min="15383" max="15383" width="8.7109375" style="296" customWidth="1"/>
    <col min="15384" max="15384" width="9" style="296" customWidth="1"/>
    <col min="15385" max="15385" width="9.28515625" style="296" customWidth="1"/>
    <col min="15386" max="15386" width="1.5703125" style="296" customWidth="1"/>
    <col min="15387" max="15387" width="1.7109375" style="296" customWidth="1"/>
    <col min="15388" max="15388" width="3.140625" style="296" customWidth="1"/>
    <col min="15389" max="15389" width="21.85546875" style="296" customWidth="1"/>
    <col min="15390" max="15390" width="5" style="296" customWidth="1"/>
    <col min="15391" max="15391" width="5.140625" style="296" customWidth="1"/>
    <col min="15392" max="15392" width="6.42578125" style="296" customWidth="1"/>
    <col min="15393" max="15393" width="5.5703125" style="296" customWidth="1"/>
    <col min="15394" max="15394" width="6" style="296" customWidth="1"/>
    <col min="15395" max="15395" width="5.5703125" style="296" customWidth="1"/>
    <col min="15396" max="15396" width="6" style="296" customWidth="1"/>
    <col min="15397" max="15397" width="5.5703125" style="296" customWidth="1"/>
    <col min="15398" max="15398" width="6" style="296" customWidth="1"/>
    <col min="15399" max="15399" width="5.5703125" style="296" customWidth="1"/>
    <col min="15400" max="15400" width="6" style="296" customWidth="1"/>
    <col min="15401" max="15401" width="5.5703125" style="296" customWidth="1"/>
    <col min="15402" max="15402" width="6" style="296" customWidth="1"/>
    <col min="15403" max="15403" width="5.5703125" style="296" customWidth="1"/>
    <col min="15404" max="15404" width="6" style="296" customWidth="1"/>
    <col min="15405" max="15405" width="5.5703125" style="296" customWidth="1"/>
    <col min="15406" max="15406" width="6" style="296" customWidth="1"/>
    <col min="15407" max="15407" width="5.5703125" style="296" customWidth="1"/>
    <col min="15408" max="15408" width="6" style="296" customWidth="1"/>
    <col min="15409" max="15409" width="5.5703125" style="296" customWidth="1"/>
    <col min="15410" max="15410" width="6" style="296" customWidth="1"/>
    <col min="15411" max="15411" width="3.140625" style="296" customWidth="1"/>
    <col min="15412" max="15412" width="1.7109375" style="296" customWidth="1"/>
    <col min="15413" max="15413" width="3.140625" style="296" customWidth="1"/>
    <col min="15414" max="15414" width="21.85546875" style="296" customWidth="1"/>
    <col min="15415" max="15415" width="5" style="296" customWidth="1"/>
    <col min="15416" max="15416" width="5.140625" style="296" customWidth="1"/>
    <col min="15417" max="15417" width="6.42578125" style="296" customWidth="1"/>
    <col min="15418" max="15418" width="5.5703125" style="296" customWidth="1"/>
    <col min="15419" max="15419" width="6" style="296" customWidth="1"/>
    <col min="15420" max="15420" width="5.5703125" style="296" customWidth="1"/>
    <col min="15421" max="15421" width="6" style="296" customWidth="1"/>
    <col min="15422" max="15422" width="5.5703125" style="296" customWidth="1"/>
    <col min="15423" max="15423" width="6" style="296" customWidth="1"/>
    <col min="15424" max="15424" width="5.5703125" style="296" customWidth="1"/>
    <col min="15425" max="15425" width="6" style="296" customWidth="1"/>
    <col min="15426" max="15426" width="5.5703125" style="296" customWidth="1"/>
    <col min="15427" max="15427" width="6" style="296" customWidth="1"/>
    <col min="15428" max="15428" width="5.5703125" style="296" customWidth="1"/>
    <col min="15429" max="15429" width="6" style="296" customWidth="1"/>
    <col min="15430" max="15430" width="5.5703125" style="296" customWidth="1"/>
    <col min="15431" max="15431" width="6" style="296" customWidth="1"/>
    <col min="15432" max="15432" width="5.5703125" style="296" customWidth="1"/>
    <col min="15433" max="15433" width="6" style="296" customWidth="1"/>
    <col min="15434" max="15434" width="5.5703125" style="296" customWidth="1"/>
    <col min="15435" max="15435" width="6" style="296" customWidth="1"/>
    <col min="15436" max="15436" width="3.140625" style="296" customWidth="1"/>
    <col min="15437" max="15437" width="2.7109375" style="296" customWidth="1"/>
    <col min="15438" max="15438" width="3" style="296" customWidth="1"/>
    <col min="15439" max="15439" width="21.85546875" style="296" customWidth="1"/>
    <col min="15440" max="15440" width="5" style="296" customWidth="1"/>
    <col min="15441" max="15441" width="5.140625" style="296" customWidth="1"/>
    <col min="15442" max="15442" width="6.42578125" style="296" customWidth="1"/>
    <col min="15443" max="15450" width="8.7109375" style="296" customWidth="1"/>
    <col min="15451" max="15454" width="9" style="296" customWidth="1"/>
    <col min="15455" max="15455" width="3.5703125" style="296" customWidth="1"/>
    <col min="15456" max="15456" width="2.5703125" style="296" customWidth="1"/>
    <col min="15457" max="15457" width="3.5703125" style="296" customWidth="1"/>
    <col min="15458" max="15458" width="21.85546875" style="296" customWidth="1"/>
    <col min="15459" max="15459" width="5" style="296" customWidth="1"/>
    <col min="15460" max="15460" width="5.140625" style="296" customWidth="1"/>
    <col min="15461" max="15461" width="6.42578125" style="296" customWidth="1"/>
    <col min="15462" max="15462" width="10.7109375" style="296" customWidth="1"/>
    <col min="15463" max="15463" width="11.140625" style="296" customWidth="1"/>
    <col min="15464" max="15466" width="10.7109375" style="296" customWidth="1"/>
    <col min="15467" max="15467" width="11.140625" style="296" customWidth="1"/>
    <col min="15468" max="15470" width="10.7109375" style="296" customWidth="1"/>
    <col min="15471" max="15471" width="11.140625" style="296" customWidth="1"/>
    <col min="15472" max="15473" width="10.7109375" style="296" customWidth="1"/>
    <col min="15474" max="15607" width="11.42578125" style="296"/>
    <col min="15608" max="15608" width="3" style="296" customWidth="1"/>
    <col min="15609" max="15609" width="21.85546875" style="296" customWidth="1"/>
    <col min="15610" max="15610" width="5" style="296" customWidth="1"/>
    <col min="15611" max="15611" width="5.140625" style="296" customWidth="1"/>
    <col min="15612" max="15612" width="6.42578125" style="296" customWidth="1"/>
    <col min="15613" max="15615" width="10.7109375" style="296" customWidth="1"/>
    <col min="15616" max="15619" width="11.85546875" style="296" customWidth="1"/>
    <col min="15620" max="15620" width="6.28515625" style="296" customWidth="1"/>
    <col min="15621" max="15621" width="8.28515625" style="296" customWidth="1"/>
    <col min="15622" max="15622" width="13.5703125" style="296" customWidth="1"/>
    <col min="15623" max="15623" width="2.7109375" style="296" customWidth="1"/>
    <col min="15624" max="15624" width="1.5703125" style="296" customWidth="1"/>
    <col min="15625" max="15625" width="3.140625" style="296" customWidth="1"/>
    <col min="15626" max="15626" width="21.85546875" style="296" customWidth="1"/>
    <col min="15627" max="15627" width="5" style="296" customWidth="1"/>
    <col min="15628" max="15628" width="5.140625" style="296" customWidth="1"/>
    <col min="15629" max="15629" width="6.42578125" style="296" customWidth="1"/>
    <col min="15630" max="15630" width="9" style="296" customWidth="1"/>
    <col min="15631" max="15631" width="8.7109375" style="296" customWidth="1"/>
    <col min="15632" max="15632" width="9" style="296" customWidth="1"/>
    <col min="15633" max="15633" width="8.7109375" style="296" customWidth="1"/>
    <col min="15634" max="15634" width="9" style="296" customWidth="1"/>
    <col min="15635" max="15635" width="8.7109375" style="296" customWidth="1"/>
    <col min="15636" max="15636" width="9" style="296" customWidth="1"/>
    <col min="15637" max="15637" width="8.7109375" style="296" customWidth="1"/>
    <col min="15638" max="15638" width="9" style="296" customWidth="1"/>
    <col min="15639" max="15639" width="8.7109375" style="296" customWidth="1"/>
    <col min="15640" max="15640" width="9" style="296" customWidth="1"/>
    <col min="15641" max="15641" width="9.28515625" style="296" customWidth="1"/>
    <col min="15642" max="15642" width="1.5703125" style="296" customWidth="1"/>
    <col min="15643" max="15643" width="1.7109375" style="296" customWidth="1"/>
    <col min="15644" max="15644" width="3.140625" style="296" customWidth="1"/>
    <col min="15645" max="15645" width="21.85546875" style="296" customWidth="1"/>
    <col min="15646" max="15646" width="5" style="296" customWidth="1"/>
    <col min="15647" max="15647" width="5.140625" style="296" customWidth="1"/>
    <col min="15648" max="15648" width="6.42578125" style="296" customWidth="1"/>
    <col min="15649" max="15649" width="5.5703125" style="296" customWidth="1"/>
    <col min="15650" max="15650" width="6" style="296" customWidth="1"/>
    <col min="15651" max="15651" width="5.5703125" style="296" customWidth="1"/>
    <col min="15652" max="15652" width="6" style="296" customWidth="1"/>
    <col min="15653" max="15653" width="5.5703125" style="296" customWidth="1"/>
    <col min="15654" max="15654" width="6" style="296" customWidth="1"/>
    <col min="15655" max="15655" width="5.5703125" style="296" customWidth="1"/>
    <col min="15656" max="15656" width="6" style="296" customWidth="1"/>
    <col min="15657" max="15657" width="5.5703125" style="296" customWidth="1"/>
    <col min="15658" max="15658" width="6" style="296" customWidth="1"/>
    <col min="15659" max="15659" width="5.5703125" style="296" customWidth="1"/>
    <col min="15660" max="15660" width="6" style="296" customWidth="1"/>
    <col min="15661" max="15661" width="5.5703125" style="296" customWidth="1"/>
    <col min="15662" max="15662" width="6" style="296" customWidth="1"/>
    <col min="15663" max="15663" width="5.5703125" style="296" customWidth="1"/>
    <col min="15664" max="15664" width="6" style="296" customWidth="1"/>
    <col min="15665" max="15665" width="5.5703125" style="296" customWidth="1"/>
    <col min="15666" max="15666" width="6" style="296" customWidth="1"/>
    <col min="15667" max="15667" width="3.140625" style="296" customWidth="1"/>
    <col min="15668" max="15668" width="1.7109375" style="296" customWidth="1"/>
    <col min="15669" max="15669" width="3.140625" style="296" customWidth="1"/>
    <col min="15670" max="15670" width="21.85546875" style="296" customWidth="1"/>
    <col min="15671" max="15671" width="5" style="296" customWidth="1"/>
    <col min="15672" max="15672" width="5.140625" style="296" customWidth="1"/>
    <col min="15673" max="15673" width="6.42578125" style="296" customWidth="1"/>
    <col min="15674" max="15674" width="5.5703125" style="296" customWidth="1"/>
    <col min="15675" max="15675" width="6" style="296" customWidth="1"/>
    <col min="15676" max="15676" width="5.5703125" style="296" customWidth="1"/>
    <col min="15677" max="15677" width="6" style="296" customWidth="1"/>
    <col min="15678" max="15678" width="5.5703125" style="296" customWidth="1"/>
    <col min="15679" max="15679" width="6" style="296" customWidth="1"/>
    <col min="15680" max="15680" width="5.5703125" style="296" customWidth="1"/>
    <col min="15681" max="15681" width="6" style="296" customWidth="1"/>
    <col min="15682" max="15682" width="5.5703125" style="296" customWidth="1"/>
    <col min="15683" max="15683" width="6" style="296" customWidth="1"/>
    <col min="15684" max="15684" width="5.5703125" style="296" customWidth="1"/>
    <col min="15685" max="15685" width="6" style="296" customWidth="1"/>
    <col min="15686" max="15686" width="5.5703125" style="296" customWidth="1"/>
    <col min="15687" max="15687" width="6" style="296" customWidth="1"/>
    <col min="15688" max="15688" width="5.5703125" style="296" customWidth="1"/>
    <col min="15689" max="15689" width="6" style="296" customWidth="1"/>
    <col min="15690" max="15690" width="5.5703125" style="296" customWidth="1"/>
    <col min="15691" max="15691" width="6" style="296" customWidth="1"/>
    <col min="15692" max="15692" width="3.140625" style="296" customWidth="1"/>
    <col min="15693" max="15693" width="2.7109375" style="296" customWidth="1"/>
    <col min="15694" max="15694" width="3" style="296" customWidth="1"/>
    <col min="15695" max="15695" width="21.85546875" style="296" customWidth="1"/>
    <col min="15696" max="15696" width="5" style="296" customWidth="1"/>
    <col min="15697" max="15697" width="5.140625" style="296" customWidth="1"/>
    <col min="15698" max="15698" width="6.42578125" style="296" customWidth="1"/>
    <col min="15699" max="15706" width="8.7109375" style="296" customWidth="1"/>
    <col min="15707" max="15710" width="9" style="296" customWidth="1"/>
    <col min="15711" max="15711" width="3.5703125" style="296" customWidth="1"/>
    <col min="15712" max="15712" width="2.5703125" style="296" customWidth="1"/>
    <col min="15713" max="15713" width="3.5703125" style="296" customWidth="1"/>
    <col min="15714" max="15714" width="21.85546875" style="296" customWidth="1"/>
    <col min="15715" max="15715" width="5" style="296" customWidth="1"/>
    <col min="15716" max="15716" width="5.140625" style="296" customWidth="1"/>
    <col min="15717" max="15717" width="6.42578125" style="296" customWidth="1"/>
    <col min="15718" max="15718" width="10.7109375" style="296" customWidth="1"/>
    <col min="15719" max="15719" width="11.140625" style="296" customWidth="1"/>
    <col min="15720" max="15722" width="10.7109375" style="296" customWidth="1"/>
    <col min="15723" max="15723" width="11.140625" style="296" customWidth="1"/>
    <col min="15724" max="15726" width="10.7109375" style="296" customWidth="1"/>
    <col min="15727" max="15727" width="11.140625" style="296" customWidth="1"/>
    <col min="15728" max="15729" width="10.7109375" style="296" customWidth="1"/>
    <col min="15730" max="15863" width="11.42578125" style="296"/>
    <col min="15864" max="15864" width="3" style="296" customWidth="1"/>
    <col min="15865" max="15865" width="21.85546875" style="296" customWidth="1"/>
    <col min="15866" max="15866" width="5" style="296" customWidth="1"/>
    <col min="15867" max="15867" width="5.140625" style="296" customWidth="1"/>
    <col min="15868" max="15868" width="6.42578125" style="296" customWidth="1"/>
    <col min="15869" max="15871" width="10.7109375" style="296" customWidth="1"/>
    <col min="15872" max="15875" width="11.85546875" style="296" customWidth="1"/>
    <col min="15876" max="15876" width="6.28515625" style="296" customWidth="1"/>
    <col min="15877" max="15877" width="8.28515625" style="296" customWidth="1"/>
    <col min="15878" max="15878" width="13.5703125" style="296" customWidth="1"/>
    <col min="15879" max="15879" width="2.7109375" style="296" customWidth="1"/>
    <col min="15880" max="15880" width="1.5703125" style="296" customWidth="1"/>
    <col min="15881" max="15881" width="3.140625" style="296" customWidth="1"/>
    <col min="15882" max="15882" width="21.85546875" style="296" customWidth="1"/>
    <col min="15883" max="15883" width="5" style="296" customWidth="1"/>
    <col min="15884" max="15884" width="5.140625" style="296" customWidth="1"/>
    <col min="15885" max="15885" width="6.42578125" style="296" customWidth="1"/>
    <col min="15886" max="15886" width="9" style="296" customWidth="1"/>
    <col min="15887" max="15887" width="8.7109375" style="296" customWidth="1"/>
    <col min="15888" max="15888" width="9" style="296" customWidth="1"/>
    <col min="15889" max="15889" width="8.7109375" style="296" customWidth="1"/>
    <col min="15890" max="15890" width="9" style="296" customWidth="1"/>
    <col min="15891" max="15891" width="8.7109375" style="296" customWidth="1"/>
    <col min="15892" max="15892" width="9" style="296" customWidth="1"/>
    <col min="15893" max="15893" width="8.7109375" style="296" customWidth="1"/>
    <col min="15894" max="15894" width="9" style="296" customWidth="1"/>
    <col min="15895" max="15895" width="8.7109375" style="296" customWidth="1"/>
    <col min="15896" max="15896" width="9" style="296" customWidth="1"/>
    <col min="15897" max="15897" width="9.28515625" style="296" customWidth="1"/>
    <col min="15898" max="15898" width="1.5703125" style="296" customWidth="1"/>
    <col min="15899" max="15899" width="1.7109375" style="296" customWidth="1"/>
    <col min="15900" max="15900" width="3.140625" style="296" customWidth="1"/>
    <col min="15901" max="15901" width="21.85546875" style="296" customWidth="1"/>
    <col min="15902" max="15902" width="5" style="296" customWidth="1"/>
    <col min="15903" max="15903" width="5.140625" style="296" customWidth="1"/>
    <col min="15904" max="15904" width="6.42578125" style="296" customWidth="1"/>
    <col min="15905" max="15905" width="5.5703125" style="296" customWidth="1"/>
    <col min="15906" max="15906" width="6" style="296" customWidth="1"/>
    <col min="15907" max="15907" width="5.5703125" style="296" customWidth="1"/>
    <col min="15908" max="15908" width="6" style="296" customWidth="1"/>
    <col min="15909" max="15909" width="5.5703125" style="296" customWidth="1"/>
    <col min="15910" max="15910" width="6" style="296" customWidth="1"/>
    <col min="15911" max="15911" width="5.5703125" style="296" customWidth="1"/>
    <col min="15912" max="15912" width="6" style="296" customWidth="1"/>
    <col min="15913" max="15913" width="5.5703125" style="296" customWidth="1"/>
    <col min="15914" max="15914" width="6" style="296" customWidth="1"/>
    <col min="15915" max="15915" width="5.5703125" style="296" customWidth="1"/>
    <col min="15916" max="15916" width="6" style="296" customWidth="1"/>
    <col min="15917" max="15917" width="5.5703125" style="296" customWidth="1"/>
    <col min="15918" max="15918" width="6" style="296" customWidth="1"/>
    <col min="15919" max="15919" width="5.5703125" style="296" customWidth="1"/>
    <col min="15920" max="15920" width="6" style="296" customWidth="1"/>
    <col min="15921" max="15921" width="5.5703125" style="296" customWidth="1"/>
    <col min="15922" max="15922" width="6" style="296" customWidth="1"/>
    <col min="15923" max="15923" width="3.140625" style="296" customWidth="1"/>
    <col min="15924" max="15924" width="1.7109375" style="296" customWidth="1"/>
    <col min="15925" max="15925" width="3.140625" style="296" customWidth="1"/>
    <col min="15926" max="15926" width="21.85546875" style="296" customWidth="1"/>
    <col min="15927" max="15927" width="5" style="296" customWidth="1"/>
    <col min="15928" max="15928" width="5.140625" style="296" customWidth="1"/>
    <col min="15929" max="15929" width="6.42578125" style="296" customWidth="1"/>
    <col min="15930" max="15930" width="5.5703125" style="296" customWidth="1"/>
    <col min="15931" max="15931" width="6" style="296" customWidth="1"/>
    <col min="15932" max="15932" width="5.5703125" style="296" customWidth="1"/>
    <col min="15933" max="15933" width="6" style="296" customWidth="1"/>
    <col min="15934" max="15934" width="5.5703125" style="296" customWidth="1"/>
    <col min="15935" max="15935" width="6" style="296" customWidth="1"/>
    <col min="15936" max="15936" width="5.5703125" style="296" customWidth="1"/>
    <col min="15937" max="15937" width="6" style="296" customWidth="1"/>
    <col min="15938" max="15938" width="5.5703125" style="296" customWidth="1"/>
    <col min="15939" max="15939" width="6" style="296" customWidth="1"/>
    <col min="15940" max="15940" width="5.5703125" style="296" customWidth="1"/>
    <col min="15941" max="15941" width="6" style="296" customWidth="1"/>
    <col min="15942" max="15942" width="5.5703125" style="296" customWidth="1"/>
    <col min="15943" max="15943" width="6" style="296" customWidth="1"/>
    <col min="15944" max="15944" width="5.5703125" style="296" customWidth="1"/>
    <col min="15945" max="15945" width="6" style="296" customWidth="1"/>
    <col min="15946" max="15946" width="5.5703125" style="296" customWidth="1"/>
    <col min="15947" max="15947" width="6" style="296" customWidth="1"/>
    <col min="15948" max="15948" width="3.140625" style="296" customWidth="1"/>
    <col min="15949" max="15949" width="2.7109375" style="296" customWidth="1"/>
    <col min="15950" max="15950" width="3" style="296" customWidth="1"/>
    <col min="15951" max="15951" width="21.85546875" style="296" customWidth="1"/>
    <col min="15952" max="15952" width="5" style="296" customWidth="1"/>
    <col min="15953" max="15953" width="5.140625" style="296" customWidth="1"/>
    <col min="15954" max="15954" width="6.42578125" style="296" customWidth="1"/>
    <col min="15955" max="15962" width="8.7109375" style="296" customWidth="1"/>
    <col min="15963" max="15966" width="9" style="296" customWidth="1"/>
    <col min="15967" max="15967" width="3.5703125" style="296" customWidth="1"/>
    <col min="15968" max="15968" width="2.5703125" style="296" customWidth="1"/>
    <col min="15969" max="15969" width="3.5703125" style="296" customWidth="1"/>
    <col min="15970" max="15970" width="21.85546875" style="296" customWidth="1"/>
    <col min="15971" max="15971" width="5" style="296" customWidth="1"/>
    <col min="15972" max="15972" width="5.140625" style="296" customWidth="1"/>
    <col min="15973" max="15973" width="6.42578125" style="296" customWidth="1"/>
    <col min="15974" max="15974" width="10.7109375" style="296" customWidth="1"/>
    <col min="15975" max="15975" width="11.140625" style="296" customWidth="1"/>
    <col min="15976" max="15978" width="10.7109375" style="296" customWidth="1"/>
    <col min="15979" max="15979" width="11.140625" style="296" customWidth="1"/>
    <col min="15980" max="15982" width="10.7109375" style="296" customWidth="1"/>
    <col min="15983" max="15983" width="11.140625" style="296" customWidth="1"/>
    <col min="15984" max="15985" width="10.7109375" style="296" customWidth="1"/>
    <col min="15986" max="16119" width="11.42578125" style="296"/>
    <col min="16120" max="16120" width="3" style="296" customWidth="1"/>
    <col min="16121" max="16121" width="21.85546875" style="296" customWidth="1"/>
    <col min="16122" max="16122" width="5" style="296" customWidth="1"/>
    <col min="16123" max="16123" width="5.140625" style="296" customWidth="1"/>
    <col min="16124" max="16124" width="6.42578125" style="296" customWidth="1"/>
    <col min="16125" max="16127" width="10.7109375" style="296" customWidth="1"/>
    <col min="16128" max="16131" width="11.85546875" style="296" customWidth="1"/>
    <col min="16132" max="16132" width="6.28515625" style="296" customWidth="1"/>
    <col min="16133" max="16133" width="8.28515625" style="296" customWidth="1"/>
    <col min="16134" max="16134" width="13.5703125" style="296" customWidth="1"/>
    <col min="16135" max="16135" width="2.7109375" style="296" customWidth="1"/>
    <col min="16136" max="16136" width="1.5703125" style="296" customWidth="1"/>
    <col min="16137" max="16137" width="3.140625" style="296" customWidth="1"/>
    <col min="16138" max="16138" width="21.85546875" style="296" customWidth="1"/>
    <col min="16139" max="16139" width="5" style="296" customWidth="1"/>
    <col min="16140" max="16140" width="5.140625" style="296" customWidth="1"/>
    <col min="16141" max="16141" width="6.42578125" style="296" customWidth="1"/>
    <col min="16142" max="16142" width="9" style="296" customWidth="1"/>
    <col min="16143" max="16143" width="8.7109375" style="296" customWidth="1"/>
    <col min="16144" max="16144" width="9" style="296" customWidth="1"/>
    <col min="16145" max="16145" width="8.7109375" style="296" customWidth="1"/>
    <col min="16146" max="16146" width="9" style="296" customWidth="1"/>
    <col min="16147" max="16147" width="8.7109375" style="296" customWidth="1"/>
    <col min="16148" max="16148" width="9" style="296" customWidth="1"/>
    <col min="16149" max="16149" width="8.7109375" style="296" customWidth="1"/>
    <col min="16150" max="16150" width="9" style="296" customWidth="1"/>
    <col min="16151" max="16151" width="8.7109375" style="296" customWidth="1"/>
    <col min="16152" max="16152" width="9" style="296" customWidth="1"/>
    <col min="16153" max="16153" width="9.28515625" style="296" customWidth="1"/>
    <col min="16154" max="16154" width="1.5703125" style="296" customWidth="1"/>
    <col min="16155" max="16155" width="1.7109375" style="296" customWidth="1"/>
    <col min="16156" max="16156" width="3.140625" style="296" customWidth="1"/>
    <col min="16157" max="16157" width="21.85546875" style="296" customWidth="1"/>
    <col min="16158" max="16158" width="5" style="296" customWidth="1"/>
    <col min="16159" max="16159" width="5.140625" style="296" customWidth="1"/>
    <col min="16160" max="16160" width="6.42578125" style="296" customWidth="1"/>
    <col min="16161" max="16161" width="5.5703125" style="296" customWidth="1"/>
    <col min="16162" max="16162" width="6" style="296" customWidth="1"/>
    <col min="16163" max="16163" width="5.5703125" style="296" customWidth="1"/>
    <col min="16164" max="16164" width="6" style="296" customWidth="1"/>
    <col min="16165" max="16165" width="5.5703125" style="296" customWidth="1"/>
    <col min="16166" max="16166" width="6" style="296" customWidth="1"/>
    <col min="16167" max="16167" width="5.5703125" style="296" customWidth="1"/>
    <col min="16168" max="16168" width="6" style="296" customWidth="1"/>
    <col min="16169" max="16169" width="5.5703125" style="296" customWidth="1"/>
    <col min="16170" max="16170" width="6" style="296" customWidth="1"/>
    <col min="16171" max="16171" width="5.5703125" style="296" customWidth="1"/>
    <col min="16172" max="16172" width="6" style="296" customWidth="1"/>
    <col min="16173" max="16173" width="5.5703125" style="296" customWidth="1"/>
    <col min="16174" max="16174" width="6" style="296" customWidth="1"/>
    <col min="16175" max="16175" width="5.5703125" style="296" customWidth="1"/>
    <col min="16176" max="16176" width="6" style="296" customWidth="1"/>
    <col min="16177" max="16177" width="5.5703125" style="296" customWidth="1"/>
    <col min="16178" max="16178" width="6" style="296" customWidth="1"/>
    <col min="16179" max="16179" width="3.140625" style="296" customWidth="1"/>
    <col min="16180" max="16180" width="1.7109375" style="296" customWidth="1"/>
    <col min="16181" max="16181" width="3.140625" style="296" customWidth="1"/>
    <col min="16182" max="16182" width="21.85546875" style="296" customWidth="1"/>
    <col min="16183" max="16183" width="5" style="296" customWidth="1"/>
    <col min="16184" max="16184" width="5.140625" style="296" customWidth="1"/>
    <col min="16185" max="16185" width="6.42578125" style="296" customWidth="1"/>
    <col min="16186" max="16186" width="5.5703125" style="296" customWidth="1"/>
    <col min="16187" max="16187" width="6" style="296" customWidth="1"/>
    <col min="16188" max="16188" width="5.5703125" style="296" customWidth="1"/>
    <col min="16189" max="16189" width="6" style="296" customWidth="1"/>
    <col min="16190" max="16190" width="5.5703125" style="296" customWidth="1"/>
    <col min="16191" max="16191" width="6" style="296" customWidth="1"/>
    <col min="16192" max="16192" width="5.5703125" style="296" customWidth="1"/>
    <col min="16193" max="16193" width="6" style="296" customWidth="1"/>
    <col min="16194" max="16194" width="5.5703125" style="296" customWidth="1"/>
    <col min="16195" max="16195" width="6" style="296" customWidth="1"/>
    <col min="16196" max="16196" width="5.5703125" style="296" customWidth="1"/>
    <col min="16197" max="16197" width="6" style="296" customWidth="1"/>
    <col min="16198" max="16198" width="5.5703125" style="296" customWidth="1"/>
    <col min="16199" max="16199" width="6" style="296" customWidth="1"/>
    <col min="16200" max="16200" width="5.5703125" style="296" customWidth="1"/>
    <col min="16201" max="16201" width="6" style="296" customWidth="1"/>
    <col min="16202" max="16202" width="5.5703125" style="296" customWidth="1"/>
    <col min="16203" max="16203" width="6" style="296" customWidth="1"/>
    <col min="16204" max="16204" width="3.140625" style="296" customWidth="1"/>
    <col min="16205" max="16205" width="2.7109375" style="296" customWidth="1"/>
    <col min="16206" max="16206" width="3" style="296" customWidth="1"/>
    <col min="16207" max="16207" width="21.85546875" style="296" customWidth="1"/>
    <col min="16208" max="16208" width="5" style="296" customWidth="1"/>
    <col min="16209" max="16209" width="5.140625" style="296" customWidth="1"/>
    <col min="16210" max="16210" width="6.42578125" style="296" customWidth="1"/>
    <col min="16211" max="16218" width="8.7109375" style="296" customWidth="1"/>
    <col min="16219" max="16222" width="9" style="296" customWidth="1"/>
    <col min="16223" max="16223" width="3.5703125" style="296" customWidth="1"/>
    <col min="16224" max="16224" width="2.5703125" style="296" customWidth="1"/>
    <col min="16225" max="16225" width="3.5703125" style="296" customWidth="1"/>
    <col min="16226" max="16226" width="21.85546875" style="296" customWidth="1"/>
    <col min="16227" max="16227" width="5" style="296" customWidth="1"/>
    <col min="16228" max="16228" width="5.140625" style="296" customWidth="1"/>
    <col min="16229" max="16229" width="6.42578125" style="296" customWidth="1"/>
    <col min="16230" max="16230" width="10.7109375" style="296" customWidth="1"/>
    <col min="16231" max="16231" width="11.140625" style="296" customWidth="1"/>
    <col min="16232" max="16234" width="10.7109375" style="296" customWidth="1"/>
    <col min="16235" max="16235" width="11.140625" style="296" customWidth="1"/>
    <col min="16236" max="16238" width="10.7109375" style="296" customWidth="1"/>
    <col min="16239" max="16239" width="11.140625" style="296" customWidth="1"/>
    <col min="16240" max="16241" width="10.7109375" style="296" customWidth="1"/>
    <col min="16242" max="16384" width="11.42578125" style="296"/>
  </cols>
  <sheetData>
    <row r="1" spans="2:113" s="578" customFormat="1" ht="20.25" customHeight="1">
      <c r="B1" s="580"/>
      <c r="C1" s="3109" t="s">
        <v>336</v>
      </c>
      <c r="D1" s="3109"/>
      <c r="E1" s="3109"/>
      <c r="F1" s="3109"/>
      <c r="G1" s="3109"/>
      <c r="H1" s="3109"/>
      <c r="I1" s="3109"/>
      <c r="J1" s="3109"/>
      <c r="K1" s="3109"/>
      <c r="L1" s="3109"/>
      <c r="M1" s="3109"/>
      <c r="N1" s="3109"/>
      <c r="O1" s="3109"/>
      <c r="P1" s="579" t="s">
        <v>335</v>
      </c>
      <c r="R1" s="2919" t="s">
        <v>334</v>
      </c>
      <c r="S1" s="2919"/>
      <c r="T1" s="2919"/>
      <c r="U1" s="2919"/>
      <c r="V1" s="2919"/>
      <c r="W1" s="2919"/>
      <c r="X1" s="2919"/>
      <c r="Y1" s="2919"/>
      <c r="Z1" s="2919"/>
      <c r="AA1" s="2919"/>
      <c r="AB1" s="2919"/>
      <c r="AC1" s="2919"/>
      <c r="AD1" s="2919"/>
      <c r="AE1" s="2919"/>
      <c r="AG1" s="579" t="s">
        <v>333</v>
      </c>
      <c r="AI1" s="2919" t="s">
        <v>332</v>
      </c>
      <c r="AJ1" s="2919"/>
      <c r="AK1" s="2919"/>
      <c r="AL1" s="2919"/>
      <c r="AM1" s="2919"/>
      <c r="AN1" s="2919"/>
      <c r="AO1" s="2919"/>
      <c r="AP1" s="2919"/>
      <c r="AQ1" s="2919"/>
      <c r="AR1" s="2919"/>
      <c r="AS1" s="2919"/>
      <c r="AT1" s="2919"/>
      <c r="AU1" s="2919"/>
      <c r="AV1" s="2919"/>
      <c r="AW1" s="2919"/>
      <c r="AX1" s="2919"/>
      <c r="AY1" s="2919"/>
      <c r="AZ1" s="2919"/>
      <c r="BA1" s="2919"/>
      <c r="BD1" s="579" t="s">
        <v>331</v>
      </c>
      <c r="BF1" s="2919" t="s">
        <v>330</v>
      </c>
      <c r="BG1" s="2919"/>
      <c r="BH1" s="2919"/>
      <c r="BI1" s="2919"/>
      <c r="BJ1" s="2919"/>
      <c r="BK1" s="2919"/>
      <c r="BL1" s="2919"/>
      <c r="BM1" s="2919"/>
      <c r="BN1" s="2919"/>
      <c r="BO1" s="2919"/>
      <c r="BP1" s="2919"/>
      <c r="BQ1" s="2919"/>
      <c r="BR1" s="2919"/>
      <c r="BS1" s="2919"/>
      <c r="BT1" s="2919"/>
      <c r="BU1" s="2919"/>
      <c r="BV1" s="2919"/>
      <c r="BW1" s="2919"/>
      <c r="BX1" s="2919"/>
      <c r="BY1" s="2919"/>
      <c r="CA1" s="579" t="s">
        <v>329</v>
      </c>
      <c r="CC1" s="2919" t="s">
        <v>328</v>
      </c>
      <c r="CD1" s="2919"/>
      <c r="CE1" s="2919"/>
      <c r="CF1" s="2919"/>
      <c r="CG1" s="2919"/>
      <c r="CH1" s="2919"/>
      <c r="CI1" s="2919"/>
      <c r="CJ1" s="2919"/>
      <c r="CK1" s="2919"/>
      <c r="CL1" s="2919"/>
      <c r="CM1" s="2919"/>
      <c r="CN1" s="2919"/>
      <c r="CO1" s="2919"/>
      <c r="CP1" s="2919"/>
      <c r="CR1" s="579" t="s">
        <v>327</v>
      </c>
      <c r="CT1" s="2919" t="s">
        <v>326</v>
      </c>
      <c r="CU1" s="2919"/>
      <c r="CV1" s="2919"/>
      <c r="CW1" s="2919"/>
      <c r="CX1" s="2919"/>
      <c r="CY1" s="2919"/>
      <c r="CZ1" s="2919"/>
      <c r="DA1" s="2919"/>
      <c r="DB1" s="2919"/>
      <c r="DC1" s="2919"/>
      <c r="DD1" s="2919"/>
      <c r="DE1" s="2919"/>
      <c r="DF1" s="2919"/>
      <c r="DG1" s="2919"/>
      <c r="DH1" s="580"/>
      <c r="DI1" s="579" t="s">
        <v>325</v>
      </c>
    </row>
    <row r="2" spans="2:113" ht="15" customHeight="1" thickBot="1">
      <c r="H2" s="307"/>
      <c r="I2" s="307"/>
      <c r="J2" s="307"/>
      <c r="K2" s="307"/>
      <c r="L2" s="307"/>
      <c r="M2" s="577"/>
      <c r="N2" s="577"/>
      <c r="O2" s="574"/>
      <c r="P2" s="574" t="str">
        <f>CONCATENATE("Betrieb: ",Hauptmenü!$C$4,", Jahr: ",Hauptmenü!$C$5,", Variante: ",Hauptmenü!$C$6)</f>
        <v xml:space="preserve">Betrieb: , Jahr: , Variante: </v>
      </c>
      <c r="Q2" s="299"/>
      <c r="AB2" s="314"/>
      <c r="AC2" s="314"/>
      <c r="AD2" s="576"/>
      <c r="AE2" s="576"/>
      <c r="AF2" s="575"/>
      <c r="AG2" s="574" t="str">
        <f>P2</f>
        <v xml:space="preserve">Betrieb: , Jahr: , Variante: </v>
      </c>
      <c r="AI2" s="573"/>
      <c r="BD2" s="342" t="str">
        <f>P2</f>
        <v xml:space="preserve">Betrieb: , Jahr: , Variante: </v>
      </c>
      <c r="BF2" s="573"/>
      <c r="BM2" s="338"/>
      <c r="CA2" s="342" t="str">
        <f>P2</f>
        <v xml:space="preserve">Betrieb: , Jahr: , Variante: </v>
      </c>
      <c r="CC2" s="573"/>
      <c r="CR2" s="342" t="str">
        <f>P2</f>
        <v xml:space="preserve">Betrieb: , Jahr: , Variante: </v>
      </c>
      <c r="CT2" s="573"/>
      <c r="DE2" s="572"/>
      <c r="DF2" s="572"/>
      <c r="DG2" s="572"/>
      <c r="DH2" s="572"/>
      <c r="DI2" s="342" t="str">
        <f>P2</f>
        <v xml:space="preserve">Betrieb: , Jahr: , Variante: </v>
      </c>
    </row>
    <row r="3" spans="2:113" s="471" customFormat="1" ht="13.5" thickBot="1">
      <c r="B3" s="503"/>
      <c r="C3" s="553"/>
      <c r="D3" s="557" t="s">
        <v>314</v>
      </c>
      <c r="E3" s="570"/>
      <c r="F3" s="556"/>
      <c r="G3" s="3110" t="s">
        <v>324</v>
      </c>
      <c r="H3" s="557" t="s">
        <v>323</v>
      </c>
      <c r="I3" s="570"/>
      <c r="J3" s="570"/>
      <c r="K3" s="570"/>
      <c r="L3" s="570"/>
      <c r="M3" s="556"/>
      <c r="N3" s="557" t="s">
        <v>322</v>
      </c>
      <c r="O3" s="556"/>
      <c r="P3" s="553"/>
      <c r="R3" s="553"/>
      <c r="S3" s="571" t="s">
        <v>314</v>
      </c>
      <c r="T3" s="570"/>
      <c r="U3" s="570"/>
      <c r="V3" s="3112" t="s">
        <v>321</v>
      </c>
      <c r="W3" s="3113"/>
      <c r="X3" s="2907" t="s">
        <v>320</v>
      </c>
      <c r="Y3" s="2908"/>
      <c r="Z3" s="2913" t="s">
        <v>319</v>
      </c>
      <c r="AA3" s="2914"/>
      <c r="AB3" s="2909" t="s">
        <v>318</v>
      </c>
      <c r="AC3" s="2887"/>
      <c r="AD3" s="2886" t="s">
        <v>317</v>
      </c>
      <c r="AE3" s="2887"/>
      <c r="AF3" s="2885" t="s">
        <v>316</v>
      </c>
      <c r="AG3" s="2883"/>
      <c r="AI3" s="569"/>
      <c r="AJ3" s="568" t="s">
        <v>314</v>
      </c>
      <c r="AK3" s="559"/>
      <c r="AL3" s="558"/>
      <c r="AM3" s="479"/>
      <c r="AN3" s="479"/>
      <c r="AO3" s="479"/>
      <c r="AP3" s="338"/>
      <c r="AQ3" s="479"/>
      <c r="AR3" s="479"/>
      <c r="AS3" s="479"/>
      <c r="AT3" s="479"/>
      <c r="AU3" s="479"/>
      <c r="AV3" s="479"/>
      <c r="AW3" s="479"/>
      <c r="AX3" s="565"/>
      <c r="AY3" s="564"/>
      <c r="AZ3" s="565"/>
      <c r="BA3" s="564"/>
      <c r="BB3" s="2884"/>
      <c r="BC3" s="2884"/>
      <c r="BD3" s="2884"/>
      <c r="BF3" s="569"/>
      <c r="BG3" s="568" t="s">
        <v>314</v>
      </c>
      <c r="BH3" s="559"/>
      <c r="BI3" s="558"/>
      <c r="BJ3" s="479"/>
      <c r="BK3" s="479"/>
      <c r="BL3" s="479"/>
      <c r="BM3" s="479"/>
      <c r="BN3" s="479"/>
      <c r="BO3" s="479"/>
      <c r="BP3" s="479"/>
      <c r="BQ3" s="567" t="s">
        <v>315</v>
      </c>
      <c r="BR3" s="566"/>
      <c r="BS3" s="479"/>
      <c r="BT3" s="479"/>
      <c r="BU3" s="565"/>
      <c r="BV3" s="564"/>
      <c r="BW3" s="565"/>
      <c r="BX3" s="564"/>
      <c r="BY3" s="2884"/>
      <c r="BZ3" s="2884"/>
      <c r="CA3" s="2884"/>
      <c r="CC3" s="563"/>
      <c r="CD3" s="560" t="s">
        <v>314</v>
      </c>
      <c r="CE3" s="559"/>
      <c r="CF3" s="558"/>
      <c r="CJ3" s="470"/>
      <c r="CK3" s="503"/>
      <c r="CL3" s="503"/>
      <c r="CM3" s="562"/>
      <c r="CN3" s="537"/>
      <c r="CO3" s="470"/>
      <c r="CP3" s="503"/>
      <c r="CQ3" s="2892"/>
      <c r="CR3" s="2892"/>
      <c r="CS3" s="503"/>
      <c r="CT3" s="561"/>
      <c r="CU3" s="560" t="s">
        <v>314</v>
      </c>
      <c r="CV3" s="559"/>
      <c r="CW3" s="558"/>
      <c r="DA3" s="470"/>
      <c r="DB3" s="503"/>
      <c r="DC3" s="503"/>
      <c r="DD3" s="503"/>
      <c r="DE3" s="503"/>
      <c r="DF3" s="503"/>
      <c r="DG3" s="503"/>
      <c r="DH3" s="470"/>
      <c r="DI3" s="503"/>
    </row>
    <row r="4" spans="2:113" s="471" customFormat="1" ht="14.25" customHeight="1" thickBot="1">
      <c r="B4" s="503"/>
      <c r="C4" s="515"/>
      <c r="D4" s="552"/>
      <c r="E4" s="552"/>
      <c r="F4" s="3110" t="s">
        <v>313</v>
      </c>
      <c r="G4" s="3111"/>
      <c r="H4" s="557" t="s">
        <v>312</v>
      </c>
      <c r="I4" s="556"/>
      <c r="J4" s="555" t="s">
        <v>311</v>
      </c>
      <c r="K4" s="554"/>
      <c r="L4" s="555" t="s">
        <v>311</v>
      </c>
      <c r="M4" s="554"/>
      <c r="N4" s="553"/>
      <c r="O4" s="553"/>
      <c r="P4" s="524"/>
      <c r="R4" s="515"/>
      <c r="S4" s="552"/>
      <c r="T4" s="552"/>
      <c r="U4" s="551" t="s">
        <v>304</v>
      </c>
      <c r="V4" s="522" t="s">
        <v>310</v>
      </c>
      <c r="W4" s="550"/>
      <c r="X4" s="521" t="s">
        <v>310</v>
      </c>
      <c r="Y4" s="550"/>
      <c r="Z4" s="521" t="s">
        <v>310</v>
      </c>
      <c r="AA4" s="549"/>
      <c r="AB4" s="531" t="s">
        <v>309</v>
      </c>
      <c r="AC4" s="544">
        <f>IF(ISNA(VLOOKUP(2771,JA!$A$1:$O$500,2,FALSE)) = TRUE, , -VLOOKUP(2771,JA!$A$1:$O$500,2,FALSE))</f>
        <v>0</v>
      </c>
      <c r="AD4" s="518" t="s">
        <v>227</v>
      </c>
      <c r="AE4" s="544">
        <f>IF(ISNA(VLOOKUP(2772,JA!$A$1:$O$500,2,FALSE)) = TRUE, , -VLOOKUP(2772,JA!$A$1:$O$500,2,FALSE))</f>
        <v>0</v>
      </c>
      <c r="AF4" s="518" t="s">
        <v>272</v>
      </c>
      <c r="AG4" s="544">
        <f>IF(ISNA(VLOOKUP(2770,JA!$A$1:$O$500,2,FALSE)) = TRUE, , -VLOOKUP(2770,JA!$A$1:$O$500,2,FALSE))</f>
        <v>0</v>
      </c>
      <c r="AI4" s="516"/>
      <c r="AJ4" s="547"/>
      <c r="AK4" s="547"/>
      <c r="AL4" s="546" t="s">
        <v>304</v>
      </c>
      <c r="AM4" s="548"/>
      <c r="AN4" s="548"/>
      <c r="AO4" s="548" t="s">
        <v>308</v>
      </c>
      <c r="AP4" s="548"/>
      <c r="AQ4" s="548"/>
      <c r="AR4" s="548"/>
      <c r="AS4" s="548"/>
      <c r="AT4" s="548"/>
      <c r="AU4" s="548"/>
      <c r="AV4" s="548"/>
      <c r="AW4" s="548"/>
      <c r="AX4" s="548"/>
      <c r="AY4" s="548"/>
      <c r="AZ4" s="548"/>
      <c r="BA4" s="548"/>
      <c r="BB4" s="548"/>
      <c r="BC4" s="548"/>
      <c r="BD4" s="548"/>
      <c r="BF4" s="516"/>
      <c r="BG4" s="547"/>
      <c r="BH4" s="547"/>
      <c r="BI4" s="546" t="s">
        <v>304</v>
      </c>
      <c r="BJ4" s="548"/>
      <c r="BK4" s="548"/>
      <c r="BL4" s="548" t="s">
        <v>308</v>
      </c>
      <c r="BM4" s="548"/>
      <c r="BN4" s="548"/>
      <c r="BO4" s="548"/>
      <c r="BP4" s="548"/>
      <c r="BQ4" s="548"/>
      <c r="BR4" s="548"/>
      <c r="BS4" s="548"/>
      <c r="BT4" s="548"/>
      <c r="BU4" s="548"/>
      <c r="BV4" s="548"/>
      <c r="BW4" s="548"/>
      <c r="BX4" s="548"/>
      <c r="BY4" s="548"/>
      <c r="BZ4" s="548"/>
      <c r="CA4" s="548"/>
      <c r="CC4" s="511"/>
      <c r="CD4" s="547"/>
      <c r="CE4" s="547"/>
      <c r="CF4" s="546" t="s">
        <v>304</v>
      </c>
      <c r="CG4" s="2881" t="s">
        <v>307</v>
      </c>
      <c r="CH4" s="2882"/>
      <c r="CI4" s="2882"/>
      <c r="CJ4" s="2883"/>
      <c r="CK4" s="2881" t="s">
        <v>306</v>
      </c>
      <c r="CL4" s="2882"/>
      <c r="CM4" s="2882"/>
      <c r="CN4" s="2883"/>
      <c r="CO4" s="2881" t="s">
        <v>305</v>
      </c>
      <c r="CP4" s="2882"/>
      <c r="CQ4" s="2882"/>
      <c r="CR4" s="2883"/>
      <c r="CT4" s="512"/>
      <c r="CU4" s="547"/>
      <c r="CV4" s="547"/>
      <c r="CW4" s="546" t="s">
        <v>304</v>
      </c>
      <c r="CX4" s="2881" t="s">
        <v>303</v>
      </c>
      <c r="CY4" s="2882"/>
      <c r="CZ4" s="2882"/>
      <c r="DA4" s="2883"/>
      <c r="DB4" s="2932" t="s">
        <v>302</v>
      </c>
      <c r="DC4" s="2933"/>
      <c r="DD4" s="2933"/>
      <c r="DE4" s="2934"/>
      <c r="DF4" s="2932" t="s">
        <v>301</v>
      </c>
      <c r="DG4" s="2933"/>
      <c r="DH4" s="2933"/>
      <c r="DI4" s="2934"/>
    </row>
    <row r="5" spans="2:113" s="471" customFormat="1" ht="14.25" customHeight="1" thickBot="1">
      <c r="B5" s="503"/>
      <c r="C5" s="535" t="s">
        <v>277</v>
      </c>
      <c r="D5" s="535" t="s">
        <v>276</v>
      </c>
      <c r="E5" s="535" t="s">
        <v>275</v>
      </c>
      <c r="F5" s="3111"/>
      <c r="G5" s="3111"/>
      <c r="H5" s="3110" t="s">
        <v>300</v>
      </c>
      <c r="I5" s="3110" t="s">
        <v>299</v>
      </c>
      <c r="J5" s="3116" t="s">
        <v>298</v>
      </c>
      <c r="K5" s="3117"/>
      <c r="L5" s="3116" t="s">
        <v>298</v>
      </c>
      <c r="M5" s="3117"/>
      <c r="N5" s="3111" t="s">
        <v>244</v>
      </c>
      <c r="O5" s="3111" t="s">
        <v>297</v>
      </c>
      <c r="P5" s="524"/>
      <c r="R5" s="535" t="s">
        <v>277</v>
      </c>
      <c r="S5" s="535" t="s">
        <v>276</v>
      </c>
      <c r="T5" s="535" t="s">
        <v>275</v>
      </c>
      <c r="U5" s="523" t="s">
        <v>274</v>
      </c>
      <c r="V5" s="522" t="s">
        <v>296</v>
      </c>
      <c r="W5" s="521"/>
      <c r="X5" s="545" t="s">
        <v>296</v>
      </c>
      <c r="Y5" s="521"/>
      <c r="Z5" s="545" t="s">
        <v>296</v>
      </c>
      <c r="AA5" s="521"/>
      <c r="AB5" s="531" t="s">
        <v>295</v>
      </c>
      <c r="AC5" s="544">
        <f>IF(ISNA(VLOOKUP(2771,JA!$A$1:$O$500,3,FALSE)) = TRUE, , -VLOOKUP(2771,JA!$A$1:$O$500,3,FALSE))</f>
        <v>0</v>
      </c>
      <c r="AD5" s="518" t="s">
        <v>295</v>
      </c>
      <c r="AE5" s="544">
        <f>IF(ISNA(VLOOKUP(2771,JA!$A$1:$O$500,3,FALSE)) = TRUE, , -VLOOKUP(2771,JA!$A$1:$O$500,3,FALSE))</f>
        <v>0</v>
      </c>
      <c r="AF5" s="518" t="s">
        <v>294</v>
      </c>
      <c r="AG5" s="544">
        <f>IF(ISNA(VLOOKUP(2771,JA!$A$1:$O$500,3,FALSE)) = TRUE, , -VLOOKUP(2771,JA!$A$1:$O$500,3,FALSE))</f>
        <v>0</v>
      </c>
      <c r="AI5" s="510" t="s">
        <v>277</v>
      </c>
      <c r="AJ5" s="512" t="s">
        <v>276</v>
      </c>
      <c r="AK5" s="512" t="s">
        <v>275</v>
      </c>
      <c r="AL5" s="510" t="s">
        <v>293</v>
      </c>
      <c r="AM5" s="543" t="s">
        <v>292</v>
      </c>
      <c r="AN5" s="542"/>
      <c r="AO5" s="543" t="s">
        <v>292</v>
      </c>
      <c r="AP5" s="542"/>
      <c r="AQ5" s="543" t="s">
        <v>292</v>
      </c>
      <c r="AR5" s="542"/>
      <c r="AS5" s="2901" t="s">
        <v>291</v>
      </c>
      <c r="AT5" s="2902"/>
      <c r="AU5" s="2893" t="s">
        <v>290</v>
      </c>
      <c r="AV5" s="2894"/>
      <c r="AW5" s="2893" t="s">
        <v>289</v>
      </c>
      <c r="AX5" s="2925"/>
      <c r="AY5" s="2893" t="s">
        <v>288</v>
      </c>
      <c r="AZ5" s="2894"/>
      <c r="BA5" s="2893" t="s">
        <v>287</v>
      </c>
      <c r="BB5" s="2894"/>
      <c r="BC5" s="2893" t="s">
        <v>286</v>
      </c>
      <c r="BD5" s="2894"/>
      <c r="BF5" s="510" t="s">
        <v>277</v>
      </c>
      <c r="BG5" s="512" t="s">
        <v>276</v>
      </c>
      <c r="BH5" s="512" t="s">
        <v>275</v>
      </c>
      <c r="BI5" s="510" t="s">
        <v>274</v>
      </c>
      <c r="BJ5" s="2928" t="s">
        <v>285</v>
      </c>
      <c r="BK5" s="2929"/>
      <c r="BL5" s="2928" t="s">
        <v>284</v>
      </c>
      <c r="BM5" s="2929"/>
      <c r="BN5" s="2928" t="s">
        <v>283</v>
      </c>
      <c r="BO5" s="2929"/>
      <c r="BP5" s="2920" t="s">
        <v>282</v>
      </c>
      <c r="BQ5" s="2921"/>
      <c r="BR5" s="2921"/>
      <c r="BS5" s="2922"/>
      <c r="BT5" s="2928" t="s">
        <v>281</v>
      </c>
      <c r="BU5" s="2929"/>
      <c r="BV5" s="2928" t="s">
        <v>280</v>
      </c>
      <c r="BW5" s="2929"/>
      <c r="BX5" s="2928" t="s">
        <v>279</v>
      </c>
      <c r="BY5" s="2929"/>
      <c r="BZ5" s="2928" t="s">
        <v>278</v>
      </c>
      <c r="CA5" s="2929"/>
      <c r="CC5" s="512" t="s">
        <v>277</v>
      </c>
      <c r="CD5" s="512" t="s">
        <v>276</v>
      </c>
      <c r="CE5" s="512" t="s">
        <v>275</v>
      </c>
      <c r="CF5" s="512" t="s">
        <v>274</v>
      </c>
      <c r="CG5" s="540"/>
      <c r="CH5" s="539"/>
      <c r="CI5" s="539"/>
      <c r="CJ5" s="541"/>
      <c r="CK5" s="540"/>
      <c r="CL5" s="539"/>
      <c r="CM5" s="539"/>
      <c r="CN5" s="541"/>
      <c r="CO5" s="540"/>
      <c r="CP5" s="539"/>
      <c r="CQ5" s="539"/>
      <c r="CR5" s="541"/>
      <c r="CT5" s="512" t="s">
        <v>277</v>
      </c>
      <c r="CU5" s="512" t="s">
        <v>276</v>
      </c>
      <c r="CV5" s="512" t="s">
        <v>275</v>
      </c>
      <c r="CW5" s="512" t="s">
        <v>274</v>
      </c>
      <c r="CX5" s="540"/>
      <c r="CY5" s="539"/>
      <c r="CZ5" s="539"/>
      <c r="DA5" s="536"/>
      <c r="DB5" s="538"/>
      <c r="DC5" s="537"/>
      <c r="DD5" s="537"/>
      <c r="DE5" s="536"/>
      <c r="DF5" s="538"/>
      <c r="DG5" s="537"/>
      <c r="DH5" s="537"/>
      <c r="DI5" s="536"/>
    </row>
    <row r="6" spans="2:113" s="471" customFormat="1" ht="15.75" customHeight="1">
      <c r="B6" s="503"/>
      <c r="C6" s="535" t="s">
        <v>263</v>
      </c>
      <c r="D6" s="535" t="s">
        <v>227</v>
      </c>
      <c r="E6" s="535" t="s">
        <v>227</v>
      </c>
      <c r="F6" s="3111"/>
      <c r="G6" s="3111"/>
      <c r="H6" s="3111"/>
      <c r="I6" s="3111"/>
      <c r="J6" s="3118"/>
      <c r="K6" s="3119"/>
      <c r="L6" s="3118"/>
      <c r="M6" s="3119"/>
      <c r="N6" s="3111"/>
      <c r="O6" s="3111"/>
      <c r="P6" s="524"/>
      <c r="R6" s="535" t="s">
        <v>263</v>
      </c>
      <c r="S6" s="535" t="s">
        <v>227</v>
      </c>
      <c r="T6" s="535" t="s">
        <v>227</v>
      </c>
      <c r="U6" s="523" t="s">
        <v>262</v>
      </c>
      <c r="V6" s="3120" t="s">
        <v>273</v>
      </c>
      <c r="W6" s="3121"/>
      <c r="X6" s="3121"/>
      <c r="Y6" s="3121"/>
      <c r="Z6" s="3121"/>
      <c r="AA6" s="3122"/>
      <c r="AB6" s="531" t="s">
        <v>272</v>
      </c>
      <c r="AC6" s="534"/>
      <c r="AD6" s="518" t="s">
        <v>272</v>
      </c>
      <c r="AE6" s="534"/>
      <c r="AF6" s="518" t="s">
        <v>272</v>
      </c>
      <c r="AG6" s="533"/>
      <c r="AI6" s="510" t="s">
        <v>263</v>
      </c>
      <c r="AJ6" s="512" t="s">
        <v>227</v>
      </c>
      <c r="AK6" s="512" t="s">
        <v>227</v>
      </c>
      <c r="AL6" s="510" t="s">
        <v>262</v>
      </c>
      <c r="AM6" s="3114"/>
      <c r="AN6" s="3115"/>
      <c r="AO6" s="3114"/>
      <c r="AP6" s="3115"/>
      <c r="AQ6" s="3114"/>
      <c r="AR6" s="3115"/>
      <c r="AS6" s="2903"/>
      <c r="AT6" s="2904"/>
      <c r="AU6" s="2905"/>
      <c r="AV6" s="2906"/>
      <c r="AW6" s="2926"/>
      <c r="AX6" s="2927"/>
      <c r="AY6" s="2905"/>
      <c r="AZ6" s="2906"/>
      <c r="BA6" s="2905"/>
      <c r="BB6" s="2906"/>
      <c r="BC6" s="2905"/>
      <c r="BD6" s="2906"/>
      <c r="BF6" s="510" t="s">
        <v>263</v>
      </c>
      <c r="BG6" s="512" t="s">
        <v>227</v>
      </c>
      <c r="BH6" s="512" t="s">
        <v>227</v>
      </c>
      <c r="BI6" s="510" t="s">
        <v>262</v>
      </c>
      <c r="BJ6" s="2930"/>
      <c r="BK6" s="2931"/>
      <c r="BL6" s="2930"/>
      <c r="BM6" s="2931"/>
      <c r="BN6" s="2930"/>
      <c r="BO6" s="2931"/>
      <c r="BP6" s="2923" t="s">
        <v>271</v>
      </c>
      <c r="BQ6" s="2924"/>
      <c r="BR6" s="2923" t="s">
        <v>270</v>
      </c>
      <c r="BS6" s="2924"/>
      <c r="BT6" s="2930"/>
      <c r="BU6" s="2931"/>
      <c r="BV6" s="2930"/>
      <c r="BW6" s="2931"/>
      <c r="BX6" s="2930"/>
      <c r="BY6" s="2931"/>
      <c r="BZ6" s="2930"/>
      <c r="CA6" s="2931"/>
      <c r="CC6" s="512" t="s">
        <v>263</v>
      </c>
      <c r="CD6" s="512" t="s">
        <v>227</v>
      </c>
      <c r="CE6" s="512" t="s">
        <v>227</v>
      </c>
      <c r="CF6" s="510" t="s">
        <v>262</v>
      </c>
      <c r="CG6" s="2897" t="s">
        <v>269</v>
      </c>
      <c r="CH6" s="2898"/>
      <c r="CI6" s="2897" t="s">
        <v>268</v>
      </c>
      <c r="CJ6" s="2898"/>
      <c r="CK6" s="2897" t="s">
        <v>267</v>
      </c>
      <c r="CL6" s="2898"/>
      <c r="CM6" s="2897" t="s">
        <v>266</v>
      </c>
      <c r="CN6" s="2898"/>
      <c r="CO6" s="2897" t="s">
        <v>265</v>
      </c>
      <c r="CP6" s="2898"/>
      <c r="CQ6" s="2897" t="s">
        <v>264</v>
      </c>
      <c r="CR6" s="2898"/>
      <c r="CS6" s="479"/>
      <c r="CT6" s="512" t="s">
        <v>263</v>
      </c>
      <c r="CU6" s="512" t="s">
        <v>227</v>
      </c>
      <c r="CV6" s="512" t="s">
        <v>227</v>
      </c>
      <c r="CW6" s="510" t="s">
        <v>262</v>
      </c>
      <c r="CX6" s="2897" t="s">
        <v>261</v>
      </c>
      <c r="CY6" s="2898"/>
      <c r="CZ6" s="2893" t="s">
        <v>259</v>
      </c>
      <c r="DA6" s="2894"/>
      <c r="DB6" s="3123" t="s">
        <v>260</v>
      </c>
      <c r="DC6" s="3124"/>
      <c r="DD6" s="2901" t="s">
        <v>259</v>
      </c>
      <c r="DE6" s="2902"/>
      <c r="DF6" s="3129"/>
      <c r="DG6" s="3130"/>
      <c r="DH6" s="3129"/>
      <c r="DI6" s="3130"/>
    </row>
    <row r="7" spans="2:113" s="471" customFormat="1" ht="10.5" customHeight="1">
      <c r="B7" s="503"/>
      <c r="C7" s="515"/>
      <c r="D7" s="515" t="s">
        <v>258</v>
      </c>
      <c r="E7" s="515" t="s">
        <v>258</v>
      </c>
      <c r="F7" s="3111"/>
      <c r="G7" s="3111"/>
      <c r="H7" s="3111"/>
      <c r="I7" s="3111"/>
      <c r="J7" s="3118"/>
      <c r="K7" s="3119"/>
      <c r="L7" s="3118"/>
      <c r="M7" s="3119"/>
      <c r="N7" s="3111"/>
      <c r="O7" s="3111"/>
      <c r="P7" s="532" t="s">
        <v>257</v>
      </c>
      <c r="R7" s="515"/>
      <c r="S7" s="515"/>
      <c r="T7" s="515"/>
      <c r="U7" s="523" t="s">
        <v>253</v>
      </c>
      <c r="V7" s="3120" t="s">
        <v>256</v>
      </c>
      <c r="W7" s="3121"/>
      <c r="X7" s="3121"/>
      <c r="Y7" s="3121"/>
      <c r="Z7" s="3121"/>
      <c r="AA7" s="3122"/>
      <c r="AB7" s="531" t="s">
        <v>255</v>
      </c>
      <c r="AC7" s="518"/>
      <c r="AD7" s="530" t="s">
        <v>255</v>
      </c>
      <c r="AE7" s="518"/>
      <c r="AF7" s="530" t="s">
        <v>255</v>
      </c>
      <c r="AG7" s="529"/>
      <c r="AI7" s="516"/>
      <c r="AJ7" s="511"/>
      <c r="AK7" s="511"/>
      <c r="AL7" s="510" t="s">
        <v>253</v>
      </c>
      <c r="AM7" s="2936" t="s">
        <v>82</v>
      </c>
      <c r="AN7" s="2937"/>
      <c r="AO7" s="2936" t="s">
        <v>82</v>
      </c>
      <c r="AP7" s="2937"/>
      <c r="AQ7" s="2936" t="s">
        <v>82</v>
      </c>
      <c r="AR7" s="2937"/>
      <c r="AS7" s="2915" t="s">
        <v>82</v>
      </c>
      <c r="AT7" s="2916"/>
      <c r="AU7" s="2915" t="s">
        <v>82</v>
      </c>
      <c r="AV7" s="2916"/>
      <c r="AW7" s="2915" t="s">
        <v>82</v>
      </c>
      <c r="AX7" s="2916"/>
      <c r="AY7" s="2915" t="s">
        <v>82</v>
      </c>
      <c r="AZ7" s="2916"/>
      <c r="BA7" s="2915" t="s">
        <v>82</v>
      </c>
      <c r="BB7" s="2916"/>
      <c r="BC7" s="2915" t="s">
        <v>82</v>
      </c>
      <c r="BD7" s="2916"/>
      <c r="BF7" s="516"/>
      <c r="BG7" s="511"/>
      <c r="BH7" s="511"/>
      <c r="BI7" s="510" t="s">
        <v>253</v>
      </c>
      <c r="BJ7" s="2915" t="s">
        <v>82</v>
      </c>
      <c r="BK7" s="2916"/>
      <c r="BL7" s="2915" t="s">
        <v>82</v>
      </c>
      <c r="BM7" s="2916"/>
      <c r="BN7" s="2915" t="s">
        <v>82</v>
      </c>
      <c r="BO7" s="2916"/>
      <c r="BP7" s="2915" t="s">
        <v>82</v>
      </c>
      <c r="BQ7" s="2916"/>
      <c r="BR7" s="2915" t="s">
        <v>82</v>
      </c>
      <c r="BS7" s="2916"/>
      <c r="BT7" s="2915" t="s">
        <v>82</v>
      </c>
      <c r="BU7" s="2916"/>
      <c r="BV7" s="2915" t="s">
        <v>82</v>
      </c>
      <c r="BW7" s="2916"/>
      <c r="BX7" s="2915" t="s">
        <v>82</v>
      </c>
      <c r="BY7" s="2916"/>
      <c r="BZ7" s="2915" t="s">
        <v>82</v>
      </c>
      <c r="CA7" s="2916"/>
      <c r="CC7" s="511"/>
      <c r="CD7" s="515"/>
      <c r="CE7" s="515"/>
      <c r="CF7" s="510" t="s">
        <v>253</v>
      </c>
      <c r="CG7" s="527" t="s">
        <v>254</v>
      </c>
      <c r="CH7" s="528" t="s">
        <v>243</v>
      </c>
      <c r="CI7" s="527" t="s">
        <v>254</v>
      </c>
      <c r="CJ7" s="526" t="s">
        <v>243</v>
      </c>
      <c r="CK7" s="527" t="s">
        <v>254</v>
      </c>
      <c r="CL7" s="528" t="s">
        <v>243</v>
      </c>
      <c r="CM7" s="527" t="s">
        <v>254</v>
      </c>
      <c r="CN7" s="526" t="s">
        <v>243</v>
      </c>
      <c r="CO7" s="527" t="s">
        <v>254</v>
      </c>
      <c r="CP7" s="528" t="s">
        <v>243</v>
      </c>
      <c r="CQ7" s="527" t="s">
        <v>254</v>
      </c>
      <c r="CR7" s="526" t="s">
        <v>243</v>
      </c>
      <c r="CS7" s="479"/>
      <c r="CT7" s="512"/>
      <c r="CU7" s="511"/>
      <c r="CV7" s="511"/>
      <c r="CW7" s="510" t="s">
        <v>253</v>
      </c>
      <c r="CX7" s="2899"/>
      <c r="CY7" s="2900"/>
      <c r="CZ7" s="2895"/>
      <c r="DA7" s="2896"/>
      <c r="DB7" s="3125"/>
      <c r="DC7" s="3126"/>
      <c r="DD7" s="3127"/>
      <c r="DE7" s="3128"/>
      <c r="DF7" s="3131"/>
      <c r="DG7" s="3132"/>
      <c r="DH7" s="3131"/>
      <c r="DI7" s="3132"/>
    </row>
    <row r="8" spans="2:113" s="471" customFormat="1" ht="15" customHeight="1">
      <c r="B8" s="503"/>
      <c r="C8" s="515"/>
      <c r="D8" s="515" t="s">
        <v>252</v>
      </c>
      <c r="E8" s="515" t="s">
        <v>252</v>
      </c>
      <c r="F8" s="3111"/>
      <c r="G8" s="3111"/>
      <c r="H8" s="3111"/>
      <c r="I8" s="3111"/>
      <c r="J8" s="525" t="s">
        <v>244</v>
      </c>
      <c r="K8" s="525" t="s">
        <v>243</v>
      </c>
      <c r="L8" s="525" t="s">
        <v>244</v>
      </c>
      <c r="M8" s="525" t="s">
        <v>243</v>
      </c>
      <c r="N8" s="3111"/>
      <c r="O8" s="3111"/>
      <c r="P8" s="524"/>
      <c r="R8" s="515"/>
      <c r="S8" s="515"/>
      <c r="T8" s="515"/>
      <c r="U8" s="523"/>
      <c r="V8" s="522"/>
      <c r="W8" s="521"/>
      <c r="X8" s="521"/>
      <c r="Y8" s="521"/>
      <c r="Z8" s="521"/>
      <c r="AA8" s="520"/>
      <c r="AB8" s="519" t="s">
        <v>251</v>
      </c>
      <c r="AC8" s="518"/>
      <c r="AD8" s="518"/>
      <c r="AE8" s="518"/>
      <c r="AF8" s="518"/>
      <c r="AG8" s="517"/>
      <c r="AI8" s="516"/>
      <c r="AJ8" s="511"/>
      <c r="AK8" s="511"/>
      <c r="AL8" s="510"/>
      <c r="AM8" s="486" t="s">
        <v>250</v>
      </c>
      <c r="AN8" s="485" t="s">
        <v>249</v>
      </c>
      <c r="AO8" s="486" t="s">
        <v>250</v>
      </c>
      <c r="AP8" s="485" t="s">
        <v>249</v>
      </c>
      <c r="AQ8" s="486" t="s">
        <v>250</v>
      </c>
      <c r="AR8" s="485" t="s">
        <v>249</v>
      </c>
      <c r="AS8" s="486" t="s">
        <v>250</v>
      </c>
      <c r="AT8" s="485" t="s">
        <v>249</v>
      </c>
      <c r="AU8" s="486" t="s">
        <v>250</v>
      </c>
      <c r="AV8" s="485" t="s">
        <v>249</v>
      </c>
      <c r="AW8" s="486" t="s">
        <v>250</v>
      </c>
      <c r="AX8" s="485" t="s">
        <v>249</v>
      </c>
      <c r="AY8" s="486" t="s">
        <v>250</v>
      </c>
      <c r="AZ8" s="485" t="s">
        <v>249</v>
      </c>
      <c r="BA8" s="486" t="s">
        <v>250</v>
      </c>
      <c r="BB8" s="485" t="s">
        <v>249</v>
      </c>
      <c r="BC8" s="486" t="s">
        <v>250</v>
      </c>
      <c r="BD8" s="485" t="s">
        <v>249</v>
      </c>
      <c r="BF8" s="516"/>
      <c r="BG8" s="511"/>
      <c r="BH8" s="511"/>
      <c r="BI8" s="510"/>
      <c r="BJ8" s="486" t="s">
        <v>250</v>
      </c>
      <c r="BK8" s="485" t="s">
        <v>249</v>
      </c>
      <c r="BL8" s="486" t="s">
        <v>250</v>
      </c>
      <c r="BM8" s="485" t="s">
        <v>249</v>
      </c>
      <c r="BN8" s="486" t="s">
        <v>250</v>
      </c>
      <c r="BO8" s="485" t="s">
        <v>249</v>
      </c>
      <c r="BP8" s="486" t="s">
        <v>250</v>
      </c>
      <c r="BQ8" s="485" t="s">
        <v>249</v>
      </c>
      <c r="BR8" s="486" t="s">
        <v>250</v>
      </c>
      <c r="BS8" s="485" t="s">
        <v>249</v>
      </c>
      <c r="BT8" s="486" t="s">
        <v>250</v>
      </c>
      <c r="BU8" s="485" t="s">
        <v>249</v>
      </c>
      <c r="BV8" s="486" t="s">
        <v>250</v>
      </c>
      <c r="BW8" s="485" t="s">
        <v>249</v>
      </c>
      <c r="BX8" s="486" t="s">
        <v>250</v>
      </c>
      <c r="BY8" s="485" t="s">
        <v>249</v>
      </c>
      <c r="BZ8" s="486" t="s">
        <v>250</v>
      </c>
      <c r="CA8" s="485" t="s">
        <v>249</v>
      </c>
      <c r="CC8" s="511"/>
      <c r="CD8" s="515"/>
      <c r="CE8" s="515"/>
      <c r="CF8" s="510"/>
      <c r="CG8" s="514" t="s">
        <v>248</v>
      </c>
      <c r="CH8" s="513" t="s">
        <v>248</v>
      </c>
      <c r="CI8" s="514" t="s">
        <v>248</v>
      </c>
      <c r="CJ8" s="513" t="s">
        <v>248</v>
      </c>
      <c r="CK8" s="514" t="s">
        <v>237</v>
      </c>
      <c r="CL8" s="513" t="s">
        <v>237</v>
      </c>
      <c r="CM8" s="514" t="s">
        <v>237</v>
      </c>
      <c r="CN8" s="513" t="s">
        <v>237</v>
      </c>
      <c r="CO8" s="514" t="s">
        <v>237</v>
      </c>
      <c r="CP8" s="513" t="s">
        <v>237</v>
      </c>
      <c r="CQ8" s="514" t="s">
        <v>237</v>
      </c>
      <c r="CR8" s="513" t="s">
        <v>237</v>
      </c>
      <c r="CS8" s="479"/>
      <c r="CT8" s="512"/>
      <c r="CU8" s="511"/>
      <c r="CV8" s="511"/>
      <c r="CW8" s="510"/>
      <c r="CX8" s="508"/>
      <c r="CY8" s="509" t="s">
        <v>243</v>
      </c>
      <c r="CZ8" s="508"/>
      <c r="DA8" s="506" t="s">
        <v>243</v>
      </c>
      <c r="DB8" s="507"/>
      <c r="DC8" s="506" t="s">
        <v>243</v>
      </c>
      <c r="DD8" s="507"/>
      <c r="DE8" s="506" t="s">
        <v>243</v>
      </c>
      <c r="DF8" s="505"/>
      <c r="DG8" s="504"/>
      <c r="DH8" s="505"/>
      <c r="DI8" s="504"/>
    </row>
    <row r="9" spans="2:113" s="471" customFormat="1" ht="12.75" thickBot="1">
      <c r="B9" s="503"/>
      <c r="C9" s="498"/>
      <c r="D9" s="477">
        <f>'F002'!F9</f>
        <v>0</v>
      </c>
      <c r="E9" s="477">
        <f>'F002'!F10</f>
        <v>0</v>
      </c>
      <c r="F9" s="498"/>
      <c r="G9" s="502" t="s">
        <v>82</v>
      </c>
      <c r="H9" s="501" t="s">
        <v>82</v>
      </c>
      <c r="I9" s="501" t="s">
        <v>82</v>
      </c>
      <c r="J9" s="500" t="s">
        <v>247</v>
      </c>
      <c r="K9" s="500" t="s">
        <v>247</v>
      </c>
      <c r="L9" s="500" t="s">
        <v>246</v>
      </c>
      <c r="M9" s="500" t="s">
        <v>246</v>
      </c>
      <c r="N9" s="497" t="s">
        <v>232</v>
      </c>
      <c r="O9" s="468" t="s">
        <v>232</v>
      </c>
      <c r="P9" s="499"/>
      <c r="R9" s="498"/>
      <c r="S9" s="497"/>
      <c r="T9" s="497"/>
      <c r="U9" s="496"/>
      <c r="V9" s="495" t="s">
        <v>245</v>
      </c>
      <c r="W9" s="494" t="s">
        <v>243</v>
      </c>
      <c r="X9" s="493" t="s">
        <v>245</v>
      </c>
      <c r="Y9" s="494" t="s">
        <v>243</v>
      </c>
      <c r="Z9" s="493" t="s">
        <v>245</v>
      </c>
      <c r="AA9" s="492" t="s">
        <v>243</v>
      </c>
      <c r="AB9" s="491" t="s">
        <v>244</v>
      </c>
      <c r="AC9" s="489" t="s">
        <v>243</v>
      </c>
      <c r="AD9" s="490" t="s">
        <v>244</v>
      </c>
      <c r="AE9" s="489" t="s">
        <v>243</v>
      </c>
      <c r="AF9" s="480" t="s">
        <v>244</v>
      </c>
      <c r="AG9" s="482" t="s">
        <v>243</v>
      </c>
      <c r="AI9" s="488"/>
      <c r="AJ9" s="487"/>
      <c r="AK9" s="487"/>
      <c r="AL9" s="476"/>
      <c r="AM9" s="486" t="s">
        <v>242</v>
      </c>
      <c r="AN9" s="485" t="s">
        <v>241</v>
      </c>
      <c r="AO9" s="486" t="s">
        <v>242</v>
      </c>
      <c r="AP9" s="485" t="s">
        <v>241</v>
      </c>
      <c r="AQ9" s="486" t="s">
        <v>242</v>
      </c>
      <c r="AR9" s="485" t="s">
        <v>241</v>
      </c>
      <c r="AS9" s="486" t="s">
        <v>242</v>
      </c>
      <c r="AT9" s="485" t="s">
        <v>241</v>
      </c>
      <c r="AU9" s="486" t="s">
        <v>242</v>
      </c>
      <c r="AV9" s="485" t="s">
        <v>241</v>
      </c>
      <c r="AW9" s="486" t="s">
        <v>242</v>
      </c>
      <c r="AX9" s="485" t="s">
        <v>241</v>
      </c>
      <c r="AY9" s="486" t="s">
        <v>242</v>
      </c>
      <c r="AZ9" s="485" t="s">
        <v>241</v>
      </c>
      <c r="BA9" s="486" t="s">
        <v>242</v>
      </c>
      <c r="BB9" s="485" t="s">
        <v>241</v>
      </c>
      <c r="BC9" s="486" t="s">
        <v>242</v>
      </c>
      <c r="BD9" s="485" t="s">
        <v>241</v>
      </c>
      <c r="BF9" s="488"/>
      <c r="BG9" s="487"/>
      <c r="BH9" s="487"/>
      <c r="BI9" s="476"/>
      <c r="BJ9" s="486" t="s">
        <v>242</v>
      </c>
      <c r="BK9" s="485" t="s">
        <v>241</v>
      </c>
      <c r="BL9" s="486" t="s">
        <v>242</v>
      </c>
      <c r="BM9" s="485" t="s">
        <v>241</v>
      </c>
      <c r="BN9" s="486" t="s">
        <v>242</v>
      </c>
      <c r="BO9" s="485" t="s">
        <v>241</v>
      </c>
      <c r="BP9" s="486" t="s">
        <v>242</v>
      </c>
      <c r="BQ9" s="485" t="s">
        <v>241</v>
      </c>
      <c r="BR9" s="486" t="s">
        <v>242</v>
      </c>
      <c r="BS9" s="485" t="s">
        <v>241</v>
      </c>
      <c r="BT9" s="486" t="s">
        <v>242</v>
      </c>
      <c r="BU9" s="485" t="s">
        <v>241</v>
      </c>
      <c r="BV9" s="486" t="s">
        <v>242</v>
      </c>
      <c r="BW9" s="485" t="s">
        <v>241</v>
      </c>
      <c r="BX9" s="486" t="s">
        <v>242</v>
      </c>
      <c r="BY9" s="485" t="s">
        <v>241</v>
      </c>
      <c r="BZ9" s="486" t="s">
        <v>242</v>
      </c>
      <c r="CA9" s="485" t="s">
        <v>241</v>
      </c>
      <c r="CC9" s="484"/>
      <c r="CD9" s="477"/>
      <c r="CE9" s="483"/>
      <c r="CF9" s="476"/>
      <c r="CG9" s="481"/>
      <c r="CH9" s="482"/>
      <c r="CI9" s="481"/>
      <c r="CJ9" s="480"/>
      <c r="CK9" s="481"/>
      <c r="CL9" s="482"/>
      <c r="CM9" s="481"/>
      <c r="CN9" s="480"/>
      <c r="CO9" s="481"/>
      <c r="CP9" s="482"/>
      <c r="CQ9" s="481"/>
      <c r="CR9" s="480"/>
      <c r="CS9" s="479"/>
      <c r="CT9" s="478"/>
      <c r="CU9" s="477"/>
      <c r="CV9" s="477"/>
      <c r="CW9" s="476"/>
      <c r="CX9" s="466" t="s">
        <v>240</v>
      </c>
      <c r="CY9" s="465" t="s">
        <v>239</v>
      </c>
      <c r="CZ9" s="466" t="s">
        <v>240</v>
      </c>
      <c r="DA9" s="474" t="s">
        <v>239</v>
      </c>
      <c r="DB9" s="475" t="s">
        <v>238</v>
      </c>
      <c r="DC9" s="474" t="s">
        <v>237</v>
      </c>
      <c r="DD9" s="475" t="s">
        <v>238</v>
      </c>
      <c r="DE9" s="474" t="s">
        <v>237</v>
      </c>
      <c r="DF9" s="473"/>
      <c r="DG9" s="472"/>
      <c r="DH9" s="473"/>
      <c r="DI9" s="472"/>
    </row>
    <row r="10" spans="2:113" s="457" customFormat="1" ht="18.75" customHeight="1" thickBot="1">
      <c r="B10" s="470"/>
      <c r="C10" s="469">
        <v>1</v>
      </c>
      <c r="D10" s="469">
        <v>2</v>
      </c>
      <c r="E10" s="469">
        <v>3</v>
      </c>
      <c r="F10" s="469">
        <v>4</v>
      </c>
      <c r="G10" s="469">
        <v>5</v>
      </c>
      <c r="H10" s="469">
        <v>6</v>
      </c>
      <c r="I10" s="469">
        <v>7</v>
      </c>
      <c r="J10" s="469">
        <v>8</v>
      </c>
      <c r="K10" s="469">
        <v>9</v>
      </c>
      <c r="L10" s="469">
        <v>10</v>
      </c>
      <c r="M10" s="469">
        <v>11</v>
      </c>
      <c r="N10" s="469">
        <v>12</v>
      </c>
      <c r="O10" s="469">
        <v>13</v>
      </c>
      <c r="P10" s="469">
        <v>14</v>
      </c>
      <c r="R10" s="469">
        <v>1</v>
      </c>
      <c r="S10" s="469">
        <v>2</v>
      </c>
      <c r="T10" s="469">
        <v>3</v>
      </c>
      <c r="U10" s="469">
        <v>4</v>
      </c>
      <c r="V10" s="468">
        <v>5</v>
      </c>
      <c r="W10" s="468">
        <v>6</v>
      </c>
      <c r="X10" s="468">
        <v>7</v>
      </c>
      <c r="Y10" s="468">
        <v>8</v>
      </c>
      <c r="Z10" s="468">
        <v>9</v>
      </c>
      <c r="AA10" s="468">
        <v>10</v>
      </c>
      <c r="AB10" s="463">
        <v>11</v>
      </c>
      <c r="AC10" s="463">
        <v>12</v>
      </c>
      <c r="AD10" s="463">
        <v>13</v>
      </c>
      <c r="AE10" s="463">
        <v>14</v>
      </c>
      <c r="AF10" s="463">
        <v>15</v>
      </c>
      <c r="AG10" s="463">
        <v>16</v>
      </c>
      <c r="AI10" s="463" t="s">
        <v>236</v>
      </c>
      <c r="AJ10" s="463">
        <v>2</v>
      </c>
      <c r="AK10" s="463">
        <v>3</v>
      </c>
      <c r="AL10" s="462">
        <v>4</v>
      </c>
      <c r="AM10" s="466">
        <v>5</v>
      </c>
      <c r="AN10" s="467">
        <v>6</v>
      </c>
      <c r="AO10" s="466">
        <v>7</v>
      </c>
      <c r="AP10" s="467">
        <v>8</v>
      </c>
      <c r="AQ10" s="466">
        <v>9</v>
      </c>
      <c r="AR10" s="467">
        <v>10</v>
      </c>
      <c r="AS10" s="466">
        <v>11</v>
      </c>
      <c r="AT10" s="467">
        <v>12</v>
      </c>
      <c r="AU10" s="466">
        <v>13</v>
      </c>
      <c r="AV10" s="467">
        <v>14</v>
      </c>
      <c r="AW10" s="466">
        <v>15</v>
      </c>
      <c r="AX10" s="467">
        <v>16</v>
      </c>
      <c r="AY10" s="466">
        <v>17</v>
      </c>
      <c r="AZ10" s="467">
        <v>18</v>
      </c>
      <c r="BA10" s="466">
        <v>19</v>
      </c>
      <c r="BB10" s="467">
        <v>20</v>
      </c>
      <c r="BC10" s="466">
        <v>21</v>
      </c>
      <c r="BD10" s="465">
        <v>22</v>
      </c>
      <c r="BF10" s="463" t="s">
        <v>236</v>
      </c>
      <c r="BG10" s="463">
        <v>2</v>
      </c>
      <c r="BH10" s="463">
        <v>3</v>
      </c>
      <c r="BI10" s="462">
        <v>4</v>
      </c>
      <c r="BJ10" s="466">
        <v>5</v>
      </c>
      <c r="BK10" s="467">
        <v>6</v>
      </c>
      <c r="BL10" s="466">
        <v>7</v>
      </c>
      <c r="BM10" s="467">
        <v>8</v>
      </c>
      <c r="BN10" s="466">
        <v>9</v>
      </c>
      <c r="BO10" s="467">
        <v>10</v>
      </c>
      <c r="BP10" s="466">
        <v>11</v>
      </c>
      <c r="BQ10" s="467">
        <v>12</v>
      </c>
      <c r="BR10" s="466">
        <v>13</v>
      </c>
      <c r="BS10" s="467">
        <v>14</v>
      </c>
      <c r="BT10" s="466">
        <v>15</v>
      </c>
      <c r="BU10" s="467">
        <v>16</v>
      </c>
      <c r="BV10" s="466">
        <v>17</v>
      </c>
      <c r="BW10" s="467">
        <v>18</v>
      </c>
      <c r="BX10" s="466">
        <v>19</v>
      </c>
      <c r="BY10" s="467">
        <v>20</v>
      </c>
      <c r="BZ10" s="466">
        <v>21</v>
      </c>
      <c r="CA10" s="465">
        <v>22</v>
      </c>
      <c r="CC10" s="463" t="s">
        <v>236</v>
      </c>
      <c r="CD10" s="463">
        <v>2</v>
      </c>
      <c r="CE10" s="463">
        <v>3</v>
      </c>
      <c r="CF10" s="462">
        <v>4</v>
      </c>
      <c r="CG10" s="463">
        <v>5</v>
      </c>
      <c r="CH10" s="463">
        <v>6</v>
      </c>
      <c r="CI10" s="463">
        <v>7</v>
      </c>
      <c r="CJ10" s="463">
        <v>8</v>
      </c>
      <c r="CK10" s="463">
        <v>5</v>
      </c>
      <c r="CL10" s="463">
        <v>6</v>
      </c>
      <c r="CM10" s="463">
        <v>7</v>
      </c>
      <c r="CN10" s="463">
        <v>8</v>
      </c>
      <c r="CO10" s="463">
        <v>5</v>
      </c>
      <c r="CP10" s="463">
        <v>6</v>
      </c>
      <c r="CQ10" s="463">
        <v>7</v>
      </c>
      <c r="CR10" s="463">
        <v>8</v>
      </c>
      <c r="CS10" s="464"/>
      <c r="CT10" s="463" t="s">
        <v>236</v>
      </c>
      <c r="CU10" s="463">
        <v>2</v>
      </c>
      <c r="CV10" s="463">
        <v>3</v>
      </c>
      <c r="CW10" s="462">
        <v>4</v>
      </c>
      <c r="CX10" s="460">
        <v>5</v>
      </c>
      <c r="CY10" s="461">
        <v>6</v>
      </c>
      <c r="CZ10" s="460">
        <v>7</v>
      </c>
      <c r="DA10" s="458">
        <v>8</v>
      </c>
      <c r="DB10" s="459">
        <v>9</v>
      </c>
      <c r="DC10" s="458">
        <v>10</v>
      </c>
      <c r="DD10" s="459">
        <v>11</v>
      </c>
      <c r="DE10" s="458">
        <v>12</v>
      </c>
      <c r="DF10" s="459">
        <v>13</v>
      </c>
      <c r="DG10" s="458">
        <v>14</v>
      </c>
      <c r="DH10" s="459">
        <v>15</v>
      </c>
      <c r="DI10" s="458">
        <v>16</v>
      </c>
    </row>
    <row r="11" spans="2:113" s="297" customFormat="1" ht="14.1" customHeight="1">
      <c r="B11" s="387"/>
      <c r="C11" s="456"/>
      <c r="D11" s="455"/>
      <c r="E11" s="455"/>
      <c r="F11" s="454"/>
      <c r="G11" s="453"/>
      <c r="H11" s="348"/>
      <c r="I11" s="348"/>
      <c r="J11" s="451"/>
      <c r="K11" s="450"/>
      <c r="L11" s="452"/>
      <c r="M11" s="450"/>
      <c r="N11" s="451"/>
      <c r="O11" s="450"/>
      <c r="P11" s="449"/>
      <c r="Q11" s="404"/>
      <c r="R11" s="448"/>
      <c r="S11" s="441"/>
      <c r="T11" s="441"/>
      <c r="U11" s="440"/>
      <c r="V11" s="446"/>
      <c r="W11" s="348"/>
      <c r="X11" s="447"/>
      <c r="Y11" s="348"/>
      <c r="Z11" s="447"/>
      <c r="AA11" s="348"/>
      <c r="AB11" s="446"/>
      <c r="AC11" s="348"/>
      <c r="AD11" s="447"/>
      <c r="AE11" s="348"/>
      <c r="AF11" s="447"/>
      <c r="AG11" s="445"/>
      <c r="AH11" s="396"/>
      <c r="AI11" s="442"/>
      <c r="AJ11" s="441"/>
      <c r="AK11" s="441"/>
      <c r="AL11" s="440"/>
      <c r="AM11" s="446"/>
      <c r="AN11" s="445"/>
      <c r="AO11" s="446"/>
      <c r="AP11" s="445"/>
      <c r="AQ11" s="446"/>
      <c r="AR11" s="445"/>
      <c r="AS11" s="446"/>
      <c r="AT11" s="445"/>
      <c r="AU11" s="446"/>
      <c r="AV11" s="445"/>
      <c r="AW11" s="446"/>
      <c r="AX11" s="445"/>
      <c r="AY11" s="446"/>
      <c r="AZ11" s="445"/>
      <c r="BA11" s="446"/>
      <c r="BB11" s="445"/>
      <c r="BC11" s="446"/>
      <c r="BD11" s="445"/>
      <c r="BE11" s="396"/>
      <c r="BF11" s="444"/>
      <c r="BG11" s="441"/>
      <c r="BH11" s="441"/>
      <c r="BI11" s="440"/>
      <c r="BJ11" s="439"/>
      <c r="BK11" s="438"/>
      <c r="BL11" s="439"/>
      <c r="BM11" s="438"/>
      <c r="BN11" s="439"/>
      <c r="BO11" s="438"/>
      <c r="BP11" s="439"/>
      <c r="BQ11" s="438"/>
      <c r="BR11" s="443"/>
      <c r="BS11" s="438"/>
      <c r="BT11" s="439"/>
      <c r="BU11" s="438"/>
      <c r="BV11" s="439"/>
      <c r="BW11" s="438"/>
      <c r="BX11" s="439"/>
      <c r="BY11" s="438"/>
      <c r="BZ11" s="439"/>
      <c r="CA11" s="438"/>
      <c r="CB11" s="387"/>
      <c r="CC11" s="442"/>
      <c r="CD11" s="441"/>
      <c r="CE11" s="441"/>
      <c r="CF11" s="440"/>
      <c r="CG11" s="439"/>
      <c r="CH11" s="438"/>
      <c r="CI11" s="439"/>
      <c r="CJ11" s="438"/>
      <c r="CK11" s="439"/>
      <c r="CL11" s="438"/>
      <c r="CM11" s="439"/>
      <c r="CN11" s="438"/>
      <c r="CO11" s="439"/>
      <c r="CP11" s="438"/>
      <c r="CQ11" s="439"/>
      <c r="CR11" s="438"/>
      <c r="CS11" s="387"/>
      <c r="CT11" s="442"/>
      <c r="CU11" s="441"/>
      <c r="CV11" s="441"/>
      <c r="CW11" s="440"/>
      <c r="CX11" s="439"/>
      <c r="CY11" s="438"/>
      <c r="CZ11" s="439"/>
      <c r="DA11" s="438"/>
      <c r="DB11" s="439"/>
      <c r="DC11" s="438"/>
      <c r="DD11" s="439"/>
      <c r="DE11" s="438"/>
      <c r="DF11" s="439"/>
      <c r="DG11" s="438"/>
      <c r="DH11" s="439"/>
      <c r="DI11" s="438"/>
    </row>
    <row r="12" spans="2:113" s="297" customFormat="1" ht="14.1" customHeight="1">
      <c r="B12" s="387"/>
      <c r="C12" s="432"/>
      <c r="D12" s="428"/>
      <c r="E12" s="428"/>
      <c r="F12" s="427"/>
      <c r="G12" s="426"/>
      <c r="H12" s="402"/>
      <c r="I12" s="402"/>
      <c r="J12" s="424"/>
      <c r="K12" s="423"/>
      <c r="L12" s="425"/>
      <c r="M12" s="423"/>
      <c r="N12" s="424"/>
      <c r="O12" s="423"/>
      <c r="P12" s="422"/>
      <c r="Q12" s="404"/>
      <c r="R12" s="421"/>
      <c r="S12" s="433"/>
      <c r="T12" s="433"/>
      <c r="U12" s="437"/>
      <c r="V12" s="418"/>
      <c r="W12" s="402"/>
      <c r="X12" s="420"/>
      <c r="Y12" s="402"/>
      <c r="Z12" s="420"/>
      <c r="AA12" s="402"/>
      <c r="AB12" s="418"/>
      <c r="AC12" s="402"/>
      <c r="AD12" s="420"/>
      <c r="AE12" s="402"/>
      <c r="AF12" s="420"/>
      <c r="AG12" s="419"/>
      <c r="AH12" s="396"/>
      <c r="AI12" s="414"/>
      <c r="AJ12" s="433"/>
      <c r="AK12" s="433"/>
      <c r="AL12" s="437"/>
      <c r="AM12" s="418"/>
      <c r="AN12" s="417"/>
      <c r="AO12" s="418"/>
      <c r="AP12" s="417"/>
      <c r="AQ12" s="418"/>
      <c r="AR12" s="417"/>
      <c r="AS12" s="418"/>
      <c r="AT12" s="417"/>
      <c r="AU12" s="418"/>
      <c r="AV12" s="417"/>
      <c r="AW12" s="418"/>
      <c r="AX12" s="417"/>
      <c r="AY12" s="418"/>
      <c r="AZ12" s="417"/>
      <c r="BA12" s="418"/>
      <c r="BB12" s="417"/>
      <c r="BC12" s="418"/>
      <c r="BD12" s="417"/>
      <c r="BE12" s="396"/>
      <c r="BF12" s="416"/>
      <c r="BG12" s="433"/>
      <c r="BH12" s="433"/>
      <c r="BI12" s="437"/>
      <c r="BJ12" s="410"/>
      <c r="BK12" s="409"/>
      <c r="BL12" s="410"/>
      <c r="BM12" s="409"/>
      <c r="BN12" s="410"/>
      <c r="BO12" s="409"/>
      <c r="BP12" s="410"/>
      <c r="BQ12" s="409"/>
      <c r="BR12" s="415"/>
      <c r="BS12" s="409"/>
      <c r="BT12" s="410"/>
      <c r="BU12" s="409"/>
      <c r="BV12" s="410"/>
      <c r="BW12" s="409"/>
      <c r="BX12" s="410"/>
      <c r="BY12" s="409"/>
      <c r="BZ12" s="410"/>
      <c r="CA12" s="409"/>
      <c r="CB12" s="387"/>
      <c r="CC12" s="414"/>
      <c r="CD12" s="433"/>
      <c r="CE12" s="433"/>
      <c r="CF12" s="437"/>
      <c r="CG12" s="410"/>
      <c r="CH12" s="411"/>
      <c r="CI12" s="410"/>
      <c r="CJ12" s="409"/>
      <c r="CK12" s="410"/>
      <c r="CL12" s="411"/>
      <c r="CM12" s="410"/>
      <c r="CN12" s="409"/>
      <c r="CO12" s="410"/>
      <c r="CP12" s="411"/>
      <c r="CQ12" s="410"/>
      <c r="CR12" s="409"/>
      <c r="CS12" s="387"/>
      <c r="CT12" s="414"/>
      <c r="CU12" s="433"/>
      <c r="CV12" s="433"/>
      <c r="CW12" s="437"/>
      <c r="CX12" s="410"/>
      <c r="CY12" s="411"/>
      <c r="CZ12" s="410"/>
      <c r="DA12" s="409"/>
      <c r="DB12" s="410"/>
      <c r="DC12" s="409"/>
      <c r="DD12" s="410"/>
      <c r="DE12" s="409"/>
      <c r="DF12" s="410"/>
      <c r="DG12" s="409"/>
      <c r="DH12" s="410"/>
      <c r="DI12" s="409"/>
    </row>
    <row r="13" spans="2:113" s="297" customFormat="1" ht="14.1" customHeight="1">
      <c r="B13" s="387"/>
      <c r="C13" s="432"/>
      <c r="D13" s="428"/>
      <c r="E13" s="428"/>
      <c r="F13" s="427"/>
      <c r="G13" s="426"/>
      <c r="H13" s="402"/>
      <c r="I13" s="402"/>
      <c r="J13" s="424"/>
      <c r="K13" s="423"/>
      <c r="L13" s="425"/>
      <c r="M13" s="423"/>
      <c r="N13" s="424"/>
      <c r="O13" s="423"/>
      <c r="P13" s="422"/>
      <c r="Q13" s="404"/>
      <c r="R13" s="421"/>
      <c r="S13" s="433"/>
      <c r="T13" s="433"/>
      <c r="U13" s="437"/>
      <c r="V13" s="418"/>
      <c r="W13" s="402"/>
      <c r="X13" s="420"/>
      <c r="Y13" s="402"/>
      <c r="Z13" s="420"/>
      <c r="AA13" s="402"/>
      <c r="AB13" s="418"/>
      <c r="AC13" s="402"/>
      <c r="AD13" s="420"/>
      <c r="AE13" s="402"/>
      <c r="AF13" s="420"/>
      <c r="AG13" s="419"/>
      <c r="AH13" s="396"/>
      <c r="AI13" s="414"/>
      <c r="AJ13" s="433"/>
      <c r="AK13" s="433"/>
      <c r="AL13" s="437"/>
      <c r="AM13" s="418"/>
      <c r="AN13" s="417"/>
      <c r="AO13" s="418"/>
      <c r="AP13" s="417"/>
      <c r="AQ13" s="418"/>
      <c r="AR13" s="417"/>
      <c r="AS13" s="418"/>
      <c r="AT13" s="417"/>
      <c r="AU13" s="418"/>
      <c r="AV13" s="417"/>
      <c r="AW13" s="418"/>
      <c r="AX13" s="417"/>
      <c r="AY13" s="418"/>
      <c r="AZ13" s="417"/>
      <c r="BA13" s="418"/>
      <c r="BB13" s="417"/>
      <c r="BC13" s="418"/>
      <c r="BD13" s="417"/>
      <c r="BE13" s="396"/>
      <c r="BF13" s="416"/>
      <c r="BG13" s="433"/>
      <c r="BH13" s="433"/>
      <c r="BI13" s="437"/>
      <c r="BJ13" s="410"/>
      <c r="BK13" s="409"/>
      <c r="BL13" s="410"/>
      <c r="BM13" s="409"/>
      <c r="BN13" s="410"/>
      <c r="BO13" s="409"/>
      <c r="BP13" s="410"/>
      <c r="BQ13" s="409"/>
      <c r="BR13" s="415"/>
      <c r="BS13" s="409"/>
      <c r="BT13" s="410"/>
      <c r="BU13" s="409"/>
      <c r="BV13" s="410"/>
      <c r="BW13" s="409"/>
      <c r="BX13" s="410"/>
      <c r="BY13" s="409"/>
      <c r="BZ13" s="410"/>
      <c r="CA13" s="409"/>
      <c r="CB13" s="387"/>
      <c r="CC13" s="414"/>
      <c r="CD13" s="433"/>
      <c r="CE13" s="433"/>
      <c r="CF13" s="437"/>
      <c r="CG13" s="410"/>
      <c r="CH13" s="411"/>
      <c r="CI13" s="410"/>
      <c r="CJ13" s="409"/>
      <c r="CK13" s="410"/>
      <c r="CL13" s="411"/>
      <c r="CM13" s="410"/>
      <c r="CN13" s="409"/>
      <c r="CO13" s="410"/>
      <c r="CP13" s="411"/>
      <c r="CQ13" s="410"/>
      <c r="CR13" s="409"/>
      <c r="CS13" s="387"/>
      <c r="CT13" s="414"/>
      <c r="CU13" s="433"/>
      <c r="CV13" s="433"/>
      <c r="CW13" s="437"/>
      <c r="CX13" s="410"/>
      <c r="CY13" s="411"/>
      <c r="CZ13" s="410"/>
      <c r="DA13" s="409"/>
      <c r="DB13" s="410"/>
      <c r="DC13" s="409"/>
      <c r="DD13" s="410"/>
      <c r="DE13" s="409"/>
      <c r="DF13" s="410"/>
      <c r="DG13" s="409"/>
      <c r="DH13" s="410"/>
      <c r="DI13" s="409"/>
    </row>
    <row r="14" spans="2:113" s="297" customFormat="1" ht="14.1" customHeight="1">
      <c r="B14" s="387"/>
      <c r="C14" s="432"/>
      <c r="D14" s="428"/>
      <c r="E14" s="428"/>
      <c r="F14" s="427"/>
      <c r="G14" s="426"/>
      <c r="H14" s="402"/>
      <c r="I14" s="402"/>
      <c r="J14" s="424"/>
      <c r="K14" s="423"/>
      <c r="L14" s="425"/>
      <c r="M14" s="423"/>
      <c r="N14" s="424"/>
      <c r="O14" s="423"/>
      <c r="P14" s="422"/>
      <c r="Q14" s="404"/>
      <c r="R14" s="421"/>
      <c r="S14" s="433"/>
      <c r="T14" s="433"/>
      <c r="U14" s="437"/>
      <c r="V14" s="418"/>
      <c r="W14" s="402"/>
      <c r="X14" s="420"/>
      <c r="Y14" s="402"/>
      <c r="Z14" s="420"/>
      <c r="AA14" s="402"/>
      <c r="AB14" s="418"/>
      <c r="AC14" s="402"/>
      <c r="AD14" s="420"/>
      <c r="AE14" s="402"/>
      <c r="AF14" s="420"/>
      <c r="AG14" s="419"/>
      <c r="AH14" s="396"/>
      <c r="AI14" s="414"/>
      <c r="AJ14" s="433"/>
      <c r="AK14" s="433"/>
      <c r="AL14" s="437"/>
      <c r="AM14" s="418"/>
      <c r="AN14" s="417"/>
      <c r="AO14" s="418"/>
      <c r="AP14" s="417"/>
      <c r="AQ14" s="418"/>
      <c r="AR14" s="417"/>
      <c r="AS14" s="418"/>
      <c r="AT14" s="417"/>
      <c r="AU14" s="418"/>
      <c r="AV14" s="417"/>
      <c r="AW14" s="418"/>
      <c r="AX14" s="417"/>
      <c r="AY14" s="418"/>
      <c r="AZ14" s="417"/>
      <c r="BA14" s="418"/>
      <c r="BB14" s="417"/>
      <c r="BC14" s="418"/>
      <c r="BD14" s="417"/>
      <c r="BE14" s="396"/>
      <c r="BF14" s="416"/>
      <c r="BG14" s="433"/>
      <c r="BH14" s="433"/>
      <c r="BI14" s="437"/>
      <c r="BJ14" s="410"/>
      <c r="BK14" s="409"/>
      <c r="BL14" s="410"/>
      <c r="BM14" s="409"/>
      <c r="BN14" s="410"/>
      <c r="BO14" s="409"/>
      <c r="BP14" s="410"/>
      <c r="BQ14" s="409"/>
      <c r="BR14" s="415"/>
      <c r="BS14" s="409"/>
      <c r="BT14" s="410"/>
      <c r="BU14" s="409"/>
      <c r="BV14" s="410"/>
      <c r="BW14" s="409"/>
      <c r="BX14" s="410"/>
      <c r="BY14" s="409"/>
      <c r="BZ14" s="410"/>
      <c r="CA14" s="409"/>
      <c r="CB14" s="387"/>
      <c r="CC14" s="414"/>
      <c r="CD14" s="433"/>
      <c r="CE14" s="433"/>
      <c r="CF14" s="437"/>
      <c r="CG14" s="410"/>
      <c r="CH14" s="411"/>
      <c r="CI14" s="410"/>
      <c r="CJ14" s="409"/>
      <c r="CK14" s="410"/>
      <c r="CL14" s="411"/>
      <c r="CM14" s="410"/>
      <c r="CN14" s="409"/>
      <c r="CO14" s="410"/>
      <c r="CP14" s="411"/>
      <c r="CQ14" s="410"/>
      <c r="CR14" s="409"/>
      <c r="CS14" s="387"/>
      <c r="CT14" s="414"/>
      <c r="CU14" s="433"/>
      <c r="CV14" s="433"/>
      <c r="CW14" s="437"/>
      <c r="CX14" s="410"/>
      <c r="CY14" s="411"/>
      <c r="CZ14" s="410"/>
      <c r="DA14" s="409"/>
      <c r="DB14" s="410"/>
      <c r="DC14" s="409"/>
      <c r="DD14" s="410"/>
      <c r="DE14" s="409"/>
      <c r="DF14" s="410"/>
      <c r="DG14" s="409"/>
      <c r="DH14" s="410"/>
      <c r="DI14" s="409"/>
    </row>
    <row r="15" spans="2:113" s="297" customFormat="1" ht="14.1" customHeight="1">
      <c r="B15" s="387"/>
      <c r="C15" s="432"/>
      <c r="D15" s="428"/>
      <c r="E15" s="428"/>
      <c r="F15" s="427"/>
      <c r="G15" s="426"/>
      <c r="H15" s="402"/>
      <c r="I15" s="402"/>
      <c r="J15" s="424"/>
      <c r="K15" s="423"/>
      <c r="L15" s="425"/>
      <c r="M15" s="423"/>
      <c r="N15" s="424"/>
      <c r="O15" s="423"/>
      <c r="P15" s="422"/>
      <c r="Q15" s="404"/>
      <c r="R15" s="421"/>
      <c r="S15" s="433"/>
      <c r="T15" s="433"/>
      <c r="U15" s="437"/>
      <c r="V15" s="418"/>
      <c r="W15" s="402"/>
      <c r="X15" s="420"/>
      <c r="Y15" s="402"/>
      <c r="Z15" s="420"/>
      <c r="AA15" s="402"/>
      <c r="AB15" s="418"/>
      <c r="AC15" s="402"/>
      <c r="AD15" s="420"/>
      <c r="AE15" s="402"/>
      <c r="AF15" s="420"/>
      <c r="AG15" s="419"/>
      <c r="AH15" s="396"/>
      <c r="AI15" s="414"/>
      <c r="AJ15" s="433"/>
      <c r="AK15" s="433"/>
      <c r="AL15" s="437"/>
      <c r="AM15" s="418"/>
      <c r="AN15" s="417"/>
      <c r="AO15" s="418"/>
      <c r="AP15" s="417"/>
      <c r="AQ15" s="418"/>
      <c r="AR15" s="417"/>
      <c r="AS15" s="418"/>
      <c r="AT15" s="417"/>
      <c r="AU15" s="418"/>
      <c r="AV15" s="417"/>
      <c r="AW15" s="418"/>
      <c r="AX15" s="417"/>
      <c r="AY15" s="418"/>
      <c r="AZ15" s="417"/>
      <c r="BA15" s="418"/>
      <c r="BB15" s="417"/>
      <c r="BC15" s="418"/>
      <c r="BD15" s="417"/>
      <c r="BE15" s="396"/>
      <c r="BF15" s="416"/>
      <c r="BG15" s="433"/>
      <c r="BH15" s="433"/>
      <c r="BI15" s="437"/>
      <c r="BJ15" s="410"/>
      <c r="BK15" s="409"/>
      <c r="BL15" s="410"/>
      <c r="BM15" s="409"/>
      <c r="BN15" s="410"/>
      <c r="BO15" s="409"/>
      <c r="BP15" s="410"/>
      <c r="BQ15" s="409"/>
      <c r="BR15" s="415"/>
      <c r="BS15" s="409"/>
      <c r="BT15" s="410"/>
      <c r="BU15" s="409"/>
      <c r="BV15" s="410"/>
      <c r="BW15" s="409"/>
      <c r="BX15" s="410"/>
      <c r="BY15" s="409"/>
      <c r="BZ15" s="410"/>
      <c r="CA15" s="409"/>
      <c r="CB15" s="387"/>
      <c r="CC15" s="414"/>
      <c r="CD15" s="433"/>
      <c r="CE15" s="433"/>
      <c r="CF15" s="437"/>
      <c r="CG15" s="410"/>
      <c r="CH15" s="411"/>
      <c r="CI15" s="410"/>
      <c r="CJ15" s="409"/>
      <c r="CK15" s="410"/>
      <c r="CL15" s="411"/>
      <c r="CM15" s="410"/>
      <c r="CN15" s="409"/>
      <c r="CO15" s="410"/>
      <c r="CP15" s="411"/>
      <c r="CQ15" s="410"/>
      <c r="CR15" s="409"/>
      <c r="CS15" s="387"/>
      <c r="CT15" s="414"/>
      <c r="CU15" s="433"/>
      <c r="CV15" s="433"/>
      <c r="CW15" s="437"/>
      <c r="CX15" s="410"/>
      <c r="CY15" s="411"/>
      <c r="CZ15" s="410"/>
      <c r="DA15" s="409"/>
      <c r="DB15" s="410"/>
      <c r="DC15" s="409"/>
      <c r="DD15" s="410"/>
      <c r="DE15" s="409"/>
      <c r="DF15" s="410"/>
      <c r="DG15" s="409"/>
      <c r="DH15" s="410"/>
      <c r="DI15" s="409"/>
    </row>
    <row r="16" spans="2:113" s="297" customFormat="1" ht="14.1" customHeight="1">
      <c r="B16" s="387"/>
      <c r="C16" s="432"/>
      <c r="D16" s="428"/>
      <c r="E16" s="428"/>
      <c r="F16" s="427"/>
      <c r="G16" s="426"/>
      <c r="H16" s="402"/>
      <c r="I16" s="402"/>
      <c r="J16" s="424"/>
      <c r="K16" s="423"/>
      <c r="L16" s="425"/>
      <c r="M16" s="423"/>
      <c r="N16" s="424"/>
      <c r="O16" s="423"/>
      <c r="P16" s="422"/>
      <c r="Q16" s="404"/>
      <c r="R16" s="421"/>
      <c r="S16" s="433"/>
      <c r="T16" s="433"/>
      <c r="U16" s="437"/>
      <c r="V16" s="418"/>
      <c r="W16" s="402"/>
      <c r="X16" s="420"/>
      <c r="Y16" s="402"/>
      <c r="Z16" s="420"/>
      <c r="AA16" s="402"/>
      <c r="AB16" s="418"/>
      <c r="AC16" s="402"/>
      <c r="AD16" s="420"/>
      <c r="AE16" s="402"/>
      <c r="AF16" s="420"/>
      <c r="AG16" s="419"/>
      <c r="AH16" s="396"/>
      <c r="AI16" s="414"/>
      <c r="AJ16" s="433"/>
      <c r="AK16" s="433"/>
      <c r="AL16" s="437"/>
      <c r="AM16" s="418"/>
      <c r="AN16" s="417"/>
      <c r="AO16" s="418"/>
      <c r="AP16" s="417"/>
      <c r="AQ16" s="418"/>
      <c r="AR16" s="417"/>
      <c r="AS16" s="418"/>
      <c r="AT16" s="417"/>
      <c r="AU16" s="418"/>
      <c r="AV16" s="417"/>
      <c r="AW16" s="418"/>
      <c r="AX16" s="417"/>
      <c r="AY16" s="418"/>
      <c r="AZ16" s="417"/>
      <c r="BA16" s="418"/>
      <c r="BB16" s="417"/>
      <c r="BC16" s="418"/>
      <c r="BD16" s="417"/>
      <c r="BE16" s="396"/>
      <c r="BF16" s="416"/>
      <c r="BG16" s="433"/>
      <c r="BH16" s="433"/>
      <c r="BI16" s="437"/>
      <c r="BJ16" s="410"/>
      <c r="BK16" s="409"/>
      <c r="BL16" s="410"/>
      <c r="BM16" s="409"/>
      <c r="BN16" s="410"/>
      <c r="BO16" s="409"/>
      <c r="BP16" s="410"/>
      <c r="BQ16" s="409"/>
      <c r="BR16" s="415"/>
      <c r="BS16" s="409"/>
      <c r="BT16" s="410"/>
      <c r="BU16" s="409"/>
      <c r="BV16" s="410"/>
      <c r="BW16" s="409"/>
      <c r="BX16" s="410"/>
      <c r="BY16" s="409"/>
      <c r="BZ16" s="410"/>
      <c r="CA16" s="409"/>
      <c r="CB16" s="387"/>
      <c r="CC16" s="414"/>
      <c r="CD16" s="433"/>
      <c r="CE16" s="433"/>
      <c r="CF16" s="437"/>
      <c r="CG16" s="410"/>
      <c r="CH16" s="411"/>
      <c r="CI16" s="410"/>
      <c r="CJ16" s="409"/>
      <c r="CK16" s="410"/>
      <c r="CL16" s="411"/>
      <c r="CM16" s="410"/>
      <c r="CN16" s="409"/>
      <c r="CO16" s="410"/>
      <c r="CP16" s="411"/>
      <c r="CQ16" s="410"/>
      <c r="CR16" s="409"/>
      <c r="CS16" s="387"/>
      <c r="CT16" s="414"/>
      <c r="CU16" s="433"/>
      <c r="CV16" s="433"/>
      <c r="CW16" s="437"/>
      <c r="CX16" s="410"/>
      <c r="CY16" s="411"/>
      <c r="CZ16" s="410"/>
      <c r="DA16" s="409"/>
      <c r="DB16" s="410"/>
      <c r="DC16" s="409"/>
      <c r="DD16" s="410"/>
      <c r="DE16" s="409"/>
      <c r="DF16" s="410"/>
      <c r="DG16" s="409"/>
      <c r="DH16" s="410"/>
      <c r="DI16" s="409"/>
    </row>
    <row r="17" spans="2:113" s="297" customFormat="1" ht="14.1" customHeight="1">
      <c r="B17" s="387"/>
      <c r="C17" s="432"/>
      <c r="D17" s="428"/>
      <c r="E17" s="428"/>
      <c r="F17" s="427"/>
      <c r="G17" s="426"/>
      <c r="H17" s="402"/>
      <c r="I17" s="402"/>
      <c r="J17" s="424"/>
      <c r="K17" s="423"/>
      <c r="L17" s="425"/>
      <c r="M17" s="423"/>
      <c r="N17" s="424"/>
      <c r="O17" s="423"/>
      <c r="P17" s="422"/>
      <c r="Q17" s="404"/>
      <c r="R17" s="421"/>
      <c r="S17" s="433"/>
      <c r="T17" s="433"/>
      <c r="U17" s="437"/>
      <c r="V17" s="418"/>
      <c r="W17" s="402"/>
      <c r="X17" s="420"/>
      <c r="Y17" s="402"/>
      <c r="Z17" s="420"/>
      <c r="AA17" s="402"/>
      <c r="AB17" s="418"/>
      <c r="AC17" s="402"/>
      <c r="AD17" s="420"/>
      <c r="AE17" s="402"/>
      <c r="AF17" s="420"/>
      <c r="AG17" s="419"/>
      <c r="AH17" s="396"/>
      <c r="AI17" s="414"/>
      <c r="AJ17" s="433"/>
      <c r="AK17" s="433"/>
      <c r="AL17" s="437"/>
      <c r="AM17" s="418"/>
      <c r="AN17" s="417"/>
      <c r="AO17" s="418"/>
      <c r="AP17" s="417"/>
      <c r="AQ17" s="418"/>
      <c r="AR17" s="417"/>
      <c r="AS17" s="418"/>
      <c r="AT17" s="417"/>
      <c r="AU17" s="418"/>
      <c r="AV17" s="417"/>
      <c r="AW17" s="418"/>
      <c r="AX17" s="417"/>
      <c r="AY17" s="418"/>
      <c r="AZ17" s="417"/>
      <c r="BA17" s="418"/>
      <c r="BB17" s="417"/>
      <c r="BC17" s="418"/>
      <c r="BD17" s="417"/>
      <c r="BE17" s="396"/>
      <c r="BF17" s="416"/>
      <c r="BG17" s="433"/>
      <c r="BH17" s="433"/>
      <c r="BI17" s="437"/>
      <c r="BJ17" s="410"/>
      <c r="BK17" s="409"/>
      <c r="BL17" s="410"/>
      <c r="BM17" s="409"/>
      <c r="BN17" s="410"/>
      <c r="BO17" s="409"/>
      <c r="BP17" s="410"/>
      <c r="BQ17" s="409"/>
      <c r="BR17" s="415"/>
      <c r="BS17" s="409"/>
      <c r="BT17" s="410"/>
      <c r="BU17" s="409"/>
      <c r="BV17" s="410"/>
      <c r="BW17" s="409"/>
      <c r="BX17" s="410"/>
      <c r="BY17" s="409"/>
      <c r="BZ17" s="410"/>
      <c r="CA17" s="409"/>
      <c r="CB17" s="387"/>
      <c r="CC17" s="414"/>
      <c r="CD17" s="433"/>
      <c r="CE17" s="433"/>
      <c r="CF17" s="437"/>
      <c r="CG17" s="410"/>
      <c r="CH17" s="411"/>
      <c r="CI17" s="410"/>
      <c r="CJ17" s="409"/>
      <c r="CK17" s="410"/>
      <c r="CL17" s="411"/>
      <c r="CM17" s="410"/>
      <c r="CN17" s="409"/>
      <c r="CO17" s="410"/>
      <c r="CP17" s="411"/>
      <c r="CQ17" s="410"/>
      <c r="CR17" s="409"/>
      <c r="CS17" s="387"/>
      <c r="CT17" s="414"/>
      <c r="CU17" s="433"/>
      <c r="CV17" s="433"/>
      <c r="CW17" s="437"/>
      <c r="CX17" s="410"/>
      <c r="CY17" s="411"/>
      <c r="CZ17" s="410"/>
      <c r="DA17" s="409"/>
      <c r="DB17" s="410"/>
      <c r="DC17" s="409"/>
      <c r="DD17" s="410"/>
      <c r="DE17" s="409"/>
      <c r="DF17" s="410"/>
      <c r="DG17" s="409"/>
      <c r="DH17" s="410"/>
      <c r="DI17" s="409"/>
    </row>
    <row r="18" spans="2:113" s="297" customFormat="1" ht="14.1" customHeight="1">
      <c r="B18" s="387"/>
      <c r="C18" s="432"/>
      <c r="D18" s="428"/>
      <c r="E18" s="428"/>
      <c r="F18" s="427"/>
      <c r="G18" s="426"/>
      <c r="H18" s="402"/>
      <c r="I18" s="402"/>
      <c r="J18" s="424"/>
      <c r="K18" s="423"/>
      <c r="L18" s="425"/>
      <c r="M18" s="423"/>
      <c r="N18" s="424"/>
      <c r="O18" s="423"/>
      <c r="P18" s="422"/>
      <c r="Q18" s="404"/>
      <c r="R18" s="421"/>
      <c r="S18" s="433"/>
      <c r="T18" s="433"/>
      <c r="U18" s="437"/>
      <c r="V18" s="418"/>
      <c r="W18" s="402"/>
      <c r="X18" s="420"/>
      <c r="Y18" s="402"/>
      <c r="Z18" s="420"/>
      <c r="AA18" s="402"/>
      <c r="AB18" s="418"/>
      <c r="AC18" s="402"/>
      <c r="AD18" s="420"/>
      <c r="AE18" s="402"/>
      <c r="AF18" s="420"/>
      <c r="AG18" s="419"/>
      <c r="AH18" s="396"/>
      <c r="AI18" s="414"/>
      <c r="AJ18" s="433"/>
      <c r="AK18" s="433"/>
      <c r="AL18" s="437"/>
      <c r="AM18" s="418"/>
      <c r="AN18" s="417"/>
      <c r="AO18" s="418"/>
      <c r="AP18" s="417"/>
      <c r="AQ18" s="418"/>
      <c r="AR18" s="417"/>
      <c r="AS18" s="418"/>
      <c r="AT18" s="417"/>
      <c r="AU18" s="418"/>
      <c r="AV18" s="417"/>
      <c r="AW18" s="418"/>
      <c r="AX18" s="417"/>
      <c r="AY18" s="418"/>
      <c r="AZ18" s="417"/>
      <c r="BA18" s="418"/>
      <c r="BB18" s="417"/>
      <c r="BC18" s="418"/>
      <c r="BD18" s="417"/>
      <c r="BE18" s="396"/>
      <c r="BF18" s="416"/>
      <c r="BG18" s="433"/>
      <c r="BH18" s="433"/>
      <c r="BI18" s="437"/>
      <c r="BJ18" s="410"/>
      <c r="BK18" s="409"/>
      <c r="BL18" s="410"/>
      <c r="BM18" s="409"/>
      <c r="BN18" s="410"/>
      <c r="BO18" s="409"/>
      <c r="BP18" s="410"/>
      <c r="BQ18" s="409"/>
      <c r="BR18" s="415"/>
      <c r="BS18" s="409"/>
      <c r="BT18" s="410"/>
      <c r="BU18" s="409"/>
      <c r="BV18" s="410"/>
      <c r="BW18" s="409"/>
      <c r="BX18" s="410"/>
      <c r="BY18" s="409"/>
      <c r="BZ18" s="410"/>
      <c r="CA18" s="409"/>
      <c r="CB18" s="387"/>
      <c r="CC18" s="414"/>
      <c r="CD18" s="433"/>
      <c r="CE18" s="433"/>
      <c r="CF18" s="437"/>
      <c r="CG18" s="410"/>
      <c r="CH18" s="411"/>
      <c r="CI18" s="410"/>
      <c r="CJ18" s="409"/>
      <c r="CK18" s="410"/>
      <c r="CL18" s="411"/>
      <c r="CM18" s="410"/>
      <c r="CN18" s="409"/>
      <c r="CO18" s="410"/>
      <c r="CP18" s="411"/>
      <c r="CQ18" s="410"/>
      <c r="CR18" s="409"/>
      <c r="CS18" s="387"/>
      <c r="CT18" s="414"/>
      <c r="CU18" s="433"/>
      <c r="CV18" s="433"/>
      <c r="CW18" s="437"/>
      <c r="CX18" s="410"/>
      <c r="CY18" s="411"/>
      <c r="CZ18" s="410"/>
      <c r="DA18" s="409"/>
      <c r="DB18" s="410"/>
      <c r="DC18" s="409"/>
      <c r="DD18" s="410"/>
      <c r="DE18" s="409"/>
      <c r="DF18" s="410"/>
      <c r="DG18" s="409"/>
      <c r="DH18" s="410"/>
      <c r="DI18" s="409"/>
    </row>
    <row r="19" spans="2:113" s="297" customFormat="1" ht="14.1" customHeight="1">
      <c r="B19" s="387"/>
      <c r="C19" s="432"/>
      <c r="D19" s="428"/>
      <c r="E19" s="428"/>
      <c r="F19" s="427"/>
      <c r="G19" s="426"/>
      <c r="H19" s="402"/>
      <c r="I19" s="402"/>
      <c r="J19" s="424"/>
      <c r="K19" s="423"/>
      <c r="L19" s="425"/>
      <c r="M19" s="423"/>
      <c r="N19" s="424"/>
      <c r="O19" s="423"/>
      <c r="P19" s="422"/>
      <c r="Q19" s="404"/>
      <c r="R19" s="421"/>
      <c r="S19" s="433"/>
      <c r="T19" s="433"/>
      <c r="U19" s="437"/>
      <c r="V19" s="418"/>
      <c r="W19" s="402"/>
      <c r="X19" s="420"/>
      <c r="Y19" s="402"/>
      <c r="Z19" s="420"/>
      <c r="AA19" s="402"/>
      <c r="AB19" s="418"/>
      <c r="AC19" s="402"/>
      <c r="AD19" s="420"/>
      <c r="AE19" s="402"/>
      <c r="AF19" s="420"/>
      <c r="AG19" s="419"/>
      <c r="AH19" s="396"/>
      <c r="AI19" s="414"/>
      <c r="AJ19" s="433"/>
      <c r="AK19" s="433"/>
      <c r="AL19" s="437"/>
      <c r="AM19" s="418"/>
      <c r="AN19" s="417"/>
      <c r="AO19" s="418"/>
      <c r="AP19" s="417"/>
      <c r="AQ19" s="418"/>
      <c r="AR19" s="417"/>
      <c r="AS19" s="418"/>
      <c r="AT19" s="417"/>
      <c r="AU19" s="418"/>
      <c r="AV19" s="417"/>
      <c r="AW19" s="418"/>
      <c r="AX19" s="417"/>
      <c r="AY19" s="418"/>
      <c r="AZ19" s="417"/>
      <c r="BA19" s="418"/>
      <c r="BB19" s="417"/>
      <c r="BC19" s="418"/>
      <c r="BD19" s="417"/>
      <c r="BE19" s="396"/>
      <c r="BF19" s="416"/>
      <c r="BG19" s="433"/>
      <c r="BH19" s="433"/>
      <c r="BI19" s="437"/>
      <c r="BJ19" s="410"/>
      <c r="BK19" s="409"/>
      <c r="BL19" s="410"/>
      <c r="BM19" s="409"/>
      <c r="BN19" s="410"/>
      <c r="BO19" s="409"/>
      <c r="BP19" s="410"/>
      <c r="BQ19" s="409"/>
      <c r="BR19" s="415"/>
      <c r="BS19" s="409"/>
      <c r="BT19" s="410"/>
      <c r="BU19" s="409"/>
      <c r="BV19" s="410"/>
      <c r="BW19" s="409"/>
      <c r="BX19" s="410"/>
      <c r="BY19" s="409"/>
      <c r="BZ19" s="410"/>
      <c r="CA19" s="409"/>
      <c r="CB19" s="387"/>
      <c r="CC19" s="414"/>
      <c r="CD19" s="433"/>
      <c r="CE19" s="433"/>
      <c r="CF19" s="437"/>
      <c r="CG19" s="410"/>
      <c r="CH19" s="411"/>
      <c r="CI19" s="410"/>
      <c r="CJ19" s="409"/>
      <c r="CK19" s="410"/>
      <c r="CL19" s="411"/>
      <c r="CM19" s="410"/>
      <c r="CN19" s="409"/>
      <c r="CO19" s="410"/>
      <c r="CP19" s="411"/>
      <c r="CQ19" s="410"/>
      <c r="CR19" s="409"/>
      <c r="CS19" s="387"/>
      <c r="CT19" s="414"/>
      <c r="CU19" s="433"/>
      <c r="CV19" s="433"/>
      <c r="CW19" s="437"/>
      <c r="CX19" s="410"/>
      <c r="CY19" s="411"/>
      <c r="CZ19" s="410"/>
      <c r="DA19" s="409"/>
      <c r="DB19" s="410"/>
      <c r="DC19" s="409"/>
      <c r="DD19" s="410"/>
      <c r="DE19" s="409"/>
      <c r="DF19" s="410"/>
      <c r="DG19" s="409"/>
      <c r="DH19" s="410"/>
      <c r="DI19" s="409"/>
    </row>
    <row r="20" spans="2:113" s="297" customFormat="1" ht="14.1" customHeight="1">
      <c r="B20" s="387"/>
      <c r="C20" s="432"/>
      <c r="D20" s="428"/>
      <c r="E20" s="428"/>
      <c r="F20" s="427"/>
      <c r="G20" s="426"/>
      <c r="H20" s="402"/>
      <c r="I20" s="402"/>
      <c r="J20" s="424"/>
      <c r="K20" s="423"/>
      <c r="L20" s="425"/>
      <c r="M20" s="423"/>
      <c r="N20" s="424"/>
      <c r="O20" s="423"/>
      <c r="P20" s="422"/>
      <c r="Q20" s="404"/>
      <c r="R20" s="421"/>
      <c r="S20" s="433"/>
      <c r="T20" s="433"/>
      <c r="U20" s="437"/>
      <c r="V20" s="418"/>
      <c r="W20" s="402"/>
      <c r="X20" s="420"/>
      <c r="Y20" s="402"/>
      <c r="Z20" s="420"/>
      <c r="AA20" s="402"/>
      <c r="AB20" s="418"/>
      <c r="AC20" s="402"/>
      <c r="AD20" s="420"/>
      <c r="AE20" s="402"/>
      <c r="AF20" s="420"/>
      <c r="AG20" s="419"/>
      <c r="AH20" s="396"/>
      <c r="AI20" s="414"/>
      <c r="AJ20" s="433"/>
      <c r="AK20" s="433"/>
      <c r="AL20" s="437"/>
      <c r="AM20" s="418"/>
      <c r="AN20" s="417"/>
      <c r="AO20" s="418"/>
      <c r="AP20" s="417"/>
      <c r="AQ20" s="418"/>
      <c r="AR20" s="417"/>
      <c r="AS20" s="418"/>
      <c r="AT20" s="417"/>
      <c r="AU20" s="418"/>
      <c r="AV20" s="417"/>
      <c r="AW20" s="418"/>
      <c r="AX20" s="417"/>
      <c r="AY20" s="418"/>
      <c r="AZ20" s="417"/>
      <c r="BA20" s="418"/>
      <c r="BB20" s="417"/>
      <c r="BC20" s="418"/>
      <c r="BD20" s="417"/>
      <c r="BE20" s="396"/>
      <c r="BF20" s="416"/>
      <c r="BG20" s="433"/>
      <c r="BH20" s="433"/>
      <c r="BI20" s="437"/>
      <c r="BJ20" s="410"/>
      <c r="BK20" s="409"/>
      <c r="BL20" s="410"/>
      <c r="BM20" s="409"/>
      <c r="BN20" s="410"/>
      <c r="BO20" s="409"/>
      <c r="BP20" s="410"/>
      <c r="BQ20" s="409"/>
      <c r="BR20" s="415"/>
      <c r="BS20" s="409"/>
      <c r="BT20" s="410"/>
      <c r="BU20" s="409"/>
      <c r="BV20" s="410"/>
      <c r="BW20" s="409"/>
      <c r="BX20" s="410"/>
      <c r="BY20" s="409"/>
      <c r="BZ20" s="410"/>
      <c r="CA20" s="409"/>
      <c r="CB20" s="387"/>
      <c r="CC20" s="414"/>
      <c r="CD20" s="433"/>
      <c r="CE20" s="433"/>
      <c r="CF20" s="437"/>
      <c r="CG20" s="410"/>
      <c r="CH20" s="411"/>
      <c r="CI20" s="410"/>
      <c r="CJ20" s="409"/>
      <c r="CK20" s="410"/>
      <c r="CL20" s="411"/>
      <c r="CM20" s="410"/>
      <c r="CN20" s="409"/>
      <c r="CO20" s="410"/>
      <c r="CP20" s="411"/>
      <c r="CQ20" s="410"/>
      <c r="CR20" s="409"/>
      <c r="CS20" s="387"/>
      <c r="CT20" s="414"/>
      <c r="CU20" s="433"/>
      <c r="CV20" s="433"/>
      <c r="CW20" s="437"/>
      <c r="CX20" s="410"/>
      <c r="CY20" s="411"/>
      <c r="CZ20" s="410"/>
      <c r="DA20" s="409"/>
      <c r="DB20" s="410"/>
      <c r="DC20" s="409"/>
      <c r="DD20" s="410"/>
      <c r="DE20" s="409"/>
      <c r="DF20" s="410"/>
      <c r="DG20" s="409"/>
      <c r="DH20" s="410"/>
      <c r="DI20" s="409"/>
    </row>
    <row r="21" spans="2:113" s="297" customFormat="1" ht="14.1" customHeight="1">
      <c r="B21" s="387"/>
      <c r="C21" s="432"/>
      <c r="D21" s="428"/>
      <c r="E21" s="428"/>
      <c r="F21" s="427"/>
      <c r="G21" s="426"/>
      <c r="H21" s="402"/>
      <c r="I21" s="402"/>
      <c r="J21" s="424"/>
      <c r="K21" s="423"/>
      <c r="L21" s="425"/>
      <c r="M21" s="423"/>
      <c r="N21" s="424"/>
      <c r="O21" s="423"/>
      <c r="P21" s="422"/>
      <c r="Q21" s="404"/>
      <c r="R21" s="421"/>
      <c r="S21" s="433"/>
      <c r="T21" s="433"/>
      <c r="U21" s="437"/>
      <c r="V21" s="418"/>
      <c r="W21" s="402"/>
      <c r="X21" s="420"/>
      <c r="Y21" s="402"/>
      <c r="Z21" s="420"/>
      <c r="AA21" s="402"/>
      <c r="AB21" s="418"/>
      <c r="AC21" s="402"/>
      <c r="AD21" s="420"/>
      <c r="AE21" s="402"/>
      <c r="AF21" s="420"/>
      <c r="AG21" s="419"/>
      <c r="AH21" s="396"/>
      <c r="AI21" s="414"/>
      <c r="AJ21" s="433"/>
      <c r="AK21" s="433"/>
      <c r="AL21" s="437"/>
      <c r="AM21" s="418"/>
      <c r="AN21" s="417"/>
      <c r="AO21" s="418"/>
      <c r="AP21" s="417"/>
      <c r="AQ21" s="418"/>
      <c r="AR21" s="417"/>
      <c r="AS21" s="418"/>
      <c r="AT21" s="417"/>
      <c r="AU21" s="418"/>
      <c r="AV21" s="417"/>
      <c r="AW21" s="418"/>
      <c r="AX21" s="417"/>
      <c r="AY21" s="418"/>
      <c r="AZ21" s="417"/>
      <c r="BA21" s="418"/>
      <c r="BB21" s="417"/>
      <c r="BC21" s="418"/>
      <c r="BD21" s="417"/>
      <c r="BE21" s="396"/>
      <c r="BF21" s="416"/>
      <c r="BG21" s="433"/>
      <c r="BH21" s="433"/>
      <c r="BI21" s="437"/>
      <c r="BJ21" s="410"/>
      <c r="BK21" s="409"/>
      <c r="BL21" s="410"/>
      <c r="BM21" s="409"/>
      <c r="BN21" s="410"/>
      <c r="BO21" s="409"/>
      <c r="BP21" s="410"/>
      <c r="BQ21" s="409"/>
      <c r="BR21" s="415"/>
      <c r="BS21" s="409"/>
      <c r="BT21" s="410"/>
      <c r="BU21" s="409"/>
      <c r="BV21" s="410"/>
      <c r="BW21" s="409"/>
      <c r="BX21" s="410"/>
      <c r="BY21" s="409"/>
      <c r="BZ21" s="410"/>
      <c r="CA21" s="409"/>
      <c r="CB21" s="387"/>
      <c r="CC21" s="414"/>
      <c r="CD21" s="433"/>
      <c r="CE21" s="433"/>
      <c r="CF21" s="437"/>
      <c r="CG21" s="410"/>
      <c r="CH21" s="411"/>
      <c r="CI21" s="410"/>
      <c r="CJ21" s="409"/>
      <c r="CK21" s="410"/>
      <c r="CL21" s="411"/>
      <c r="CM21" s="410"/>
      <c r="CN21" s="409"/>
      <c r="CO21" s="410"/>
      <c r="CP21" s="411"/>
      <c r="CQ21" s="410"/>
      <c r="CR21" s="409"/>
      <c r="CS21" s="387"/>
      <c r="CT21" s="414"/>
      <c r="CU21" s="433"/>
      <c r="CV21" s="433"/>
      <c r="CW21" s="437"/>
      <c r="CX21" s="410"/>
      <c r="CY21" s="411"/>
      <c r="CZ21" s="410"/>
      <c r="DA21" s="409"/>
      <c r="DB21" s="410"/>
      <c r="DC21" s="409"/>
      <c r="DD21" s="410"/>
      <c r="DE21" s="409"/>
      <c r="DF21" s="410"/>
      <c r="DG21" s="409"/>
      <c r="DH21" s="410"/>
      <c r="DI21" s="409"/>
    </row>
    <row r="22" spans="2:113" s="297" customFormat="1" ht="14.1" customHeight="1">
      <c r="B22" s="387"/>
      <c r="C22" s="432"/>
      <c r="D22" s="428"/>
      <c r="E22" s="428"/>
      <c r="F22" s="427"/>
      <c r="G22" s="426"/>
      <c r="H22" s="402"/>
      <c r="I22" s="402"/>
      <c r="J22" s="424"/>
      <c r="K22" s="423"/>
      <c r="L22" s="425"/>
      <c r="M22" s="423"/>
      <c r="N22" s="424"/>
      <c r="O22" s="423"/>
      <c r="P22" s="422"/>
      <c r="Q22" s="404"/>
      <c r="R22" s="421"/>
      <c r="S22" s="433"/>
      <c r="T22" s="433"/>
      <c r="U22" s="437"/>
      <c r="V22" s="418"/>
      <c r="W22" s="402"/>
      <c r="X22" s="420"/>
      <c r="Y22" s="402"/>
      <c r="Z22" s="420"/>
      <c r="AA22" s="402"/>
      <c r="AB22" s="418"/>
      <c r="AC22" s="402"/>
      <c r="AD22" s="420"/>
      <c r="AE22" s="402"/>
      <c r="AF22" s="420"/>
      <c r="AG22" s="419"/>
      <c r="AH22" s="396"/>
      <c r="AI22" s="414"/>
      <c r="AJ22" s="433"/>
      <c r="AK22" s="433"/>
      <c r="AL22" s="437"/>
      <c r="AM22" s="418"/>
      <c r="AN22" s="417"/>
      <c r="AO22" s="418"/>
      <c r="AP22" s="417"/>
      <c r="AQ22" s="418"/>
      <c r="AR22" s="417"/>
      <c r="AS22" s="418"/>
      <c r="AT22" s="417"/>
      <c r="AU22" s="418"/>
      <c r="AV22" s="417"/>
      <c r="AW22" s="418"/>
      <c r="AX22" s="417"/>
      <c r="AY22" s="418"/>
      <c r="AZ22" s="417"/>
      <c r="BA22" s="418"/>
      <c r="BB22" s="417"/>
      <c r="BC22" s="418"/>
      <c r="BD22" s="417"/>
      <c r="BE22" s="396"/>
      <c r="BF22" s="416"/>
      <c r="BG22" s="433"/>
      <c r="BH22" s="433"/>
      <c r="BI22" s="437"/>
      <c r="BJ22" s="410"/>
      <c r="BK22" s="409"/>
      <c r="BL22" s="410"/>
      <c r="BM22" s="409"/>
      <c r="BN22" s="410"/>
      <c r="BO22" s="409"/>
      <c r="BP22" s="410"/>
      <c r="BQ22" s="409"/>
      <c r="BR22" s="415"/>
      <c r="BS22" s="409"/>
      <c r="BT22" s="410"/>
      <c r="BU22" s="409"/>
      <c r="BV22" s="410"/>
      <c r="BW22" s="409"/>
      <c r="BX22" s="410"/>
      <c r="BY22" s="409"/>
      <c r="BZ22" s="410"/>
      <c r="CA22" s="409"/>
      <c r="CB22" s="387"/>
      <c r="CC22" s="414"/>
      <c r="CD22" s="433"/>
      <c r="CE22" s="433"/>
      <c r="CF22" s="437"/>
      <c r="CG22" s="410"/>
      <c r="CH22" s="411"/>
      <c r="CI22" s="410"/>
      <c r="CJ22" s="409"/>
      <c r="CK22" s="410"/>
      <c r="CL22" s="411"/>
      <c r="CM22" s="410"/>
      <c r="CN22" s="409"/>
      <c r="CO22" s="410"/>
      <c r="CP22" s="411"/>
      <c r="CQ22" s="410"/>
      <c r="CR22" s="409"/>
      <c r="CS22" s="387"/>
      <c r="CT22" s="414"/>
      <c r="CU22" s="433"/>
      <c r="CV22" s="433"/>
      <c r="CW22" s="437"/>
      <c r="CX22" s="410"/>
      <c r="CY22" s="411"/>
      <c r="CZ22" s="410"/>
      <c r="DA22" s="409"/>
      <c r="DB22" s="410"/>
      <c r="DC22" s="409"/>
      <c r="DD22" s="410"/>
      <c r="DE22" s="409"/>
      <c r="DF22" s="410"/>
      <c r="DG22" s="409"/>
      <c r="DH22" s="410"/>
      <c r="DI22" s="409"/>
    </row>
    <row r="23" spans="2:113" s="297" customFormat="1" ht="14.1" customHeight="1">
      <c r="B23" s="387"/>
      <c r="C23" s="432"/>
      <c r="D23" s="428"/>
      <c r="E23" s="428"/>
      <c r="F23" s="427"/>
      <c r="G23" s="426"/>
      <c r="H23" s="402"/>
      <c r="I23" s="402"/>
      <c r="J23" s="424"/>
      <c r="K23" s="423"/>
      <c r="L23" s="425"/>
      <c r="M23" s="423"/>
      <c r="N23" s="424"/>
      <c r="O23" s="423"/>
      <c r="P23" s="422"/>
      <c r="Q23" s="404"/>
      <c r="R23" s="421"/>
      <c r="S23" s="433"/>
      <c r="T23" s="433"/>
      <c r="U23" s="437"/>
      <c r="V23" s="418"/>
      <c r="W23" s="402"/>
      <c r="X23" s="420"/>
      <c r="Y23" s="402"/>
      <c r="Z23" s="420"/>
      <c r="AA23" s="402"/>
      <c r="AB23" s="418"/>
      <c r="AC23" s="402"/>
      <c r="AD23" s="420"/>
      <c r="AE23" s="402"/>
      <c r="AF23" s="420"/>
      <c r="AG23" s="419"/>
      <c r="AH23" s="396"/>
      <c r="AI23" s="414"/>
      <c r="AJ23" s="433"/>
      <c r="AK23" s="433"/>
      <c r="AL23" s="437"/>
      <c r="AM23" s="418"/>
      <c r="AN23" s="417"/>
      <c r="AO23" s="418"/>
      <c r="AP23" s="417"/>
      <c r="AQ23" s="418"/>
      <c r="AR23" s="417"/>
      <c r="AS23" s="418"/>
      <c r="AT23" s="417"/>
      <c r="AU23" s="418"/>
      <c r="AV23" s="417"/>
      <c r="AW23" s="418"/>
      <c r="AX23" s="417"/>
      <c r="AY23" s="418"/>
      <c r="AZ23" s="417"/>
      <c r="BA23" s="418"/>
      <c r="BB23" s="417"/>
      <c r="BC23" s="418"/>
      <c r="BD23" s="417"/>
      <c r="BE23" s="396"/>
      <c r="BF23" s="416"/>
      <c r="BG23" s="433"/>
      <c r="BH23" s="433"/>
      <c r="BI23" s="437"/>
      <c r="BJ23" s="410"/>
      <c r="BK23" s="409"/>
      <c r="BL23" s="410"/>
      <c r="BM23" s="409"/>
      <c r="BN23" s="410"/>
      <c r="BO23" s="409"/>
      <c r="BP23" s="410"/>
      <c r="BQ23" s="409"/>
      <c r="BR23" s="415"/>
      <c r="BS23" s="409"/>
      <c r="BT23" s="410"/>
      <c r="BU23" s="409"/>
      <c r="BV23" s="410"/>
      <c r="BW23" s="409"/>
      <c r="BX23" s="410"/>
      <c r="BY23" s="409"/>
      <c r="BZ23" s="410"/>
      <c r="CA23" s="409"/>
      <c r="CB23" s="387"/>
      <c r="CC23" s="414"/>
      <c r="CD23" s="433"/>
      <c r="CE23" s="433"/>
      <c r="CF23" s="437"/>
      <c r="CG23" s="410"/>
      <c r="CH23" s="411"/>
      <c r="CI23" s="410"/>
      <c r="CJ23" s="409"/>
      <c r="CK23" s="410"/>
      <c r="CL23" s="411"/>
      <c r="CM23" s="410"/>
      <c r="CN23" s="409"/>
      <c r="CO23" s="410"/>
      <c r="CP23" s="411"/>
      <c r="CQ23" s="410"/>
      <c r="CR23" s="409"/>
      <c r="CS23" s="387"/>
      <c r="CT23" s="414"/>
      <c r="CU23" s="433"/>
      <c r="CV23" s="433"/>
      <c r="CW23" s="437"/>
      <c r="CX23" s="410"/>
      <c r="CY23" s="411"/>
      <c r="CZ23" s="410"/>
      <c r="DA23" s="409"/>
      <c r="DB23" s="410"/>
      <c r="DC23" s="409"/>
      <c r="DD23" s="410"/>
      <c r="DE23" s="409"/>
      <c r="DF23" s="410"/>
      <c r="DG23" s="409"/>
      <c r="DH23" s="410"/>
      <c r="DI23" s="409"/>
    </row>
    <row r="24" spans="2:113" s="297" customFormat="1" ht="14.1" customHeight="1">
      <c r="B24" s="387"/>
      <c r="C24" s="432"/>
      <c r="D24" s="428"/>
      <c r="E24" s="428"/>
      <c r="F24" s="427"/>
      <c r="G24" s="426"/>
      <c r="H24" s="402"/>
      <c r="I24" s="402"/>
      <c r="J24" s="424"/>
      <c r="K24" s="423"/>
      <c r="L24" s="425"/>
      <c r="M24" s="423"/>
      <c r="N24" s="424"/>
      <c r="O24" s="423"/>
      <c r="P24" s="422"/>
      <c r="Q24" s="404"/>
      <c r="R24" s="421"/>
      <c r="S24" s="433"/>
      <c r="T24" s="433"/>
      <c r="U24" s="437"/>
      <c r="V24" s="418"/>
      <c r="W24" s="402"/>
      <c r="X24" s="420"/>
      <c r="Y24" s="402"/>
      <c r="Z24" s="420"/>
      <c r="AA24" s="402"/>
      <c r="AB24" s="418"/>
      <c r="AC24" s="402"/>
      <c r="AD24" s="420"/>
      <c r="AE24" s="402"/>
      <c r="AF24" s="420"/>
      <c r="AG24" s="419"/>
      <c r="AH24" s="396"/>
      <c r="AI24" s="414"/>
      <c r="AJ24" s="433"/>
      <c r="AK24" s="433"/>
      <c r="AL24" s="437"/>
      <c r="AM24" s="418"/>
      <c r="AN24" s="417"/>
      <c r="AO24" s="418"/>
      <c r="AP24" s="417"/>
      <c r="AQ24" s="418"/>
      <c r="AR24" s="417"/>
      <c r="AS24" s="418"/>
      <c r="AT24" s="417"/>
      <c r="AU24" s="418"/>
      <c r="AV24" s="417"/>
      <c r="AW24" s="418"/>
      <c r="AX24" s="417"/>
      <c r="AY24" s="418"/>
      <c r="AZ24" s="417"/>
      <c r="BA24" s="418"/>
      <c r="BB24" s="417"/>
      <c r="BC24" s="418"/>
      <c r="BD24" s="417"/>
      <c r="BE24" s="396"/>
      <c r="BF24" s="416"/>
      <c r="BG24" s="433"/>
      <c r="BH24" s="433"/>
      <c r="BI24" s="437"/>
      <c r="BJ24" s="410"/>
      <c r="BK24" s="409"/>
      <c r="BL24" s="410"/>
      <c r="BM24" s="409"/>
      <c r="BN24" s="410"/>
      <c r="BO24" s="409"/>
      <c r="BP24" s="410"/>
      <c r="BQ24" s="409"/>
      <c r="BR24" s="415"/>
      <c r="BS24" s="409"/>
      <c r="BT24" s="410"/>
      <c r="BU24" s="409"/>
      <c r="BV24" s="410"/>
      <c r="BW24" s="409"/>
      <c r="BX24" s="410"/>
      <c r="BY24" s="409"/>
      <c r="BZ24" s="410"/>
      <c r="CA24" s="409"/>
      <c r="CB24" s="387"/>
      <c r="CC24" s="414"/>
      <c r="CD24" s="433"/>
      <c r="CE24" s="433"/>
      <c r="CF24" s="437"/>
      <c r="CG24" s="410"/>
      <c r="CH24" s="411"/>
      <c r="CI24" s="410"/>
      <c r="CJ24" s="409"/>
      <c r="CK24" s="410"/>
      <c r="CL24" s="411"/>
      <c r="CM24" s="410"/>
      <c r="CN24" s="409"/>
      <c r="CO24" s="410"/>
      <c r="CP24" s="411"/>
      <c r="CQ24" s="410"/>
      <c r="CR24" s="409"/>
      <c r="CS24" s="387"/>
      <c r="CT24" s="414"/>
      <c r="CU24" s="433"/>
      <c r="CV24" s="433"/>
      <c r="CW24" s="437"/>
      <c r="CX24" s="410"/>
      <c r="CY24" s="411"/>
      <c r="CZ24" s="410"/>
      <c r="DA24" s="409"/>
      <c r="DB24" s="410"/>
      <c r="DC24" s="409"/>
      <c r="DD24" s="410"/>
      <c r="DE24" s="409"/>
      <c r="DF24" s="410"/>
      <c r="DG24" s="409"/>
      <c r="DH24" s="410"/>
      <c r="DI24" s="409"/>
    </row>
    <row r="25" spans="2:113" s="297" customFormat="1" ht="14.1" customHeight="1">
      <c r="B25" s="387"/>
      <c r="C25" s="432"/>
      <c r="D25" s="428"/>
      <c r="E25" s="428"/>
      <c r="F25" s="427"/>
      <c r="G25" s="426"/>
      <c r="H25" s="402"/>
      <c r="I25" s="402"/>
      <c r="J25" s="424"/>
      <c r="K25" s="423"/>
      <c r="L25" s="425"/>
      <c r="M25" s="423"/>
      <c r="N25" s="424"/>
      <c r="O25" s="423"/>
      <c r="P25" s="422"/>
      <c r="Q25" s="404"/>
      <c r="R25" s="421"/>
      <c r="S25" s="433"/>
      <c r="T25" s="433"/>
      <c r="U25" s="437"/>
      <c r="V25" s="418"/>
      <c r="W25" s="402"/>
      <c r="X25" s="420"/>
      <c r="Y25" s="402"/>
      <c r="Z25" s="420"/>
      <c r="AA25" s="402"/>
      <c r="AB25" s="418"/>
      <c r="AC25" s="402"/>
      <c r="AD25" s="420"/>
      <c r="AE25" s="402"/>
      <c r="AF25" s="420"/>
      <c r="AG25" s="419"/>
      <c r="AH25" s="396"/>
      <c r="AI25" s="414"/>
      <c r="AJ25" s="433"/>
      <c r="AK25" s="433"/>
      <c r="AL25" s="437"/>
      <c r="AM25" s="418"/>
      <c r="AN25" s="417"/>
      <c r="AO25" s="418"/>
      <c r="AP25" s="417"/>
      <c r="AQ25" s="418"/>
      <c r="AR25" s="417"/>
      <c r="AS25" s="418"/>
      <c r="AT25" s="417"/>
      <c r="AU25" s="418"/>
      <c r="AV25" s="417"/>
      <c r="AW25" s="418"/>
      <c r="AX25" s="417"/>
      <c r="AY25" s="418"/>
      <c r="AZ25" s="417"/>
      <c r="BA25" s="418"/>
      <c r="BB25" s="417"/>
      <c r="BC25" s="418"/>
      <c r="BD25" s="417"/>
      <c r="BE25" s="396"/>
      <c r="BF25" s="416"/>
      <c r="BG25" s="433"/>
      <c r="BH25" s="433"/>
      <c r="BI25" s="437"/>
      <c r="BJ25" s="410"/>
      <c r="BK25" s="409"/>
      <c r="BL25" s="410"/>
      <c r="BM25" s="409"/>
      <c r="BN25" s="410"/>
      <c r="BO25" s="409"/>
      <c r="BP25" s="410"/>
      <c r="BQ25" s="409"/>
      <c r="BR25" s="415"/>
      <c r="BS25" s="409"/>
      <c r="BT25" s="410"/>
      <c r="BU25" s="409"/>
      <c r="BV25" s="410"/>
      <c r="BW25" s="409"/>
      <c r="BX25" s="410"/>
      <c r="BY25" s="409"/>
      <c r="BZ25" s="410"/>
      <c r="CA25" s="409"/>
      <c r="CB25" s="387"/>
      <c r="CC25" s="414"/>
      <c r="CD25" s="433"/>
      <c r="CE25" s="433"/>
      <c r="CF25" s="437"/>
      <c r="CG25" s="410"/>
      <c r="CH25" s="411"/>
      <c r="CI25" s="410"/>
      <c r="CJ25" s="409"/>
      <c r="CK25" s="410"/>
      <c r="CL25" s="411"/>
      <c r="CM25" s="410"/>
      <c r="CN25" s="409"/>
      <c r="CO25" s="410"/>
      <c r="CP25" s="411"/>
      <c r="CQ25" s="410"/>
      <c r="CR25" s="409"/>
      <c r="CS25" s="387"/>
      <c r="CT25" s="414"/>
      <c r="CU25" s="433"/>
      <c r="CV25" s="433"/>
      <c r="CW25" s="437"/>
      <c r="CX25" s="410"/>
      <c r="CY25" s="411"/>
      <c r="CZ25" s="410"/>
      <c r="DA25" s="409"/>
      <c r="DB25" s="410"/>
      <c r="DC25" s="409"/>
      <c r="DD25" s="410"/>
      <c r="DE25" s="409"/>
      <c r="DF25" s="410"/>
      <c r="DG25" s="409"/>
      <c r="DH25" s="410"/>
      <c r="DI25" s="409"/>
    </row>
    <row r="26" spans="2:113" s="297" customFormat="1" ht="14.1" customHeight="1">
      <c r="B26" s="387"/>
      <c r="C26" s="432"/>
      <c r="D26" s="428"/>
      <c r="E26" s="428"/>
      <c r="F26" s="427"/>
      <c r="G26" s="426"/>
      <c r="H26" s="402"/>
      <c r="I26" s="402"/>
      <c r="J26" s="424"/>
      <c r="K26" s="423"/>
      <c r="L26" s="425"/>
      <c r="M26" s="423"/>
      <c r="N26" s="424"/>
      <c r="O26" s="423"/>
      <c r="P26" s="422"/>
      <c r="Q26" s="404"/>
      <c r="R26" s="421"/>
      <c r="S26" s="433"/>
      <c r="T26" s="433"/>
      <c r="U26" s="437"/>
      <c r="V26" s="418"/>
      <c r="W26" s="402"/>
      <c r="X26" s="420"/>
      <c r="Y26" s="402"/>
      <c r="Z26" s="420"/>
      <c r="AA26" s="402"/>
      <c r="AB26" s="418"/>
      <c r="AC26" s="402"/>
      <c r="AD26" s="420"/>
      <c r="AE26" s="402"/>
      <c r="AF26" s="420"/>
      <c r="AG26" s="419"/>
      <c r="AH26" s="396"/>
      <c r="AI26" s="414"/>
      <c r="AJ26" s="433"/>
      <c r="AK26" s="433"/>
      <c r="AL26" s="437"/>
      <c r="AM26" s="418"/>
      <c r="AN26" s="417"/>
      <c r="AO26" s="418"/>
      <c r="AP26" s="417"/>
      <c r="AQ26" s="418"/>
      <c r="AR26" s="417"/>
      <c r="AS26" s="418"/>
      <c r="AT26" s="417"/>
      <c r="AU26" s="418"/>
      <c r="AV26" s="417"/>
      <c r="AW26" s="418"/>
      <c r="AX26" s="417"/>
      <c r="AY26" s="418"/>
      <c r="AZ26" s="417"/>
      <c r="BA26" s="418"/>
      <c r="BB26" s="417"/>
      <c r="BC26" s="418"/>
      <c r="BD26" s="417"/>
      <c r="BE26" s="396"/>
      <c r="BF26" s="416"/>
      <c r="BG26" s="433"/>
      <c r="BH26" s="433"/>
      <c r="BI26" s="437"/>
      <c r="BJ26" s="410"/>
      <c r="BK26" s="409"/>
      <c r="BL26" s="410"/>
      <c r="BM26" s="409"/>
      <c r="BN26" s="410"/>
      <c r="BO26" s="409"/>
      <c r="BP26" s="410"/>
      <c r="BQ26" s="409"/>
      <c r="BR26" s="415"/>
      <c r="BS26" s="409"/>
      <c r="BT26" s="410"/>
      <c r="BU26" s="409"/>
      <c r="BV26" s="410"/>
      <c r="BW26" s="409"/>
      <c r="BX26" s="410"/>
      <c r="BY26" s="409"/>
      <c r="BZ26" s="410"/>
      <c r="CA26" s="409"/>
      <c r="CB26" s="387"/>
      <c r="CC26" s="414"/>
      <c r="CD26" s="433"/>
      <c r="CE26" s="433"/>
      <c r="CF26" s="437"/>
      <c r="CG26" s="410"/>
      <c r="CH26" s="411"/>
      <c r="CI26" s="410"/>
      <c r="CJ26" s="409"/>
      <c r="CK26" s="410"/>
      <c r="CL26" s="411"/>
      <c r="CM26" s="410"/>
      <c r="CN26" s="409"/>
      <c r="CO26" s="410"/>
      <c r="CP26" s="411"/>
      <c r="CQ26" s="410"/>
      <c r="CR26" s="409"/>
      <c r="CS26" s="387"/>
      <c r="CT26" s="414"/>
      <c r="CU26" s="433"/>
      <c r="CV26" s="433"/>
      <c r="CW26" s="437"/>
      <c r="CX26" s="410"/>
      <c r="CY26" s="411"/>
      <c r="CZ26" s="410"/>
      <c r="DA26" s="409"/>
      <c r="DB26" s="410"/>
      <c r="DC26" s="409"/>
      <c r="DD26" s="410"/>
      <c r="DE26" s="409"/>
      <c r="DF26" s="410"/>
      <c r="DG26" s="409"/>
      <c r="DH26" s="410"/>
      <c r="DI26" s="409"/>
    </row>
    <row r="27" spans="2:113" s="297" customFormat="1" ht="14.1" customHeight="1">
      <c r="B27" s="387"/>
      <c r="C27" s="432"/>
      <c r="D27" s="428"/>
      <c r="E27" s="428"/>
      <c r="F27" s="427"/>
      <c r="G27" s="426"/>
      <c r="H27" s="402"/>
      <c r="I27" s="402"/>
      <c r="J27" s="424"/>
      <c r="K27" s="423"/>
      <c r="L27" s="425"/>
      <c r="M27" s="423"/>
      <c r="N27" s="424"/>
      <c r="O27" s="423"/>
      <c r="P27" s="422"/>
      <c r="Q27" s="404"/>
      <c r="R27" s="421"/>
      <c r="S27" s="433"/>
      <c r="T27" s="433"/>
      <c r="U27" s="437"/>
      <c r="V27" s="418"/>
      <c r="W27" s="402"/>
      <c r="X27" s="420"/>
      <c r="Y27" s="402"/>
      <c r="Z27" s="420"/>
      <c r="AA27" s="402"/>
      <c r="AB27" s="418"/>
      <c r="AC27" s="402"/>
      <c r="AD27" s="420"/>
      <c r="AE27" s="402"/>
      <c r="AF27" s="420"/>
      <c r="AG27" s="419"/>
      <c r="AH27" s="396"/>
      <c r="AI27" s="414"/>
      <c r="AJ27" s="433"/>
      <c r="AK27" s="433"/>
      <c r="AL27" s="437"/>
      <c r="AM27" s="418"/>
      <c r="AN27" s="417"/>
      <c r="AO27" s="418"/>
      <c r="AP27" s="417"/>
      <c r="AQ27" s="418"/>
      <c r="AR27" s="417"/>
      <c r="AS27" s="418"/>
      <c r="AT27" s="417"/>
      <c r="AU27" s="418"/>
      <c r="AV27" s="417"/>
      <c r="AW27" s="418"/>
      <c r="AX27" s="417"/>
      <c r="AY27" s="418"/>
      <c r="AZ27" s="417"/>
      <c r="BA27" s="418"/>
      <c r="BB27" s="417"/>
      <c r="BC27" s="418"/>
      <c r="BD27" s="417"/>
      <c r="BE27" s="396"/>
      <c r="BF27" s="416"/>
      <c r="BG27" s="433"/>
      <c r="BH27" s="433"/>
      <c r="BI27" s="437"/>
      <c r="BJ27" s="410"/>
      <c r="BK27" s="409"/>
      <c r="BL27" s="410"/>
      <c r="BM27" s="409"/>
      <c r="BN27" s="410"/>
      <c r="BO27" s="409"/>
      <c r="BP27" s="410"/>
      <c r="BQ27" s="409"/>
      <c r="BR27" s="415"/>
      <c r="BS27" s="409"/>
      <c r="BT27" s="410"/>
      <c r="BU27" s="409"/>
      <c r="BV27" s="410"/>
      <c r="BW27" s="409"/>
      <c r="BX27" s="410"/>
      <c r="BY27" s="409"/>
      <c r="BZ27" s="410"/>
      <c r="CA27" s="409"/>
      <c r="CB27" s="387"/>
      <c r="CC27" s="414"/>
      <c r="CD27" s="433"/>
      <c r="CE27" s="433"/>
      <c r="CF27" s="437"/>
      <c r="CG27" s="410"/>
      <c r="CH27" s="411"/>
      <c r="CI27" s="410"/>
      <c r="CJ27" s="409"/>
      <c r="CK27" s="410"/>
      <c r="CL27" s="411"/>
      <c r="CM27" s="410"/>
      <c r="CN27" s="409"/>
      <c r="CO27" s="410"/>
      <c r="CP27" s="411"/>
      <c r="CQ27" s="410"/>
      <c r="CR27" s="409"/>
      <c r="CS27" s="387"/>
      <c r="CT27" s="414"/>
      <c r="CU27" s="433"/>
      <c r="CV27" s="433"/>
      <c r="CW27" s="437"/>
      <c r="CX27" s="410"/>
      <c r="CY27" s="411"/>
      <c r="CZ27" s="410"/>
      <c r="DA27" s="409"/>
      <c r="DB27" s="410"/>
      <c r="DC27" s="409"/>
      <c r="DD27" s="410"/>
      <c r="DE27" s="409"/>
      <c r="DF27" s="410"/>
      <c r="DG27" s="409"/>
      <c r="DH27" s="410"/>
      <c r="DI27" s="409"/>
    </row>
    <row r="28" spans="2:113" s="297" customFormat="1" ht="14.1" customHeight="1">
      <c r="B28" s="387"/>
      <c r="C28" s="432"/>
      <c r="D28" s="428"/>
      <c r="E28" s="428"/>
      <c r="F28" s="427"/>
      <c r="G28" s="426"/>
      <c r="H28" s="402"/>
      <c r="I28" s="402"/>
      <c r="J28" s="424"/>
      <c r="K28" s="423"/>
      <c r="L28" s="425"/>
      <c r="M28" s="423"/>
      <c r="N28" s="424"/>
      <c r="O28" s="423"/>
      <c r="P28" s="422"/>
      <c r="Q28" s="404"/>
      <c r="R28" s="421"/>
      <c r="S28" s="433"/>
      <c r="T28" s="433"/>
      <c r="U28" s="437"/>
      <c r="V28" s="418"/>
      <c r="W28" s="402"/>
      <c r="X28" s="420"/>
      <c r="Y28" s="402"/>
      <c r="Z28" s="420"/>
      <c r="AA28" s="402"/>
      <c r="AB28" s="418"/>
      <c r="AC28" s="402"/>
      <c r="AD28" s="420"/>
      <c r="AE28" s="402"/>
      <c r="AF28" s="420"/>
      <c r="AG28" s="419"/>
      <c r="AH28" s="396"/>
      <c r="AI28" s="414"/>
      <c r="AJ28" s="433"/>
      <c r="AK28" s="433"/>
      <c r="AL28" s="437"/>
      <c r="AM28" s="418"/>
      <c r="AN28" s="417"/>
      <c r="AO28" s="418"/>
      <c r="AP28" s="417"/>
      <c r="AQ28" s="418"/>
      <c r="AR28" s="417"/>
      <c r="AS28" s="418"/>
      <c r="AT28" s="417"/>
      <c r="AU28" s="418"/>
      <c r="AV28" s="417"/>
      <c r="AW28" s="418"/>
      <c r="AX28" s="417"/>
      <c r="AY28" s="418"/>
      <c r="AZ28" s="417"/>
      <c r="BA28" s="418"/>
      <c r="BB28" s="417"/>
      <c r="BC28" s="418"/>
      <c r="BD28" s="417"/>
      <c r="BE28" s="396"/>
      <c r="BF28" s="416"/>
      <c r="BG28" s="433"/>
      <c r="BH28" s="433"/>
      <c r="BI28" s="437"/>
      <c r="BJ28" s="410"/>
      <c r="BK28" s="409"/>
      <c r="BL28" s="410"/>
      <c r="BM28" s="409"/>
      <c r="BN28" s="410"/>
      <c r="BO28" s="409"/>
      <c r="BP28" s="410"/>
      <c r="BQ28" s="409"/>
      <c r="BR28" s="415"/>
      <c r="BS28" s="409"/>
      <c r="BT28" s="410"/>
      <c r="BU28" s="409"/>
      <c r="BV28" s="410"/>
      <c r="BW28" s="409"/>
      <c r="BX28" s="410"/>
      <c r="BY28" s="409"/>
      <c r="BZ28" s="410"/>
      <c r="CA28" s="409"/>
      <c r="CB28" s="387"/>
      <c r="CC28" s="414"/>
      <c r="CD28" s="433"/>
      <c r="CE28" s="433"/>
      <c r="CF28" s="437"/>
      <c r="CG28" s="410"/>
      <c r="CH28" s="411"/>
      <c r="CI28" s="410"/>
      <c r="CJ28" s="409"/>
      <c r="CK28" s="410"/>
      <c r="CL28" s="411"/>
      <c r="CM28" s="410"/>
      <c r="CN28" s="409"/>
      <c r="CO28" s="410"/>
      <c r="CP28" s="411"/>
      <c r="CQ28" s="410"/>
      <c r="CR28" s="409"/>
      <c r="CS28" s="387"/>
      <c r="CT28" s="414"/>
      <c r="CU28" s="433"/>
      <c r="CV28" s="433"/>
      <c r="CW28" s="437"/>
      <c r="CX28" s="410"/>
      <c r="CY28" s="411"/>
      <c r="CZ28" s="410"/>
      <c r="DA28" s="409"/>
      <c r="DB28" s="410"/>
      <c r="DC28" s="409"/>
      <c r="DD28" s="410"/>
      <c r="DE28" s="409"/>
      <c r="DF28" s="410"/>
      <c r="DG28" s="409"/>
      <c r="DH28" s="410"/>
      <c r="DI28" s="409"/>
    </row>
    <row r="29" spans="2:113" s="297" customFormat="1" ht="14.1" customHeight="1">
      <c r="B29" s="387"/>
      <c r="C29" s="432"/>
      <c r="D29" s="428"/>
      <c r="E29" s="428"/>
      <c r="F29" s="427"/>
      <c r="G29" s="426"/>
      <c r="H29" s="402"/>
      <c r="I29" s="402"/>
      <c r="J29" s="424"/>
      <c r="K29" s="423"/>
      <c r="L29" s="425"/>
      <c r="M29" s="423"/>
      <c r="N29" s="424"/>
      <c r="O29" s="423"/>
      <c r="P29" s="422"/>
      <c r="Q29" s="404"/>
      <c r="R29" s="421"/>
      <c r="S29" s="433"/>
      <c r="T29" s="433"/>
      <c r="U29" s="437"/>
      <c r="V29" s="418"/>
      <c r="W29" s="402"/>
      <c r="X29" s="420"/>
      <c r="Y29" s="402"/>
      <c r="Z29" s="420"/>
      <c r="AA29" s="402"/>
      <c r="AB29" s="418"/>
      <c r="AC29" s="402"/>
      <c r="AD29" s="420"/>
      <c r="AE29" s="402"/>
      <c r="AF29" s="420"/>
      <c r="AG29" s="419"/>
      <c r="AH29" s="396"/>
      <c r="AI29" s="414"/>
      <c r="AJ29" s="433"/>
      <c r="AK29" s="433"/>
      <c r="AL29" s="437"/>
      <c r="AM29" s="418"/>
      <c r="AN29" s="417"/>
      <c r="AO29" s="418"/>
      <c r="AP29" s="417"/>
      <c r="AQ29" s="418"/>
      <c r="AR29" s="417"/>
      <c r="AS29" s="418"/>
      <c r="AT29" s="417"/>
      <c r="AU29" s="418"/>
      <c r="AV29" s="417"/>
      <c r="AW29" s="418"/>
      <c r="AX29" s="417"/>
      <c r="AY29" s="418"/>
      <c r="AZ29" s="417"/>
      <c r="BA29" s="418"/>
      <c r="BB29" s="417"/>
      <c r="BC29" s="418"/>
      <c r="BD29" s="417"/>
      <c r="BE29" s="396"/>
      <c r="BF29" s="416"/>
      <c r="BG29" s="433"/>
      <c r="BH29" s="433"/>
      <c r="BI29" s="437"/>
      <c r="BJ29" s="410"/>
      <c r="BK29" s="409"/>
      <c r="BL29" s="410"/>
      <c r="BM29" s="409"/>
      <c r="BN29" s="410"/>
      <c r="BO29" s="409"/>
      <c r="BP29" s="410"/>
      <c r="BQ29" s="409"/>
      <c r="BR29" s="415"/>
      <c r="BS29" s="409"/>
      <c r="BT29" s="410"/>
      <c r="BU29" s="409"/>
      <c r="BV29" s="410"/>
      <c r="BW29" s="409"/>
      <c r="BX29" s="410"/>
      <c r="BY29" s="409"/>
      <c r="BZ29" s="410"/>
      <c r="CA29" s="409"/>
      <c r="CB29" s="387"/>
      <c r="CC29" s="414"/>
      <c r="CD29" s="433"/>
      <c r="CE29" s="433"/>
      <c r="CF29" s="437"/>
      <c r="CG29" s="410"/>
      <c r="CH29" s="411"/>
      <c r="CI29" s="410"/>
      <c r="CJ29" s="409"/>
      <c r="CK29" s="410"/>
      <c r="CL29" s="411"/>
      <c r="CM29" s="410"/>
      <c r="CN29" s="409"/>
      <c r="CO29" s="410"/>
      <c r="CP29" s="411"/>
      <c r="CQ29" s="410"/>
      <c r="CR29" s="409"/>
      <c r="CS29" s="387"/>
      <c r="CT29" s="414"/>
      <c r="CU29" s="433"/>
      <c r="CV29" s="433"/>
      <c r="CW29" s="437"/>
      <c r="CX29" s="410"/>
      <c r="CY29" s="411"/>
      <c r="CZ29" s="410"/>
      <c r="DA29" s="409"/>
      <c r="DB29" s="410"/>
      <c r="DC29" s="409"/>
      <c r="DD29" s="410"/>
      <c r="DE29" s="409"/>
      <c r="DF29" s="410"/>
      <c r="DG29" s="409"/>
      <c r="DH29" s="410"/>
      <c r="DI29" s="409"/>
    </row>
    <row r="30" spans="2:113" s="297" customFormat="1" ht="14.1" customHeight="1">
      <c r="B30" s="387"/>
      <c r="C30" s="432"/>
      <c r="D30" s="428"/>
      <c r="E30" s="428"/>
      <c r="F30" s="427"/>
      <c r="G30" s="426"/>
      <c r="H30" s="402"/>
      <c r="I30" s="402"/>
      <c r="J30" s="424"/>
      <c r="K30" s="423"/>
      <c r="L30" s="425"/>
      <c r="M30" s="423"/>
      <c r="N30" s="424"/>
      <c r="O30" s="423"/>
      <c r="P30" s="422"/>
      <c r="Q30" s="404"/>
      <c r="R30" s="421"/>
      <c r="S30" s="433"/>
      <c r="T30" s="433"/>
      <c r="U30" s="437"/>
      <c r="V30" s="418"/>
      <c r="W30" s="402"/>
      <c r="X30" s="420"/>
      <c r="Y30" s="402"/>
      <c r="Z30" s="420"/>
      <c r="AA30" s="402"/>
      <c r="AB30" s="418"/>
      <c r="AC30" s="402"/>
      <c r="AD30" s="420"/>
      <c r="AE30" s="402"/>
      <c r="AF30" s="420"/>
      <c r="AG30" s="419"/>
      <c r="AH30" s="396"/>
      <c r="AI30" s="414"/>
      <c r="AJ30" s="433"/>
      <c r="AK30" s="433"/>
      <c r="AL30" s="437"/>
      <c r="AM30" s="418"/>
      <c r="AN30" s="417"/>
      <c r="AO30" s="418"/>
      <c r="AP30" s="417"/>
      <c r="AQ30" s="418"/>
      <c r="AR30" s="417"/>
      <c r="AS30" s="418"/>
      <c r="AT30" s="417"/>
      <c r="AU30" s="418"/>
      <c r="AV30" s="417"/>
      <c r="AW30" s="418"/>
      <c r="AX30" s="417"/>
      <c r="AY30" s="418"/>
      <c r="AZ30" s="417"/>
      <c r="BA30" s="418"/>
      <c r="BB30" s="417"/>
      <c r="BC30" s="418"/>
      <c r="BD30" s="417"/>
      <c r="BE30" s="396"/>
      <c r="BF30" s="416"/>
      <c r="BG30" s="433"/>
      <c r="BH30" s="433"/>
      <c r="BI30" s="437"/>
      <c r="BJ30" s="410"/>
      <c r="BK30" s="409"/>
      <c r="BL30" s="410"/>
      <c r="BM30" s="409"/>
      <c r="BN30" s="410"/>
      <c r="BO30" s="409"/>
      <c r="BP30" s="410"/>
      <c r="BQ30" s="409"/>
      <c r="BR30" s="415"/>
      <c r="BS30" s="409"/>
      <c r="BT30" s="410"/>
      <c r="BU30" s="409"/>
      <c r="BV30" s="410"/>
      <c r="BW30" s="409"/>
      <c r="BX30" s="410"/>
      <c r="BY30" s="409"/>
      <c r="BZ30" s="410"/>
      <c r="CA30" s="409"/>
      <c r="CB30" s="387"/>
      <c r="CC30" s="414"/>
      <c r="CD30" s="433"/>
      <c r="CE30" s="433"/>
      <c r="CF30" s="437"/>
      <c r="CG30" s="410"/>
      <c r="CH30" s="411"/>
      <c r="CI30" s="410"/>
      <c r="CJ30" s="409"/>
      <c r="CK30" s="410"/>
      <c r="CL30" s="411"/>
      <c r="CM30" s="410"/>
      <c r="CN30" s="409"/>
      <c r="CO30" s="410"/>
      <c r="CP30" s="411"/>
      <c r="CQ30" s="410"/>
      <c r="CR30" s="409"/>
      <c r="CS30" s="387"/>
      <c r="CT30" s="414"/>
      <c r="CU30" s="433"/>
      <c r="CV30" s="433"/>
      <c r="CW30" s="437"/>
      <c r="CX30" s="410"/>
      <c r="CY30" s="411"/>
      <c r="CZ30" s="410"/>
      <c r="DA30" s="409"/>
      <c r="DB30" s="410"/>
      <c r="DC30" s="409"/>
      <c r="DD30" s="410"/>
      <c r="DE30" s="409"/>
      <c r="DF30" s="410"/>
      <c r="DG30" s="409"/>
      <c r="DH30" s="410"/>
      <c r="DI30" s="409"/>
    </row>
    <row r="31" spans="2:113" s="297" customFormat="1" ht="14.1" customHeight="1">
      <c r="B31" s="387"/>
      <c r="C31" s="432"/>
      <c r="D31" s="428"/>
      <c r="E31" s="428"/>
      <c r="F31" s="427"/>
      <c r="G31" s="426"/>
      <c r="H31" s="402"/>
      <c r="I31" s="402"/>
      <c r="J31" s="424"/>
      <c r="K31" s="423"/>
      <c r="L31" s="425"/>
      <c r="M31" s="423"/>
      <c r="N31" s="424"/>
      <c r="O31" s="423"/>
      <c r="P31" s="422"/>
      <c r="Q31" s="404"/>
      <c r="R31" s="421"/>
      <c r="S31" s="433"/>
      <c r="T31" s="433"/>
      <c r="U31" s="437"/>
      <c r="V31" s="418"/>
      <c r="W31" s="402"/>
      <c r="X31" s="420"/>
      <c r="Y31" s="402"/>
      <c r="Z31" s="420"/>
      <c r="AA31" s="402"/>
      <c r="AB31" s="418"/>
      <c r="AC31" s="402"/>
      <c r="AD31" s="420"/>
      <c r="AE31" s="402"/>
      <c r="AF31" s="420"/>
      <c r="AG31" s="419"/>
      <c r="AH31" s="396"/>
      <c r="AI31" s="414"/>
      <c r="AJ31" s="433"/>
      <c r="AK31" s="433"/>
      <c r="AL31" s="437"/>
      <c r="AM31" s="418"/>
      <c r="AN31" s="417"/>
      <c r="AO31" s="418"/>
      <c r="AP31" s="417"/>
      <c r="AQ31" s="418"/>
      <c r="AR31" s="417"/>
      <c r="AS31" s="418"/>
      <c r="AT31" s="417"/>
      <c r="AU31" s="418"/>
      <c r="AV31" s="417"/>
      <c r="AW31" s="418"/>
      <c r="AX31" s="417"/>
      <c r="AY31" s="418"/>
      <c r="AZ31" s="417"/>
      <c r="BA31" s="418"/>
      <c r="BB31" s="417"/>
      <c r="BC31" s="418"/>
      <c r="BD31" s="417"/>
      <c r="BE31" s="396"/>
      <c r="BF31" s="416"/>
      <c r="BG31" s="433"/>
      <c r="BH31" s="433"/>
      <c r="BI31" s="437"/>
      <c r="BJ31" s="410"/>
      <c r="BK31" s="409"/>
      <c r="BL31" s="410"/>
      <c r="BM31" s="409"/>
      <c r="BN31" s="410"/>
      <c r="BO31" s="409"/>
      <c r="BP31" s="410"/>
      <c r="BQ31" s="409"/>
      <c r="BR31" s="415"/>
      <c r="BS31" s="409"/>
      <c r="BT31" s="410"/>
      <c r="BU31" s="409"/>
      <c r="BV31" s="410"/>
      <c r="BW31" s="409"/>
      <c r="BX31" s="410"/>
      <c r="BY31" s="409"/>
      <c r="BZ31" s="410"/>
      <c r="CA31" s="409"/>
      <c r="CB31" s="387"/>
      <c r="CC31" s="414"/>
      <c r="CD31" s="433"/>
      <c r="CE31" s="433"/>
      <c r="CF31" s="437"/>
      <c r="CG31" s="410"/>
      <c r="CH31" s="411"/>
      <c r="CI31" s="410"/>
      <c r="CJ31" s="409"/>
      <c r="CK31" s="410"/>
      <c r="CL31" s="411"/>
      <c r="CM31" s="410"/>
      <c r="CN31" s="409"/>
      <c r="CO31" s="410"/>
      <c r="CP31" s="411"/>
      <c r="CQ31" s="410"/>
      <c r="CR31" s="409"/>
      <c r="CS31" s="387"/>
      <c r="CT31" s="414"/>
      <c r="CU31" s="433"/>
      <c r="CV31" s="433"/>
      <c r="CW31" s="437"/>
      <c r="CX31" s="410"/>
      <c r="CY31" s="411"/>
      <c r="CZ31" s="410"/>
      <c r="DA31" s="409"/>
      <c r="DB31" s="410"/>
      <c r="DC31" s="409"/>
      <c r="DD31" s="410"/>
      <c r="DE31" s="409"/>
      <c r="DF31" s="410"/>
      <c r="DG31" s="409"/>
      <c r="DH31" s="410"/>
      <c r="DI31" s="409"/>
    </row>
    <row r="32" spans="2:113" s="297" customFormat="1" ht="14.1" customHeight="1">
      <c r="B32" s="387"/>
      <c r="C32" s="432"/>
      <c r="D32" s="428"/>
      <c r="E32" s="428"/>
      <c r="F32" s="427"/>
      <c r="G32" s="426"/>
      <c r="H32" s="402"/>
      <c r="I32" s="402"/>
      <c r="J32" s="424"/>
      <c r="K32" s="423"/>
      <c r="L32" s="425"/>
      <c r="M32" s="423"/>
      <c r="N32" s="424"/>
      <c r="O32" s="423"/>
      <c r="P32" s="422"/>
      <c r="Q32" s="404"/>
      <c r="R32" s="421"/>
      <c r="S32" s="433"/>
      <c r="T32" s="433"/>
      <c r="U32" s="437"/>
      <c r="V32" s="418"/>
      <c r="W32" s="402"/>
      <c r="X32" s="420"/>
      <c r="Y32" s="402"/>
      <c r="Z32" s="420"/>
      <c r="AA32" s="402"/>
      <c r="AB32" s="418"/>
      <c r="AC32" s="402"/>
      <c r="AD32" s="420"/>
      <c r="AE32" s="402"/>
      <c r="AF32" s="420"/>
      <c r="AG32" s="419"/>
      <c r="AH32" s="396"/>
      <c r="AI32" s="414"/>
      <c r="AJ32" s="433"/>
      <c r="AK32" s="433"/>
      <c r="AL32" s="437"/>
      <c r="AM32" s="418"/>
      <c r="AN32" s="417"/>
      <c r="AO32" s="418"/>
      <c r="AP32" s="417"/>
      <c r="AQ32" s="418"/>
      <c r="AR32" s="417"/>
      <c r="AS32" s="418"/>
      <c r="AT32" s="417"/>
      <c r="AU32" s="418"/>
      <c r="AV32" s="417"/>
      <c r="AW32" s="418"/>
      <c r="AX32" s="417"/>
      <c r="AY32" s="418"/>
      <c r="AZ32" s="417"/>
      <c r="BA32" s="418"/>
      <c r="BB32" s="417"/>
      <c r="BC32" s="418"/>
      <c r="BD32" s="417"/>
      <c r="BE32" s="396"/>
      <c r="BF32" s="416"/>
      <c r="BG32" s="433"/>
      <c r="BH32" s="433"/>
      <c r="BI32" s="437"/>
      <c r="BJ32" s="410"/>
      <c r="BK32" s="409"/>
      <c r="BL32" s="410"/>
      <c r="BM32" s="409"/>
      <c r="BN32" s="410"/>
      <c r="BO32" s="409"/>
      <c r="BP32" s="410"/>
      <c r="BQ32" s="409"/>
      <c r="BR32" s="415"/>
      <c r="BS32" s="409"/>
      <c r="BT32" s="410"/>
      <c r="BU32" s="409"/>
      <c r="BV32" s="410"/>
      <c r="BW32" s="409"/>
      <c r="BX32" s="410"/>
      <c r="BY32" s="409"/>
      <c r="BZ32" s="410"/>
      <c r="CA32" s="409"/>
      <c r="CB32" s="387"/>
      <c r="CC32" s="414"/>
      <c r="CD32" s="433"/>
      <c r="CE32" s="433"/>
      <c r="CF32" s="437"/>
      <c r="CG32" s="410"/>
      <c r="CH32" s="411"/>
      <c r="CI32" s="410"/>
      <c r="CJ32" s="409"/>
      <c r="CK32" s="410"/>
      <c r="CL32" s="411"/>
      <c r="CM32" s="410"/>
      <c r="CN32" s="409"/>
      <c r="CO32" s="410"/>
      <c r="CP32" s="411"/>
      <c r="CQ32" s="410"/>
      <c r="CR32" s="409"/>
      <c r="CS32" s="387"/>
      <c r="CT32" s="414"/>
      <c r="CU32" s="433"/>
      <c r="CV32" s="433"/>
      <c r="CW32" s="437"/>
      <c r="CX32" s="410"/>
      <c r="CY32" s="411"/>
      <c r="CZ32" s="410"/>
      <c r="DA32" s="409"/>
      <c r="DB32" s="410"/>
      <c r="DC32" s="409"/>
      <c r="DD32" s="410"/>
      <c r="DE32" s="409"/>
      <c r="DF32" s="410"/>
      <c r="DG32" s="409"/>
      <c r="DH32" s="410"/>
      <c r="DI32" s="409"/>
    </row>
    <row r="33" spans="2:113" s="297" customFormat="1" ht="14.1" customHeight="1">
      <c r="B33" s="387"/>
      <c r="C33" s="436"/>
      <c r="D33" s="428"/>
      <c r="E33" s="428"/>
      <c r="F33" s="428"/>
      <c r="G33" s="426"/>
      <c r="H33" s="435"/>
      <c r="I33" s="402"/>
      <c r="J33" s="424"/>
      <c r="K33" s="423"/>
      <c r="L33" s="425"/>
      <c r="M33" s="423"/>
      <c r="N33" s="424"/>
      <c r="O33" s="423"/>
      <c r="P33" s="422"/>
      <c r="Q33" s="404"/>
      <c r="R33" s="434"/>
      <c r="S33" s="433"/>
      <c r="T33" s="433"/>
      <c r="U33" s="433"/>
      <c r="V33" s="418"/>
      <c r="W33" s="402"/>
      <c r="X33" s="420"/>
      <c r="Y33" s="402"/>
      <c r="Z33" s="420"/>
      <c r="AA33" s="402"/>
      <c r="AB33" s="418"/>
      <c r="AC33" s="402"/>
      <c r="AD33" s="420"/>
      <c r="AE33" s="402"/>
      <c r="AF33" s="420"/>
      <c r="AG33" s="419"/>
      <c r="AH33" s="396"/>
      <c r="AI33" s="414"/>
      <c r="AJ33" s="433"/>
      <c r="AK33" s="433"/>
      <c r="AL33" s="433"/>
      <c r="AM33" s="418"/>
      <c r="AN33" s="417"/>
      <c r="AO33" s="418"/>
      <c r="AP33" s="417"/>
      <c r="AQ33" s="418"/>
      <c r="AR33" s="417"/>
      <c r="AS33" s="418"/>
      <c r="AT33" s="417"/>
      <c r="AU33" s="418"/>
      <c r="AV33" s="417"/>
      <c r="AW33" s="418"/>
      <c r="AX33" s="417"/>
      <c r="AY33" s="418"/>
      <c r="AZ33" s="417"/>
      <c r="BA33" s="418"/>
      <c r="BB33" s="417"/>
      <c r="BC33" s="418"/>
      <c r="BD33" s="417"/>
      <c r="BE33" s="396"/>
      <c r="BF33" s="416"/>
      <c r="BG33" s="433"/>
      <c r="BH33" s="433"/>
      <c r="BI33" s="433"/>
      <c r="BJ33" s="410"/>
      <c r="BK33" s="409"/>
      <c r="BL33" s="410"/>
      <c r="BM33" s="409"/>
      <c r="BN33" s="410"/>
      <c r="BO33" s="409"/>
      <c r="BP33" s="410"/>
      <c r="BQ33" s="409"/>
      <c r="BR33" s="415"/>
      <c r="BS33" s="409"/>
      <c r="BT33" s="410"/>
      <c r="BU33" s="409"/>
      <c r="BV33" s="410"/>
      <c r="BW33" s="409"/>
      <c r="BX33" s="410"/>
      <c r="BY33" s="409"/>
      <c r="BZ33" s="410"/>
      <c r="CA33" s="409"/>
      <c r="CB33" s="387"/>
      <c r="CC33" s="414"/>
      <c r="CD33" s="433"/>
      <c r="CE33" s="433"/>
      <c r="CF33" s="433"/>
      <c r="CG33" s="410"/>
      <c r="CH33" s="411"/>
      <c r="CI33" s="410"/>
      <c r="CJ33" s="409"/>
      <c r="CK33" s="410"/>
      <c r="CL33" s="411"/>
      <c r="CM33" s="410"/>
      <c r="CN33" s="409"/>
      <c r="CO33" s="410"/>
      <c r="CP33" s="411"/>
      <c r="CQ33" s="410"/>
      <c r="CR33" s="409"/>
      <c r="CS33" s="387"/>
      <c r="CT33" s="414"/>
      <c r="CU33" s="433"/>
      <c r="CV33" s="433"/>
      <c r="CW33" s="433"/>
      <c r="CX33" s="410"/>
      <c r="CY33" s="411"/>
      <c r="CZ33" s="410"/>
      <c r="DA33" s="409"/>
      <c r="DB33" s="410"/>
      <c r="DC33" s="409"/>
      <c r="DD33" s="410"/>
      <c r="DE33" s="409"/>
      <c r="DF33" s="410"/>
      <c r="DG33" s="409"/>
      <c r="DH33" s="410"/>
      <c r="DI33" s="409"/>
    </row>
    <row r="34" spans="2:113" s="297" customFormat="1" ht="14.1" customHeight="1">
      <c r="B34" s="387"/>
      <c r="C34" s="432"/>
      <c r="D34" s="428"/>
      <c r="E34" s="428"/>
      <c r="F34" s="427"/>
      <c r="G34" s="426"/>
      <c r="H34" s="402"/>
      <c r="I34" s="402"/>
      <c r="J34" s="424"/>
      <c r="K34" s="423"/>
      <c r="L34" s="425"/>
      <c r="M34" s="423"/>
      <c r="N34" s="424"/>
      <c r="O34" s="423"/>
      <c r="P34" s="422"/>
      <c r="Q34" s="404"/>
      <c r="R34" s="431"/>
      <c r="S34" s="430"/>
      <c r="T34" s="430"/>
      <c r="U34" s="429"/>
      <c r="V34" s="418"/>
      <c r="W34" s="402"/>
      <c r="X34" s="420"/>
      <c r="Y34" s="402"/>
      <c r="Z34" s="420"/>
      <c r="AA34" s="402"/>
      <c r="AB34" s="418"/>
      <c r="AC34" s="402"/>
      <c r="AD34" s="420"/>
      <c r="AE34" s="402"/>
      <c r="AF34" s="420"/>
      <c r="AG34" s="419"/>
      <c r="AH34" s="396"/>
      <c r="AI34" s="414"/>
      <c r="AJ34" s="430"/>
      <c r="AK34" s="430"/>
      <c r="AL34" s="429"/>
      <c r="AM34" s="418"/>
      <c r="AN34" s="417"/>
      <c r="AO34" s="418"/>
      <c r="AP34" s="417"/>
      <c r="AQ34" s="418"/>
      <c r="AR34" s="417"/>
      <c r="AS34" s="418"/>
      <c r="AT34" s="417"/>
      <c r="AU34" s="418"/>
      <c r="AV34" s="417"/>
      <c r="AW34" s="418"/>
      <c r="AX34" s="417"/>
      <c r="AY34" s="418"/>
      <c r="AZ34" s="417"/>
      <c r="BA34" s="418"/>
      <c r="BB34" s="417"/>
      <c r="BC34" s="418"/>
      <c r="BD34" s="417"/>
      <c r="BE34" s="396"/>
      <c r="BF34" s="416"/>
      <c r="BG34" s="430"/>
      <c r="BH34" s="430"/>
      <c r="BI34" s="429"/>
      <c r="BJ34" s="410"/>
      <c r="BK34" s="409"/>
      <c r="BL34" s="410"/>
      <c r="BM34" s="409"/>
      <c r="BN34" s="410"/>
      <c r="BO34" s="409"/>
      <c r="BP34" s="410"/>
      <c r="BQ34" s="409"/>
      <c r="BR34" s="415"/>
      <c r="BS34" s="409"/>
      <c r="BT34" s="410"/>
      <c r="BU34" s="409"/>
      <c r="BV34" s="410"/>
      <c r="BW34" s="409"/>
      <c r="BX34" s="410"/>
      <c r="BY34" s="409"/>
      <c r="BZ34" s="410"/>
      <c r="CA34" s="409"/>
      <c r="CB34" s="387"/>
      <c r="CC34" s="414"/>
      <c r="CD34" s="430"/>
      <c r="CE34" s="430"/>
      <c r="CF34" s="429"/>
      <c r="CG34" s="410"/>
      <c r="CH34" s="411"/>
      <c r="CI34" s="410"/>
      <c r="CJ34" s="409"/>
      <c r="CK34" s="410"/>
      <c r="CL34" s="411"/>
      <c r="CM34" s="410"/>
      <c r="CN34" s="409"/>
      <c r="CO34" s="410"/>
      <c r="CP34" s="411"/>
      <c r="CQ34" s="410"/>
      <c r="CR34" s="409"/>
      <c r="CS34" s="387"/>
      <c r="CT34" s="414"/>
      <c r="CU34" s="430"/>
      <c r="CV34" s="430"/>
      <c r="CW34" s="429"/>
      <c r="CX34" s="410"/>
      <c r="CY34" s="411"/>
      <c r="CZ34" s="410"/>
      <c r="DA34" s="409"/>
      <c r="DB34" s="410"/>
      <c r="DC34" s="409"/>
      <c r="DD34" s="410"/>
      <c r="DE34" s="409"/>
      <c r="DF34" s="410"/>
      <c r="DG34" s="409"/>
      <c r="DH34" s="410"/>
      <c r="DI34" s="409"/>
    </row>
    <row r="35" spans="2:113" s="297" customFormat="1" ht="14.1" customHeight="1">
      <c r="B35" s="387"/>
      <c r="C35" s="421"/>
      <c r="D35" s="428"/>
      <c r="E35" s="428"/>
      <c r="F35" s="427"/>
      <c r="G35" s="426"/>
      <c r="H35" s="402"/>
      <c r="I35" s="402"/>
      <c r="J35" s="424"/>
      <c r="K35" s="423"/>
      <c r="L35" s="425"/>
      <c r="M35" s="423"/>
      <c r="N35" s="424"/>
      <c r="O35" s="423"/>
      <c r="P35" s="422"/>
      <c r="Q35" s="404"/>
      <c r="R35" s="421"/>
      <c r="S35" s="413"/>
      <c r="T35" s="413"/>
      <c r="U35" s="412"/>
      <c r="V35" s="418"/>
      <c r="W35" s="402"/>
      <c r="X35" s="420"/>
      <c r="Y35" s="402"/>
      <c r="Z35" s="420"/>
      <c r="AA35" s="402"/>
      <c r="AB35" s="418"/>
      <c r="AC35" s="402"/>
      <c r="AD35" s="420"/>
      <c r="AE35" s="402"/>
      <c r="AF35" s="420"/>
      <c r="AG35" s="419"/>
      <c r="AH35" s="396"/>
      <c r="AI35" s="414"/>
      <c r="AJ35" s="413"/>
      <c r="AK35" s="413"/>
      <c r="AL35" s="412"/>
      <c r="AM35" s="418"/>
      <c r="AN35" s="417"/>
      <c r="AO35" s="418"/>
      <c r="AP35" s="417"/>
      <c r="AQ35" s="418"/>
      <c r="AR35" s="417"/>
      <c r="AS35" s="418"/>
      <c r="AT35" s="417"/>
      <c r="AU35" s="418"/>
      <c r="AV35" s="417"/>
      <c r="AW35" s="418"/>
      <c r="AX35" s="417"/>
      <c r="AY35" s="418"/>
      <c r="AZ35" s="417"/>
      <c r="BA35" s="418"/>
      <c r="BB35" s="417"/>
      <c r="BC35" s="418"/>
      <c r="BD35" s="417"/>
      <c r="BE35" s="396"/>
      <c r="BF35" s="416"/>
      <c r="BG35" s="413"/>
      <c r="BH35" s="413"/>
      <c r="BI35" s="412"/>
      <c r="BJ35" s="410"/>
      <c r="BK35" s="409"/>
      <c r="BL35" s="410"/>
      <c r="BM35" s="409"/>
      <c r="BN35" s="410"/>
      <c r="BO35" s="409"/>
      <c r="BP35" s="410"/>
      <c r="BQ35" s="409"/>
      <c r="BR35" s="415"/>
      <c r="BS35" s="409"/>
      <c r="BT35" s="410"/>
      <c r="BU35" s="409"/>
      <c r="BV35" s="410"/>
      <c r="BW35" s="409"/>
      <c r="BX35" s="410"/>
      <c r="BY35" s="409"/>
      <c r="BZ35" s="410"/>
      <c r="CA35" s="409"/>
      <c r="CB35" s="387"/>
      <c r="CC35" s="414"/>
      <c r="CD35" s="413"/>
      <c r="CE35" s="413"/>
      <c r="CF35" s="412"/>
      <c r="CG35" s="410"/>
      <c r="CH35" s="411"/>
      <c r="CI35" s="410"/>
      <c r="CJ35" s="409"/>
      <c r="CK35" s="410"/>
      <c r="CL35" s="411"/>
      <c r="CM35" s="410"/>
      <c r="CN35" s="409"/>
      <c r="CO35" s="410"/>
      <c r="CP35" s="411"/>
      <c r="CQ35" s="410"/>
      <c r="CR35" s="409"/>
      <c r="CS35" s="387"/>
      <c r="CT35" s="414"/>
      <c r="CU35" s="413"/>
      <c r="CV35" s="413"/>
      <c r="CW35" s="412"/>
      <c r="CX35" s="410"/>
      <c r="CY35" s="411"/>
      <c r="CZ35" s="410"/>
      <c r="DA35" s="409"/>
      <c r="DB35" s="410"/>
      <c r="DC35" s="409"/>
      <c r="DD35" s="410"/>
      <c r="DE35" s="409"/>
      <c r="DF35" s="410"/>
      <c r="DG35" s="409"/>
      <c r="DH35" s="410"/>
      <c r="DI35" s="409"/>
    </row>
    <row r="36" spans="2:113" s="297" customFormat="1" ht="14.1" customHeight="1" thickBot="1">
      <c r="B36" s="387"/>
      <c r="C36" s="403"/>
      <c r="D36" s="390"/>
      <c r="E36" s="390"/>
      <c r="F36" s="390"/>
      <c r="G36" s="408"/>
      <c r="H36" s="401"/>
      <c r="I36" s="401"/>
      <c r="J36" s="406"/>
      <c r="K36" s="405"/>
      <c r="L36" s="407"/>
      <c r="M36" s="405"/>
      <c r="N36" s="406"/>
      <c r="O36" s="405"/>
      <c r="P36" s="388"/>
      <c r="Q36" s="404"/>
      <c r="R36" s="403"/>
      <c r="S36" s="390"/>
      <c r="T36" s="390"/>
      <c r="U36" s="390"/>
      <c r="V36" s="398"/>
      <c r="W36" s="402"/>
      <c r="X36" s="400"/>
      <c r="Y36" s="401"/>
      <c r="Z36" s="400"/>
      <c r="AA36" s="401"/>
      <c r="AB36" s="398"/>
      <c r="AC36" s="401"/>
      <c r="AD36" s="400"/>
      <c r="AE36" s="401"/>
      <c r="AF36" s="400"/>
      <c r="AG36" s="399"/>
      <c r="AH36" s="396"/>
      <c r="AI36" s="391"/>
      <c r="AJ36" s="390"/>
      <c r="AK36" s="390"/>
      <c r="AL36" s="390"/>
      <c r="AM36" s="398"/>
      <c r="AN36" s="397"/>
      <c r="AO36" s="398"/>
      <c r="AP36" s="397"/>
      <c r="AQ36" s="398"/>
      <c r="AR36" s="397"/>
      <c r="AS36" s="398"/>
      <c r="AT36" s="397"/>
      <c r="AU36" s="398"/>
      <c r="AV36" s="397"/>
      <c r="AW36" s="398"/>
      <c r="AX36" s="397"/>
      <c r="AY36" s="398"/>
      <c r="AZ36" s="397"/>
      <c r="BA36" s="398"/>
      <c r="BB36" s="397"/>
      <c r="BC36" s="398"/>
      <c r="BD36" s="397"/>
      <c r="BE36" s="396"/>
      <c r="BF36" s="395"/>
      <c r="BG36" s="390"/>
      <c r="BH36" s="390"/>
      <c r="BI36" s="390"/>
      <c r="BJ36" s="389"/>
      <c r="BK36" s="392"/>
      <c r="BL36" s="389"/>
      <c r="BM36" s="392"/>
      <c r="BN36" s="389"/>
      <c r="BO36" s="392"/>
      <c r="BP36" s="389"/>
      <c r="BQ36" s="394"/>
      <c r="BR36" s="393"/>
      <c r="BS36" s="392"/>
      <c r="BT36" s="389"/>
      <c r="BU36" s="392"/>
      <c r="BV36" s="389"/>
      <c r="BW36" s="392"/>
      <c r="BX36" s="389"/>
      <c r="BY36" s="392"/>
      <c r="BZ36" s="389"/>
      <c r="CA36" s="392"/>
      <c r="CB36" s="387"/>
      <c r="CC36" s="391"/>
      <c r="CD36" s="390"/>
      <c r="CE36" s="390"/>
      <c r="CF36" s="390"/>
      <c r="CG36" s="389"/>
      <c r="CH36" s="388"/>
      <c r="CI36" s="389"/>
      <c r="CJ36" s="388"/>
      <c r="CK36" s="389"/>
      <c r="CL36" s="388"/>
      <c r="CM36" s="389"/>
      <c r="CN36" s="388"/>
      <c r="CO36" s="389"/>
      <c r="CP36" s="388"/>
      <c r="CQ36" s="389"/>
      <c r="CR36" s="388"/>
      <c r="CS36" s="387"/>
      <c r="CT36" s="391"/>
      <c r="CU36" s="390"/>
      <c r="CV36" s="390"/>
      <c r="CW36" s="390"/>
      <c r="CX36" s="389"/>
      <c r="CY36" s="388"/>
      <c r="CZ36" s="389"/>
      <c r="DA36" s="388"/>
      <c r="DB36" s="389"/>
      <c r="DC36" s="388"/>
      <c r="DD36" s="389"/>
      <c r="DE36" s="388"/>
      <c r="DF36" s="389"/>
      <c r="DG36" s="388"/>
      <c r="DH36" s="389"/>
      <c r="DI36" s="388"/>
    </row>
    <row r="37" spans="2:113" s="310" customFormat="1" ht="20.25" customHeight="1" thickBot="1">
      <c r="B37" s="387">
        <f>B36+1</f>
        <v>1</v>
      </c>
      <c r="C37" s="386"/>
      <c r="D37" s="385"/>
      <c r="E37" s="385"/>
      <c r="F37" s="385"/>
      <c r="G37" s="384" t="s">
        <v>235</v>
      </c>
      <c r="H37" s="383">
        <f>SUM(H11:I36)</f>
        <v>0</v>
      </c>
      <c r="I37" s="382" t="s">
        <v>82</v>
      </c>
      <c r="J37" s="381" t="s">
        <v>234</v>
      </c>
      <c r="K37" s="379">
        <f>SUM(K11:K36)</f>
        <v>0</v>
      </c>
      <c r="L37" s="380" t="s">
        <v>233</v>
      </c>
      <c r="M37" s="379">
        <f>SUM(M11:M36)</f>
        <v>0</v>
      </c>
      <c r="N37" s="378"/>
      <c r="O37" s="377">
        <f>SUM(O11:O36)</f>
        <v>0</v>
      </c>
      <c r="P37" s="376" t="s">
        <v>232</v>
      </c>
      <c r="R37" s="375" t="s">
        <v>231</v>
      </c>
      <c r="S37" s="297"/>
      <c r="T37" s="297"/>
      <c r="U37" s="297"/>
      <c r="V37" s="374" t="s">
        <v>230</v>
      </c>
      <c r="W37" s="372"/>
      <c r="X37" s="300" t="s">
        <v>230</v>
      </c>
      <c r="Y37" s="372"/>
      <c r="Z37" s="300" t="s">
        <v>230</v>
      </c>
      <c r="AA37" s="372"/>
      <c r="AB37" s="373" t="s">
        <v>229</v>
      </c>
      <c r="AC37" s="372"/>
      <c r="AD37" s="373" t="s">
        <v>229</v>
      </c>
      <c r="AE37" s="372"/>
      <c r="AF37" s="373" t="s">
        <v>229</v>
      </c>
      <c r="AG37" s="372"/>
      <c r="AI37" s="371" t="s">
        <v>228</v>
      </c>
      <c r="AJ37" s="370" t="s">
        <v>227</v>
      </c>
      <c r="AK37" s="371" t="s">
        <v>220</v>
      </c>
      <c r="AL37" s="370"/>
      <c r="AM37" s="343"/>
      <c r="AN37" s="368">
        <f>SUM(AN11:AN36)</f>
        <v>0</v>
      </c>
      <c r="AO37" s="369"/>
      <c r="AP37" s="368">
        <f>SUM(AP11:AP36)</f>
        <v>0</v>
      </c>
      <c r="AQ37" s="369"/>
      <c r="AR37" s="368">
        <f>SUM(AR11:AR36)</f>
        <v>0</v>
      </c>
      <c r="AS37" s="369"/>
      <c r="AT37" s="368">
        <f>SUM(AT11:AT36)</f>
        <v>0</v>
      </c>
      <c r="AU37" s="369"/>
      <c r="AV37" s="368">
        <f>SUM(AV11:AV36)</f>
        <v>0</v>
      </c>
      <c r="AW37" s="369"/>
      <c r="AX37" s="368">
        <f>SUM(AX11:AX36)</f>
        <v>0</v>
      </c>
      <c r="AY37" s="369"/>
      <c r="AZ37" s="368">
        <f>SUM(AZ11:AZ36)</f>
        <v>0</v>
      </c>
      <c r="BA37" s="369"/>
      <c r="BB37" s="368">
        <f>SUM(BB11:BB36)</f>
        <v>0</v>
      </c>
      <c r="BC37" s="369"/>
      <c r="BD37" s="368">
        <f>SUM(BD11:BD36)</f>
        <v>0</v>
      </c>
      <c r="BF37" s="338" t="s">
        <v>228</v>
      </c>
      <c r="BG37" s="337" t="s">
        <v>227</v>
      </c>
      <c r="BH37" s="338" t="s">
        <v>220</v>
      </c>
      <c r="BI37" s="337"/>
      <c r="BJ37" s="336"/>
      <c r="BK37" s="365"/>
      <c r="BL37" s="366"/>
      <c r="BM37" s="365"/>
      <c r="BN37" s="366"/>
      <c r="BO37" s="365"/>
      <c r="BP37" s="366"/>
      <c r="BQ37" s="367"/>
      <c r="BR37" s="366"/>
      <c r="BS37" s="365"/>
      <c r="BT37" s="366"/>
      <c r="BU37" s="365"/>
      <c r="BV37" s="366"/>
      <c r="BW37" s="365"/>
      <c r="BX37" s="366"/>
      <c r="BY37" s="365"/>
      <c r="BZ37" s="366"/>
      <c r="CA37" s="365"/>
      <c r="CB37" s="364"/>
      <c r="CC37" s="363"/>
      <c r="CD37" s="358"/>
      <c r="CE37" s="358"/>
      <c r="CF37" s="357"/>
      <c r="CG37" s="362" t="s">
        <v>203</v>
      </c>
      <c r="CH37" s="353">
        <f>SUM(CH11:CH36)</f>
        <v>0</v>
      </c>
      <c r="CI37" s="361" t="s">
        <v>203</v>
      </c>
      <c r="CJ37" s="353">
        <f>SUM(CJ11:CJ36)</f>
        <v>0</v>
      </c>
      <c r="CK37" s="361" t="s">
        <v>197</v>
      </c>
      <c r="CL37" s="355">
        <f>SUM(CL11:CL36)</f>
        <v>0</v>
      </c>
      <c r="CM37" s="361" t="s">
        <v>197</v>
      </c>
      <c r="CN37" s="353">
        <f>SUM(CN11:CN36)</f>
        <v>0</v>
      </c>
      <c r="CO37" s="361" t="s">
        <v>197</v>
      </c>
      <c r="CP37" s="355">
        <f>SUM(CP11:CP36)</f>
        <v>0</v>
      </c>
      <c r="CQ37" s="361" t="s">
        <v>197</v>
      </c>
      <c r="CR37" s="353">
        <f>SUM(CR11:CR36)</f>
        <v>0</v>
      </c>
      <c r="CS37" s="360"/>
      <c r="CT37" s="359"/>
      <c r="CU37" s="358"/>
      <c r="CV37" s="358"/>
      <c r="CW37" s="357"/>
      <c r="CX37" s="356" t="s">
        <v>199</v>
      </c>
      <c r="CY37" s="353"/>
      <c r="CZ37" s="356" t="s">
        <v>199</v>
      </c>
      <c r="DA37" s="353">
        <f>SUM(DA11:DA36)</f>
        <v>0</v>
      </c>
      <c r="DB37" s="354" t="s">
        <v>197</v>
      </c>
      <c r="DC37" s="355">
        <f>SUM(DC11:DC36)</f>
        <v>0</v>
      </c>
      <c r="DD37" s="354" t="s">
        <v>197</v>
      </c>
      <c r="DE37" s="353">
        <f>SUM(DE11:DE36)</f>
        <v>0</v>
      </c>
      <c r="DF37" s="354" t="s">
        <v>197</v>
      </c>
      <c r="DG37" s="355">
        <f>SUM(DG11:DG36)</f>
        <v>0</v>
      </c>
      <c r="DH37" s="354" t="s">
        <v>197</v>
      </c>
      <c r="DI37" s="353">
        <f>SUM(DI11:DI36)</f>
        <v>0</v>
      </c>
    </row>
    <row r="38" spans="2:113" ht="15.75" customHeight="1" thickBot="1">
      <c r="C38" s="352" t="s">
        <v>226</v>
      </c>
      <c r="D38" s="351">
        <f>SUM(D11:D36)</f>
        <v>0</v>
      </c>
      <c r="E38" s="351">
        <f>SUM(E11:E36)</f>
        <v>0</v>
      </c>
      <c r="G38" s="350" t="s">
        <v>225</v>
      </c>
      <c r="H38" s="349">
        <f>SUM(H11:H36)</f>
        <v>0</v>
      </c>
      <c r="I38" s="348">
        <f>SUM(I11:I36)</f>
        <v>0</v>
      </c>
      <c r="J38" s="300" t="s">
        <v>224</v>
      </c>
      <c r="R38" s="347" t="s">
        <v>223</v>
      </c>
      <c r="V38" s="346" t="s">
        <v>222</v>
      </c>
      <c r="W38" s="345"/>
      <c r="X38" s="346" t="s">
        <v>222</v>
      </c>
      <c r="Y38" s="345"/>
      <c r="Z38" s="346" t="s">
        <v>222</v>
      </c>
      <c r="AA38" s="345"/>
      <c r="AB38" s="346" t="s">
        <v>82</v>
      </c>
      <c r="AC38" s="345"/>
      <c r="AD38" s="346" t="s">
        <v>82</v>
      </c>
      <c r="AE38" s="345"/>
      <c r="AF38" s="346" t="s">
        <v>82</v>
      </c>
      <c r="AG38" s="345"/>
      <c r="AI38" s="339" t="s">
        <v>221</v>
      </c>
      <c r="AJ38" s="337"/>
      <c r="AK38" s="338" t="s">
        <v>220</v>
      </c>
      <c r="AL38" s="337"/>
      <c r="AM38" s="344"/>
      <c r="AN38" s="341"/>
      <c r="AO38" s="343"/>
      <c r="AP38" s="341"/>
      <c r="AQ38" s="342"/>
      <c r="AR38" s="341"/>
      <c r="AS38" s="342"/>
      <c r="AT38" s="341"/>
      <c r="AU38" s="342"/>
      <c r="AV38" s="341"/>
      <c r="AW38" s="340"/>
      <c r="AX38" s="309">
        <f>IF(ISNA(VLOOKUP(2721,JA!$A$1:$O$500,5,FALSE)) = TRUE, , -VLOOKUP(2721,JA!$A$1:$O$500,5,FALSE))</f>
        <v>0</v>
      </c>
      <c r="AY38" s="340"/>
      <c r="AZ38" s="309">
        <f>IF(ISNA(VLOOKUP(2720,JA!$A$1:$O$500,5,FALSE)) = TRUE, , -VLOOKUP(2720,JA!$A$1:$O$500,5,FALSE))</f>
        <v>0</v>
      </c>
      <c r="BA38" s="340"/>
      <c r="BB38" s="309">
        <f>IF(ISNA(VLOOKUP(2834,JA!$A$1:$O$500,5,FALSE)) = TRUE, , -VLOOKUP(2834,JA!$A$1:$O$500,5,FALSE))</f>
        <v>0</v>
      </c>
      <c r="BC38" s="340"/>
      <c r="BD38" s="309">
        <f>(IF(ISNA(VLOOKUP(2726,JA!$A$1:$O$500,5,FALSE)) = TRUE, , -VLOOKUP(2726,JA!$A$1:$O$500,5,FALSE)))+(IF(ISNA(VLOOKUP(2728,JA!$A$1:$O$500,5,FALSE)) = TRUE, , -VLOOKUP(2728,JA!$A$1:$O$500,5,FALSE)))</f>
        <v>0</v>
      </c>
      <c r="BF38" s="339" t="s">
        <v>221</v>
      </c>
      <c r="BG38" s="337"/>
      <c r="BH38" s="338" t="s">
        <v>220</v>
      </c>
      <c r="BI38" s="337"/>
      <c r="BJ38" s="336"/>
      <c r="BK38" s="309">
        <f>IF(ISNA(VLOOKUP(2509,JA!$A$1:$O$500,5,FALSE)) = TRUE, , -VLOOKUP(2509,JA!$A$1:$O$500,5,FALSE))</f>
        <v>0</v>
      </c>
      <c r="BL38" s="336"/>
      <c r="BM38" s="309">
        <f>IF(ISNA(VLOOKUP(2539,JA!$A$1:$O$500,5,FALSE)) = TRUE, , -VLOOKUP(2599,JA!$A$1:$O$500,5,FALSE))</f>
        <v>0</v>
      </c>
      <c r="BN38" s="334"/>
      <c r="BO38" s="309">
        <f>IF(ISNA(VLOOKUP(2559,JA!$A$1:$O$500,5,FALSE)) = TRUE, , -VLOOKUP(2559,JA!$A$1:$O$500,5,FALSE))</f>
        <v>0</v>
      </c>
      <c r="BP38" s="334"/>
      <c r="BQ38" s="309">
        <f>(IF(ISNA(VLOOKUP(2773,JA!$A$1:$O$500,5,FALSE)) = TRUE, , -VLOOKUP(2773,JA!$A$1:$O$500,5,FALSE)))+(IF(ISNA(VLOOKUP(2774,JA!$A$1:$O$500,5,FALSE)) = TRUE, , -VLOOKUP(2774,JA!$A$1:$O$500,5,FALSE)))+(IF(ISNA(VLOOKUP(2816,JA!$A$1:$O$500,5,FALSE)) = TRUE, , -VLOOKUP(2816,JA!$A$1:$O$500,5,FALSE)))+(IF(ISNA(VLOOKUP(2817,JA!$A$1:$O$500,5,FALSE)) = TRUE, , -VLOOKUP(2817,JA!$A$1:$O$500,5,FALSE)))+(IF(ISNA(VLOOKUP(2825,JA!$A$1:$O$500,5,FALSE)) = TRUE, , -VLOOKUP(2825,JA!$A$1:$O$500,5,FALSE)))</f>
        <v>0</v>
      </c>
      <c r="BR38" s="334"/>
      <c r="BS38" s="335"/>
      <c r="BT38" s="334"/>
      <c r="BU38" s="309">
        <f>IF(ISNA(VLOOKUP(2782,JA!$A$1:$O$500,5,FALSE)) = TRUE, , -VLOOKUP(2782,JA!$A$1:$O$500,5,FALSE))</f>
        <v>0</v>
      </c>
      <c r="BV38" s="334"/>
      <c r="BW38" s="309">
        <f>IF(ISNA(VLOOKUP(2833,JA!$A$1:$O$500,5,FALSE)) = TRUE, , -VLOOKUP(2833,JA!$A$1:$O$500,5,FALSE))</f>
        <v>0</v>
      </c>
      <c r="BX38" s="334"/>
      <c r="BY38" s="332"/>
      <c r="BZ38" s="333"/>
      <c r="CA38" s="332"/>
      <c r="CF38" s="331"/>
      <c r="CG38" s="302"/>
      <c r="CH38" s="297" t="s">
        <v>219</v>
      </c>
      <c r="CI38" s="297"/>
      <c r="CJ38" s="330"/>
      <c r="CK38" s="328"/>
      <c r="CL38" s="297"/>
      <c r="CM38" s="297"/>
      <c r="CN38" s="330"/>
      <c r="CO38" s="328"/>
      <c r="CP38" s="297"/>
      <c r="CQ38" s="297"/>
      <c r="CR38" s="330"/>
      <c r="CY38" s="296" t="s">
        <v>218</v>
      </c>
      <c r="CZ38" s="327">
        <f>CY37-DA37</f>
        <v>0</v>
      </c>
      <c r="DA38" s="329" t="s">
        <v>199</v>
      </c>
      <c r="DB38" s="328"/>
      <c r="DC38" s="297" t="s">
        <v>218</v>
      </c>
      <c r="DD38" s="327">
        <f>DC37-DE37</f>
        <v>0</v>
      </c>
      <c r="DE38" s="326" t="s">
        <v>197</v>
      </c>
      <c r="DF38" s="328"/>
      <c r="DG38" s="297" t="s">
        <v>218</v>
      </c>
      <c r="DH38" s="327">
        <f>DG37-DI37</f>
        <v>0</v>
      </c>
      <c r="DI38" s="326" t="s">
        <v>197</v>
      </c>
    </row>
    <row r="39" spans="2:113" ht="26.25" customHeight="1" thickBot="1">
      <c r="AI39" s="299" t="s">
        <v>212</v>
      </c>
      <c r="AM39" s="302"/>
      <c r="AN39" s="2935" t="s">
        <v>217</v>
      </c>
      <c r="AO39" s="2935"/>
      <c r="AP39" s="2935"/>
      <c r="AQ39" s="2935"/>
      <c r="AR39" s="2935"/>
      <c r="AS39" s="2935"/>
      <c r="AT39" s="2935"/>
      <c r="AU39" s="2935"/>
      <c r="AV39" s="2935"/>
      <c r="AW39" s="302"/>
      <c r="AX39" s="323" t="s">
        <v>216</v>
      </c>
      <c r="AY39" s="320"/>
      <c r="AZ39" s="319" t="s">
        <v>215</v>
      </c>
      <c r="BA39" s="299"/>
      <c r="BB39" s="325" t="s">
        <v>214</v>
      </c>
      <c r="BD39" s="324" t="s">
        <v>213</v>
      </c>
      <c r="BF39" s="299" t="s">
        <v>212</v>
      </c>
      <c r="BJ39" s="302"/>
      <c r="BK39" s="323" t="s">
        <v>211</v>
      </c>
      <c r="BL39" s="322"/>
      <c r="BM39" s="323" t="s">
        <v>210</v>
      </c>
      <c r="BN39" s="322"/>
      <c r="BO39" s="321" t="s">
        <v>209</v>
      </c>
      <c r="BP39" s="322"/>
      <c r="BQ39" s="2940" t="s">
        <v>208</v>
      </c>
      <c r="BR39" s="2940"/>
      <c r="BS39" s="2940"/>
      <c r="BT39" s="322"/>
      <c r="BU39" s="321" t="s">
        <v>207</v>
      </c>
      <c r="BV39" s="320"/>
      <c r="BW39" s="319" t="s">
        <v>206</v>
      </c>
      <c r="BX39" s="299"/>
      <c r="BY39" s="299"/>
      <c r="BZ39" s="299"/>
      <c r="CA39" s="318" t="s">
        <v>205</v>
      </c>
      <c r="CF39" s="317"/>
      <c r="CG39" s="316"/>
      <c r="CH39" s="313" t="s">
        <v>204</v>
      </c>
      <c r="CI39" s="312">
        <f>CH37-CJ37</f>
        <v>0</v>
      </c>
      <c r="CJ39" s="315" t="s">
        <v>203</v>
      </c>
      <c r="CK39" s="314"/>
      <c r="CL39" s="313" t="s">
        <v>202</v>
      </c>
      <c r="CM39" s="312">
        <f>CL37-CN37</f>
        <v>0</v>
      </c>
      <c r="CN39" s="311" t="s">
        <v>197</v>
      </c>
      <c r="CO39" s="314"/>
      <c r="CP39" s="313" t="s">
        <v>201</v>
      </c>
      <c r="CQ39" s="312">
        <f>CP37-CR37</f>
        <v>0</v>
      </c>
      <c r="CR39" s="311" t="s">
        <v>197</v>
      </c>
      <c r="CS39" s="310"/>
      <c r="CX39" s="2941" t="s">
        <v>200</v>
      </c>
      <c r="CY39" s="2942"/>
      <c r="CZ39" s="309">
        <f>IF(ISNA(VLOOKUP(5689,JA!$A$1:$O$500,5,FALSE)) = TRUE, , VLOOKUP(5689,JA!$A$1:$O$500,5,FALSE)*100)</f>
        <v>0</v>
      </c>
      <c r="DA39" s="308" t="s">
        <v>199</v>
      </c>
      <c r="DB39" s="305"/>
      <c r="DC39" s="307" t="s">
        <v>198</v>
      </c>
      <c r="DD39" s="306"/>
      <c r="DE39" s="305" t="s">
        <v>197</v>
      </c>
      <c r="DF39" s="305"/>
      <c r="DG39" s="307" t="s">
        <v>198</v>
      </c>
      <c r="DH39" s="306"/>
      <c r="DI39" s="305" t="s">
        <v>197</v>
      </c>
    </row>
    <row r="40" spans="2:113" ht="20.25" customHeight="1">
      <c r="H40" s="304"/>
      <c r="W40" s="304"/>
      <c r="AM40" s="1243" t="s">
        <v>859</v>
      </c>
      <c r="AN40" s="309">
        <f>(IF(ISNA(VLOOKUP(2701,JA!$A$1:$O$500,5,FALSE)) = TRUE, , -VLOOKUP(2701,JA!$A$1:$O$500,5,FALSE)))+(IF(ISNA(VLOOKUP(2705,JA!$A$1:$O$500,5,FALSE)) = TRUE, , -VLOOKUP(2705,JA!$A$1:$O$500,5,FALSE)))+(IF(ISNA(VLOOKUP(2709,JA!$A$1:$O$500,5,FALSE)) = TRUE, , -VLOOKUP(2709,JA!$A$1:$O$500,5,FALSE)))+(IF(ISNA(VLOOKUP(2712,JA!$A$1:$O$500,5,FALSE)) = TRUE, , -VLOOKUP(2712,JA!$A$1:$O$500,5,FALSE)))+(IF(ISNA(VLOOKUP(2714,JA!$A$1:$O$500,5,FALSE)) = TRUE, , -VLOOKUP(2714,JA!$A$1:$O$500,5,FALSE)))+(IF(ISNA(VLOOKUP(2718,JA!$A$1:$O$500,5,FALSE)) = TRUE, , -VLOOKUP(2718,JA!$A$1:$O$500,5,FALSE)))</f>
        <v>0</v>
      </c>
      <c r="AQ40" s="301"/>
      <c r="BJ40" s="302"/>
      <c r="BK40" s="302"/>
      <c r="BL40" s="302"/>
      <c r="BM40" s="302"/>
      <c r="BN40" s="303"/>
      <c r="BO40" s="302"/>
      <c r="BP40" s="302"/>
      <c r="BQ40" s="302"/>
      <c r="BR40" s="302"/>
      <c r="BS40" s="302"/>
      <c r="CH40" s="301"/>
    </row>
    <row r="41" spans="2:113" ht="24.95" customHeight="1"/>
    <row r="42" spans="2:113" ht="24.95" customHeight="1"/>
    <row r="43" spans="2:113" ht="24.95" customHeight="1"/>
    <row r="44" spans="2:113" ht="24.95" customHeight="1"/>
  </sheetData>
  <mergeCells count="83">
    <mergeCell ref="AN39:AV39"/>
    <mergeCell ref="BQ39:BS39"/>
    <mergeCell ref="BC7:BD7"/>
    <mergeCell ref="BJ7:BK7"/>
    <mergeCell ref="BL7:BM7"/>
    <mergeCell ref="BN7:BO7"/>
    <mergeCell ref="BP7:BQ7"/>
    <mergeCell ref="BR7:BS7"/>
    <mergeCell ref="CX39:CY39"/>
    <mergeCell ref="BT7:BU7"/>
    <mergeCell ref="BV7:BW7"/>
    <mergeCell ref="BX7:BY7"/>
    <mergeCell ref="BZ7:CA7"/>
    <mergeCell ref="DH6:DI7"/>
    <mergeCell ref="V7:AA7"/>
    <mergeCell ref="AM7:AN7"/>
    <mergeCell ref="AO7:AP7"/>
    <mergeCell ref="AQ7:AR7"/>
    <mergeCell ref="AS7:AT7"/>
    <mergeCell ref="AU7:AV7"/>
    <mergeCell ref="AY7:AZ7"/>
    <mergeCell ref="BA7:BB7"/>
    <mergeCell ref="CQ6:CR6"/>
    <mergeCell ref="CX6:CY7"/>
    <mergeCell ref="CZ6:DA7"/>
    <mergeCell ref="CG6:CH6"/>
    <mergeCell ref="CI6:CJ6"/>
    <mergeCell ref="CK6:CL6"/>
    <mergeCell ref="CM6:CN6"/>
    <mergeCell ref="DB6:DC7"/>
    <mergeCell ref="DD6:DE7"/>
    <mergeCell ref="DF6:DG7"/>
    <mergeCell ref="CO6:CP6"/>
    <mergeCell ref="BP5:BS5"/>
    <mergeCell ref="BT5:BU6"/>
    <mergeCell ref="BV5:BW6"/>
    <mergeCell ref="BX5:BY6"/>
    <mergeCell ref="BZ5:CA6"/>
    <mergeCell ref="BR6:BS6"/>
    <mergeCell ref="DB4:DE4"/>
    <mergeCell ref="DF4:DI4"/>
    <mergeCell ref="H5:H8"/>
    <mergeCell ref="I5:I8"/>
    <mergeCell ref="J5:K7"/>
    <mergeCell ref="L5:M7"/>
    <mergeCell ref="N5:N8"/>
    <mergeCell ref="O5:O8"/>
    <mergeCell ref="AS5:AT6"/>
    <mergeCell ref="V6:AA6"/>
    <mergeCell ref="BA5:BB6"/>
    <mergeCell ref="BC5:BD6"/>
    <mergeCell ref="BJ5:BK6"/>
    <mergeCell ref="BL5:BM6"/>
    <mergeCell ref="BN5:BO6"/>
    <mergeCell ref="CX4:DA4"/>
    <mergeCell ref="F4:F8"/>
    <mergeCell ref="CG4:CJ4"/>
    <mergeCell ref="CK4:CN4"/>
    <mergeCell ref="CO4:CR4"/>
    <mergeCell ref="AU5:AV6"/>
    <mergeCell ref="AW5:AX6"/>
    <mergeCell ref="G3:G8"/>
    <mergeCell ref="V3:W3"/>
    <mergeCell ref="AM6:AN6"/>
    <mergeCell ref="AO6:AP6"/>
    <mergeCell ref="AQ6:AR6"/>
    <mergeCell ref="BP6:BQ6"/>
    <mergeCell ref="AY5:AZ6"/>
    <mergeCell ref="AF3:AG3"/>
    <mergeCell ref="BB3:BD3"/>
    <mergeCell ref="AW7:AX7"/>
    <mergeCell ref="C1:O1"/>
    <mergeCell ref="R1:AE1"/>
    <mergeCell ref="AI1:BA1"/>
    <mergeCell ref="BF1:BY1"/>
    <mergeCell ref="CC1:CP1"/>
    <mergeCell ref="X3:Y3"/>
    <mergeCell ref="Z3:AA3"/>
    <mergeCell ref="AB3:AC3"/>
    <mergeCell ref="AD3:AE3"/>
    <mergeCell ref="CT1:DG1"/>
    <mergeCell ref="BY3:CA3"/>
    <mergeCell ref="CQ3:CR3"/>
  </mergeCells>
  <pageMargins left="0.39370078740157483" right="0.59055118110236227" top="0.59055118110236227" bottom="0" header="0" footer="0"/>
  <pageSetup paperSize="9" orientation="landscape" horizontalDpi="1200" r:id="rId1"/>
  <headerFooter alignWithMargins="0"/>
  <colBreaks count="5" manualBreakCount="5">
    <brk id="16" max="38" man="1"/>
    <brk id="33" max="38" man="1"/>
    <brk id="56" max="38" man="1"/>
    <brk id="79" max="38" man="1"/>
    <brk id="96" max="38" man="1"/>
  </colBreaks>
  <legacyDrawing r:id="rId2"/>
</worksheet>
</file>

<file path=xl/worksheets/sheet32.xml><?xml version="1.0" encoding="utf-8"?>
<worksheet xmlns="http://schemas.openxmlformats.org/spreadsheetml/2006/main" xmlns:r="http://schemas.openxmlformats.org/officeDocument/2006/relationships">
  <sheetPr codeName="Tabelle48"/>
  <dimension ref="A1:G40"/>
  <sheetViews>
    <sheetView showZeros="0" workbookViewId="0">
      <selection activeCell="B25" sqref="B25"/>
    </sheetView>
  </sheetViews>
  <sheetFormatPr baseColWidth="10" defaultRowHeight="18" customHeight="1"/>
  <cols>
    <col min="1" max="1" width="3.140625" style="28" customWidth="1"/>
    <col min="2" max="2" width="35.7109375" style="28" customWidth="1"/>
    <col min="3" max="3" width="7.5703125" style="28" customWidth="1"/>
    <col min="4" max="4" width="12.140625" style="28" customWidth="1"/>
    <col min="5" max="5" width="13.7109375" style="28" customWidth="1"/>
    <col min="6" max="6" width="13.28515625" style="28" customWidth="1"/>
    <col min="7" max="7" width="13.42578125" style="28" customWidth="1"/>
    <col min="8" max="8" width="1.28515625" style="28" customWidth="1"/>
    <col min="9" max="16384" width="11.42578125" style="28"/>
  </cols>
  <sheetData>
    <row r="1" spans="1:7" ht="30" customHeight="1" thickBot="1"/>
    <row r="2" spans="1:7" ht="17.100000000000001" customHeight="1">
      <c r="A2" s="3094"/>
      <c r="B2" s="3094"/>
      <c r="C2" s="3094"/>
      <c r="D2" s="745"/>
      <c r="E2" s="3094"/>
      <c r="F2" s="3094"/>
      <c r="G2" s="3094"/>
    </row>
    <row r="3" spans="1:7" ht="18.75" customHeight="1" thickBot="1">
      <c r="A3" s="2844" t="s">
        <v>113</v>
      </c>
      <c r="B3" s="2844"/>
      <c r="C3" s="2844"/>
      <c r="D3" s="1532" t="s">
        <v>112</v>
      </c>
      <c r="E3" s="2844" t="s">
        <v>111</v>
      </c>
      <c r="F3" s="2844"/>
      <c r="G3" s="2844"/>
    </row>
    <row r="4" spans="1:7" ht="3" customHeight="1">
      <c r="A4" s="217"/>
      <c r="B4" s="217"/>
      <c r="C4" s="217"/>
      <c r="D4" s="217"/>
      <c r="E4" s="218"/>
      <c r="F4" s="217"/>
      <c r="G4" s="217"/>
    </row>
    <row r="5" spans="1:7" ht="20.25">
      <c r="A5" s="2948" t="s">
        <v>834</v>
      </c>
      <c r="B5" s="2948"/>
      <c r="C5" s="2948"/>
      <c r="D5" s="2948"/>
      <c r="E5" s="2948"/>
      <c r="F5" s="2948"/>
      <c r="G5" s="216" t="s">
        <v>833</v>
      </c>
    </row>
    <row r="6" spans="1:7" ht="20.25">
      <c r="A6" s="2949" t="s">
        <v>832</v>
      </c>
      <c r="B6" s="2949"/>
      <c r="C6" s="2949"/>
      <c r="D6" s="2949"/>
      <c r="E6" s="2949"/>
      <c r="F6" s="2949"/>
      <c r="G6" s="216"/>
    </row>
    <row r="7" spans="1:7" ht="6" customHeight="1" thickBot="1"/>
    <row r="8" spans="1:7" ht="17.100000000000001" customHeight="1" thickBot="1">
      <c r="A8" s="182"/>
      <c r="B8" s="215"/>
      <c r="C8" s="214"/>
      <c r="D8" s="214"/>
      <c r="E8" s="214"/>
      <c r="F8" s="1531" t="s">
        <v>82</v>
      </c>
      <c r="G8" s="212" t="s">
        <v>82</v>
      </c>
    </row>
    <row r="9" spans="1:7" ht="17.100000000000001" customHeight="1">
      <c r="A9" s="182"/>
      <c r="B9" s="2950">
        <v>1</v>
      </c>
      <c r="C9" s="2951"/>
      <c r="D9" s="2951"/>
      <c r="E9" s="2951"/>
      <c r="F9" s="1226">
        <v>2</v>
      </c>
      <c r="G9" s="1225">
        <v>3</v>
      </c>
    </row>
    <row r="10" spans="1:7" ht="17.100000000000001" customHeight="1">
      <c r="A10" s="1117">
        <v>1</v>
      </c>
      <c r="B10" s="2943" t="s">
        <v>861</v>
      </c>
      <c r="C10" s="2944"/>
      <c r="D10" s="2944"/>
      <c r="E10" s="2810"/>
      <c r="F10" s="544">
        <f>IF(ISNA(VLOOKUP(2371,JA!$A$1:$O$500,2,FALSE)) = TRUE, , VLOOKUP(2371,JA!$A$1:$O$500,2,FALSE))+IF(ISNA(VLOOKUP(2372,JA!$A$1:$O$500,2,FALSE)) = TRUE, , VLOOKUP(2372,JA!$A$1:$O$500,2,FALSE))+IF(ISNA(VLOOKUP(2373,JA!$A$1:$O$500,2,FALSE)) = TRUE, , VLOOKUP(2373,JA!$A$1:$O$500,2,FALSE))+IF(ISNA(VLOOKUP(2374,JA!$A$1:$O$500,2,FALSE)) = TRUE, , VLOOKUP(2374,JA!$A$1:$O$500,2,FALSE))+IF(ISNA(VLOOKUP(2375,JA!$A$1:$O$500,2,FALSE)) = TRUE, , VLOOKUP(2375,JA!$A$1:$O$500,2,FALSE))+IF(ISNA(VLOOKUP(2377,JA!$A$1:$O$500,2,FALSE)) = TRUE, , VLOOKUP(2377,JA!$A$1:$O$500,2,FALSE))</f>
        <v>0</v>
      </c>
      <c r="G10" s="1032"/>
    </row>
    <row r="11" spans="1:7" ht="17.100000000000001" customHeight="1">
      <c r="A11" s="1117">
        <f>A10+1</f>
        <v>2</v>
      </c>
      <c r="B11" s="2943" t="s">
        <v>862</v>
      </c>
      <c r="C11" s="2944"/>
      <c r="D11" s="2944"/>
      <c r="E11" s="2810"/>
      <c r="F11" s="544">
        <f>IF(ISNA(VLOOKUP(2381,JA!$A$1:$O$500,2,FALSE)) = TRUE, , VLOOKUP(2381,JA!$A$1:$O$500,2,FALSE))+IF(ISNA(VLOOKUP(2382,JA!$A$1:$O$500,2,FALSE)) = TRUE, , VLOOKUP(2382,JA!$A$1:$O$500,2,FALSE))+IF(ISNA(VLOOKUP(2383,JA!$A$1:$O$500,2,FALSE)) = TRUE, , VLOOKUP(2383,JA!$A$1:$O$500,2,FALSE))</f>
        <v>0</v>
      </c>
      <c r="G11" s="1032"/>
    </row>
    <row r="12" spans="1:7" ht="17.100000000000001" customHeight="1">
      <c r="A12" s="1117">
        <f t="shared" ref="A12:A19" si="0">A11+1</f>
        <v>3</v>
      </c>
      <c r="B12" s="2943" t="s">
        <v>863</v>
      </c>
      <c r="C12" s="2944"/>
      <c r="D12" s="2944"/>
      <c r="E12" s="2810"/>
      <c r="F12" s="544">
        <f>IF(ISNA(VLOOKUP(2380,JA!$A$1:$O$500,2,FALSE)) = TRUE, , VLOOKUP(2380,JA!$A$1:$O$500,2,FALSE))</f>
        <v>0</v>
      </c>
      <c r="G12" s="1032"/>
    </row>
    <row r="13" spans="1:7" ht="17.100000000000001" customHeight="1">
      <c r="A13" s="1117">
        <f t="shared" si="0"/>
        <v>4</v>
      </c>
      <c r="B13" s="2943" t="s">
        <v>831</v>
      </c>
      <c r="C13" s="2944"/>
      <c r="D13" s="2944"/>
      <c r="E13" s="2810"/>
      <c r="F13" s="544">
        <f>IF(ISNA(VLOOKUP(2440,JA!$A$1:$O$500,2,FALSE)) = TRUE, , VLOOKUP(2440,JA!$A$1:$O$500,2,FALSE))</f>
        <v>0</v>
      </c>
      <c r="G13" s="1032"/>
    </row>
    <row r="14" spans="1:7" ht="17.100000000000001" customHeight="1">
      <c r="A14" s="1117">
        <f t="shared" si="0"/>
        <v>5</v>
      </c>
      <c r="B14" s="2943" t="s">
        <v>864</v>
      </c>
      <c r="C14" s="2944"/>
      <c r="D14" s="2944"/>
      <c r="E14" s="2810"/>
      <c r="F14" s="544">
        <f>IF(ISNA(VLOOKUP(2443,JA!$A$1:$O$500,2,FALSE)) = TRUE, , VLOOKUP(2443,JA!$A$1:$O$500,2,FALSE))</f>
        <v>0</v>
      </c>
      <c r="G14" s="1032"/>
    </row>
    <row r="15" spans="1:7" ht="17.100000000000001" customHeight="1">
      <c r="A15" s="1117">
        <f t="shared" si="0"/>
        <v>6</v>
      </c>
      <c r="B15" s="2943" t="s">
        <v>865</v>
      </c>
      <c r="C15" s="2944"/>
      <c r="D15" s="2944"/>
      <c r="E15" s="2810"/>
      <c r="F15" s="544">
        <f>IF(ISNA(VLOOKUP(2444,JA!$A$1:$O$500,2,FALSE)) = TRUE, , VLOOKUP(2444,JA!$A$1:$O$500,2,FALSE))</f>
        <v>0</v>
      </c>
      <c r="G15" s="1032"/>
    </row>
    <row r="16" spans="1:7" ht="17.100000000000001" customHeight="1">
      <c r="A16" s="1117">
        <f t="shared" si="0"/>
        <v>7</v>
      </c>
      <c r="B16" s="2943" t="s">
        <v>830</v>
      </c>
      <c r="C16" s="2944"/>
      <c r="D16" s="2944"/>
      <c r="E16" s="2810"/>
      <c r="F16" s="544">
        <f>IF(ISNA(VLOOKUP(2445,JA!$A$1:$O$500,2,FALSE)) = TRUE, , VLOOKUP(2445,JA!$A$1:$O$500,2,FALSE))</f>
        <v>0</v>
      </c>
      <c r="G16" s="1032"/>
    </row>
    <row r="17" spans="1:7" ht="17.100000000000001" customHeight="1">
      <c r="A17" s="1117" t="e">
        <f>#REF!+1</f>
        <v>#REF!</v>
      </c>
      <c r="B17" s="2943" t="s">
        <v>827</v>
      </c>
      <c r="C17" s="2944"/>
      <c r="D17" s="2944"/>
      <c r="E17" s="2810"/>
      <c r="F17" s="723"/>
      <c r="G17" s="1032"/>
    </row>
    <row r="18" spans="1:7" ht="17.100000000000001" customHeight="1" thickBot="1">
      <c r="A18" s="1117" t="e">
        <f t="shared" si="0"/>
        <v>#REF!</v>
      </c>
      <c r="B18" s="3133"/>
      <c r="C18" s="3134"/>
      <c r="D18" s="3134"/>
      <c r="E18" s="3135"/>
      <c r="F18" s="723"/>
      <c r="G18" s="1032"/>
    </row>
    <row r="19" spans="1:7" ht="17.100000000000001" customHeight="1" thickBot="1">
      <c r="A19" s="1117" t="e">
        <f t="shared" si="0"/>
        <v>#REF!</v>
      </c>
      <c r="B19" s="1224"/>
      <c r="C19" s="674"/>
      <c r="D19" s="674"/>
      <c r="E19" s="674"/>
      <c r="F19" s="1223" t="s">
        <v>751</v>
      </c>
      <c r="G19" s="1147"/>
    </row>
    <row r="20" spans="1:7" ht="9.75" customHeight="1" thickBot="1">
      <c r="A20" s="261"/>
      <c r="B20" s="1222"/>
      <c r="C20" s="1222"/>
      <c r="D20" s="1222"/>
      <c r="E20" s="1221"/>
      <c r="F20" s="1220"/>
      <c r="G20" s="214"/>
    </row>
    <row r="21" spans="1:7" ht="24">
      <c r="A21" s="1117" t="e">
        <f>A19+1</f>
        <v>#REF!</v>
      </c>
      <c r="B21" s="1219" t="s">
        <v>826</v>
      </c>
      <c r="C21" s="1218" t="s">
        <v>408</v>
      </c>
      <c r="D21" s="1217" t="s">
        <v>825</v>
      </c>
      <c r="E21" s="1216" t="s">
        <v>824</v>
      </c>
      <c r="G21" s="1032"/>
    </row>
    <row r="22" spans="1:7" ht="17.100000000000001" customHeight="1">
      <c r="A22" s="1117" t="e">
        <f t="shared" ref="A22:A37" si="1">A21+1</f>
        <v>#REF!</v>
      </c>
      <c r="B22" s="1215" t="s">
        <v>561</v>
      </c>
      <c r="C22" s="669"/>
      <c r="D22" s="669"/>
      <c r="E22" s="669"/>
      <c r="F22" s="52"/>
      <c r="G22" s="1032"/>
    </row>
    <row r="23" spans="1:7" ht="17.100000000000001" customHeight="1">
      <c r="A23" s="1117" t="e">
        <f t="shared" si="1"/>
        <v>#REF!</v>
      </c>
      <c r="B23" s="1215" t="s">
        <v>823</v>
      </c>
      <c r="C23" s="669"/>
      <c r="D23" s="669"/>
      <c r="E23" s="669"/>
      <c r="F23" s="52"/>
      <c r="G23" s="1032"/>
    </row>
    <row r="24" spans="1:7" ht="17.100000000000001" customHeight="1">
      <c r="A24" s="1117" t="e">
        <f t="shared" si="1"/>
        <v>#REF!</v>
      </c>
      <c r="B24" s="1215" t="s">
        <v>559</v>
      </c>
      <c r="C24" s="669"/>
      <c r="D24" s="669"/>
      <c r="E24" s="669"/>
      <c r="F24" s="52"/>
      <c r="G24" s="1032"/>
    </row>
    <row r="25" spans="1:7" ht="17.100000000000001" customHeight="1">
      <c r="A25" s="1117" t="e">
        <f t="shared" si="1"/>
        <v>#REF!</v>
      </c>
      <c r="B25" s="1215" t="s">
        <v>558</v>
      </c>
      <c r="C25" s="669"/>
      <c r="D25" s="669"/>
      <c r="E25" s="669"/>
      <c r="F25" s="52"/>
      <c r="G25" s="1032"/>
    </row>
    <row r="26" spans="1:7" ht="17.100000000000001" customHeight="1" thickBot="1">
      <c r="A26" s="1117" t="e">
        <f t="shared" si="1"/>
        <v>#REF!</v>
      </c>
      <c r="B26" s="1214" t="s">
        <v>822</v>
      </c>
      <c r="C26" s="1667"/>
      <c r="D26" s="1667"/>
      <c r="E26" s="1667"/>
      <c r="F26" s="52"/>
      <c r="G26" s="1032"/>
    </row>
    <row r="27" spans="1:7" ht="17.100000000000001" customHeight="1">
      <c r="A27" s="1117" t="e">
        <f t="shared" si="1"/>
        <v>#REF!</v>
      </c>
      <c r="B27" s="1213"/>
      <c r="C27" s="1212"/>
      <c r="D27" s="1212"/>
      <c r="E27" s="1211" t="s">
        <v>821</v>
      </c>
      <c r="F27" s="1668"/>
      <c r="G27" s="1032"/>
    </row>
    <row r="28" spans="1:7" ht="17.100000000000001" customHeight="1">
      <c r="A28" s="1117"/>
      <c r="B28" s="2169" t="s">
        <v>829</v>
      </c>
      <c r="C28" s="2170"/>
      <c r="D28" s="2170"/>
      <c r="F28" s="544">
        <f>IF(ISNA(VLOOKUP(2394,JA!$A$1:$O$500,2,FALSE)) = TRUE, , VLOOKUP(2394,JA!$A$1:$O$500,2,FALSE))</f>
        <v>0</v>
      </c>
      <c r="G28" s="1032"/>
    </row>
    <row r="29" spans="1:7" ht="17.100000000000001" customHeight="1">
      <c r="A29" s="1117"/>
      <c r="B29" s="2169" t="s">
        <v>828</v>
      </c>
      <c r="C29" s="2170"/>
      <c r="D29" s="2170"/>
      <c r="F29" s="544">
        <f>IF(ISNA(VLOOKUP(2398,JA!$A$1:$O$500,2,FALSE)) = TRUE, , VLOOKUP(2398,JA!$A$1:$O$500,2,FALSE))</f>
        <v>0</v>
      </c>
      <c r="G29" s="1032"/>
    </row>
    <row r="30" spans="1:7" ht="17.100000000000001" customHeight="1">
      <c r="A30" s="1117"/>
      <c r="B30" s="1210" t="s">
        <v>896</v>
      </c>
      <c r="C30" s="2168"/>
      <c r="D30" s="2168"/>
      <c r="F30" s="544">
        <f>IF(ISNA(VLOOKUP(2399,JA!$A$1:$O$500,2,FALSE)) = TRUE, , VLOOKUP(2399,JA!$A$1:$O$500,2,FALSE))</f>
        <v>0</v>
      </c>
      <c r="G30" s="1032"/>
    </row>
    <row r="31" spans="1:7" s="52" customFormat="1" ht="6.75" customHeight="1">
      <c r="A31" s="258"/>
      <c r="B31" s="1210"/>
      <c r="C31" s="2168"/>
      <c r="D31" s="2168"/>
      <c r="F31" s="892"/>
      <c r="G31" s="260"/>
    </row>
    <row r="32" spans="1:7" ht="17.100000000000001" customHeight="1">
      <c r="A32" s="1117" t="e">
        <f>A27+1</f>
        <v>#REF!</v>
      </c>
      <c r="B32" s="1210" t="s">
        <v>820</v>
      </c>
      <c r="C32" s="820" t="s">
        <v>819</v>
      </c>
      <c r="D32" s="820" t="s">
        <v>818</v>
      </c>
      <c r="E32" s="1208" t="s">
        <v>817</v>
      </c>
      <c r="F32" s="724"/>
      <c r="G32" s="1032"/>
    </row>
    <row r="33" spans="1:7" ht="17.100000000000001" customHeight="1">
      <c r="A33" s="1117" t="e">
        <f t="shared" si="1"/>
        <v>#REF!</v>
      </c>
      <c r="B33" s="1207" t="s">
        <v>816</v>
      </c>
      <c r="C33" s="1672">
        <v>7</v>
      </c>
      <c r="D33" s="1669"/>
      <c r="E33" s="607"/>
      <c r="F33" s="1206"/>
      <c r="G33" s="1032"/>
    </row>
    <row r="34" spans="1:7" ht="17.100000000000001" customHeight="1" thickBot="1">
      <c r="A34" s="1117" t="e">
        <f t="shared" si="1"/>
        <v>#REF!</v>
      </c>
      <c r="B34" s="1204" t="s">
        <v>815</v>
      </c>
      <c r="C34" s="1673"/>
      <c r="D34" s="1670"/>
      <c r="E34" s="602"/>
      <c r="F34" s="1205"/>
      <c r="G34" s="1032"/>
    </row>
    <row r="35" spans="1:7" ht="17.100000000000001" customHeight="1" thickBot="1">
      <c r="A35" s="1117" t="e">
        <f t="shared" si="1"/>
        <v>#REF!</v>
      </c>
      <c r="B35" s="1204" t="s">
        <v>814</v>
      </c>
      <c r="C35" s="237"/>
      <c r="D35" s="804"/>
      <c r="E35" s="1674"/>
      <c r="F35" s="1675"/>
      <c r="G35" s="1032"/>
    </row>
    <row r="36" spans="1:7" ht="21.75" customHeight="1" thickBot="1">
      <c r="A36" s="1660" t="e">
        <f t="shared" si="1"/>
        <v>#REF!</v>
      </c>
      <c r="B36" s="1661"/>
      <c r="C36" s="182"/>
      <c r="D36" s="786"/>
      <c r="E36" s="1201"/>
      <c r="F36" s="1662" t="s">
        <v>813</v>
      </c>
      <c r="G36" s="1671"/>
    </row>
    <row r="37" spans="1:7" ht="17.100000000000001" customHeight="1" thickBot="1">
      <c r="A37" s="1663" t="e">
        <f t="shared" si="1"/>
        <v>#REF!</v>
      </c>
      <c r="B37" s="1664" t="s">
        <v>866</v>
      </c>
      <c r="C37" s="214"/>
      <c r="D37" s="1665"/>
      <c r="E37" s="1666"/>
      <c r="F37" s="544">
        <f>IF(ISNA(VLOOKUP(2446,JA!$A$1:$O$500,5,FALSE)) = TRUE, , VLOOKUP(2446,JA!$A$1:$O$500,5,FALSE))</f>
        <v>0</v>
      </c>
      <c r="G37" s="213"/>
    </row>
    <row r="38" spans="1:7" s="182" customFormat="1" ht="9.75" customHeight="1" thickBot="1">
      <c r="A38" s="193"/>
      <c r="B38" s="1536"/>
      <c r="D38" s="786"/>
      <c r="E38" s="1201"/>
      <c r="F38" s="980"/>
    </row>
    <row r="39" spans="1:7" ht="16.5" customHeight="1" thickBot="1">
      <c r="A39" s="947" t="e">
        <f>A36+1</f>
        <v>#REF!</v>
      </c>
      <c r="B39" s="944"/>
      <c r="C39" s="1200"/>
      <c r="D39" s="214"/>
      <c r="E39" s="214"/>
      <c r="F39" s="1199" t="s">
        <v>812</v>
      </c>
      <c r="G39" s="645"/>
    </row>
    <row r="40" spans="1:7" ht="9.75" customHeight="1">
      <c r="D40" s="156"/>
    </row>
  </sheetData>
  <mergeCells count="16">
    <mergeCell ref="A6:F6"/>
    <mergeCell ref="A2:C2"/>
    <mergeCell ref="E2:G2"/>
    <mergeCell ref="A3:C3"/>
    <mergeCell ref="E3:G3"/>
    <mergeCell ref="A5:F5"/>
    <mergeCell ref="B18:E18"/>
    <mergeCell ref="B9:E9"/>
    <mergeCell ref="B10:E10"/>
    <mergeCell ref="B11:E11"/>
    <mergeCell ref="B12:E12"/>
    <mergeCell ref="B13:E13"/>
    <mergeCell ref="B14:E14"/>
    <mergeCell ref="B15:E15"/>
    <mergeCell ref="B16:E16"/>
    <mergeCell ref="B17:E17"/>
  </mergeCells>
  <printOptions horizontalCentered="1"/>
  <pageMargins left="0.78740157480314965" right="0.59055118110236227" top="0.78740157480314965" bottom="0" header="0" footer="0"/>
  <pageSetup paperSize="9" orientation="portrait" horizontalDpi="4294967292" r:id="rId1"/>
  <headerFooter alignWithMargins="0"/>
  <legacyDrawing r:id="rId2"/>
</worksheet>
</file>

<file path=xl/worksheets/sheet33.xml><?xml version="1.0" encoding="utf-8"?>
<worksheet xmlns="http://schemas.openxmlformats.org/spreadsheetml/2006/main" xmlns:r="http://schemas.openxmlformats.org/officeDocument/2006/relationships">
  <sheetPr codeName="Tabelle38"/>
  <dimension ref="A1:M52"/>
  <sheetViews>
    <sheetView showZeros="0" workbookViewId="0">
      <selection activeCell="B25" sqref="B25"/>
    </sheetView>
  </sheetViews>
  <sheetFormatPr baseColWidth="10" defaultRowHeight="18" customHeight="1"/>
  <cols>
    <col min="1" max="1" width="4.28515625" style="52" customWidth="1"/>
    <col min="2" max="3" width="11.42578125" style="52"/>
    <col min="4" max="4" width="14.140625" style="52" customWidth="1"/>
    <col min="5" max="5" width="8.7109375" style="52" customWidth="1"/>
    <col min="6" max="6" width="16.85546875" style="52" customWidth="1"/>
    <col min="7" max="7" width="11.42578125" style="52"/>
    <col min="8" max="8" width="11.7109375" style="52" customWidth="1"/>
    <col min="9" max="9" width="14.28515625" style="52" customWidth="1"/>
    <col min="10" max="10" width="3" style="52" customWidth="1"/>
    <col min="11" max="16384" width="11.42578125" style="52"/>
  </cols>
  <sheetData>
    <row r="1" spans="1:9" ht="18" customHeight="1" thickBot="1"/>
    <row r="2" spans="1:9" ht="15.75" customHeight="1">
      <c r="A2" s="3078"/>
      <c r="B2" s="3079"/>
      <c r="C2" s="3079"/>
      <c r="D2" s="3080"/>
      <c r="E2" s="155"/>
      <c r="F2" s="3078"/>
      <c r="G2" s="3079"/>
      <c r="H2" s="3079"/>
      <c r="I2" s="3080"/>
    </row>
    <row r="3" spans="1:9" ht="12.75" customHeight="1" thickBot="1">
      <c r="A3" s="3081" t="s">
        <v>113</v>
      </c>
      <c r="B3" s="3082"/>
      <c r="C3" s="3082"/>
      <c r="D3" s="3083"/>
      <c r="E3" s="295" t="s">
        <v>112</v>
      </c>
      <c r="F3" s="3081" t="s">
        <v>111</v>
      </c>
      <c r="G3" s="3082"/>
      <c r="H3" s="3082"/>
      <c r="I3" s="3083"/>
    </row>
    <row r="4" spans="1:9" ht="6.75" customHeight="1">
      <c r="A4" s="293"/>
      <c r="B4" s="293"/>
      <c r="C4" s="293"/>
      <c r="D4" s="293"/>
      <c r="E4" s="294"/>
      <c r="F4" s="293"/>
      <c r="G4" s="293"/>
      <c r="H4" s="293"/>
      <c r="I4" s="293"/>
    </row>
    <row r="5" spans="1:9" ht="17.25" customHeight="1" thickBot="1">
      <c r="A5" s="3136" t="s">
        <v>196</v>
      </c>
      <c r="B5" s="3136"/>
      <c r="C5" s="3136"/>
      <c r="D5" s="3136"/>
      <c r="E5" s="3136"/>
      <c r="F5" s="3136"/>
      <c r="G5" s="3136"/>
      <c r="H5" s="3136"/>
      <c r="I5" s="292" t="s">
        <v>195</v>
      </c>
    </row>
    <row r="6" spans="1:9" ht="12" customHeight="1" thickBot="1">
      <c r="A6" s="291"/>
      <c r="B6" s="245"/>
      <c r="C6" s="245"/>
      <c r="D6" s="245"/>
      <c r="E6" s="245"/>
      <c r="F6" s="245"/>
      <c r="G6" s="245"/>
      <c r="H6" s="290" t="s">
        <v>82</v>
      </c>
      <c r="I6" s="289" t="s">
        <v>194</v>
      </c>
    </row>
    <row r="7" spans="1:9" ht="16.350000000000001" customHeight="1" thickBot="1">
      <c r="A7" s="225">
        <v>1</v>
      </c>
      <c r="B7" s="248" t="s">
        <v>38</v>
      </c>
      <c r="C7" s="247"/>
      <c r="D7" s="247"/>
      <c r="E7" s="247"/>
      <c r="F7" s="247"/>
      <c r="G7" s="247"/>
      <c r="H7" s="245"/>
      <c r="I7" s="282"/>
    </row>
    <row r="8" spans="1:9" ht="16.350000000000001" customHeight="1" thickBot="1">
      <c r="A8" s="225">
        <f t="shared" ref="A8:A51" si="0">A7+1</f>
        <v>2</v>
      </c>
      <c r="B8" s="242" t="s">
        <v>187</v>
      </c>
      <c r="C8" s="241"/>
      <c r="D8" s="241"/>
      <c r="E8" s="241"/>
      <c r="F8" s="241"/>
      <c r="G8" s="280" t="s">
        <v>193</v>
      </c>
      <c r="H8" s="281"/>
      <c r="I8" s="278" t="s">
        <v>192</v>
      </c>
    </row>
    <row r="9" spans="1:9" ht="16.350000000000001" customHeight="1" thickBot="1">
      <c r="A9" s="225">
        <f t="shared" si="0"/>
        <v>3</v>
      </c>
      <c r="B9" s="253" t="s">
        <v>191</v>
      </c>
      <c r="C9" s="252"/>
      <c r="D9" s="252"/>
      <c r="E9" s="252"/>
      <c r="F9" s="252"/>
      <c r="G9" s="288" t="s">
        <v>190</v>
      </c>
      <c r="H9" s="287"/>
      <c r="I9" s="221"/>
    </row>
    <row r="10" spans="1:9" ht="16.350000000000001" customHeight="1" thickBot="1">
      <c r="A10" s="254">
        <f t="shared" si="0"/>
        <v>4</v>
      </c>
      <c r="B10" s="286" t="s">
        <v>189</v>
      </c>
      <c r="C10" s="285"/>
      <c r="D10" s="285"/>
      <c r="E10" s="285"/>
      <c r="F10" s="285"/>
      <c r="G10" s="285"/>
      <c r="H10" s="284"/>
      <c r="I10" s="283"/>
    </row>
    <row r="11" spans="1:9" ht="16.350000000000001" customHeight="1" thickBot="1">
      <c r="A11" s="269">
        <f t="shared" si="0"/>
        <v>5</v>
      </c>
      <c r="B11" s="248" t="s">
        <v>188</v>
      </c>
      <c r="C11" s="247"/>
      <c r="D11" s="247"/>
      <c r="E11" s="247"/>
      <c r="F11" s="247"/>
      <c r="G11" s="247"/>
      <c r="H11" s="245"/>
      <c r="I11" s="282"/>
    </row>
    <row r="12" spans="1:9" ht="16.350000000000001" customHeight="1">
      <c r="A12" s="258">
        <f t="shared" si="0"/>
        <v>6</v>
      </c>
      <c r="B12" s="242" t="s">
        <v>187</v>
      </c>
      <c r="C12" s="241"/>
      <c r="D12" s="241"/>
      <c r="E12" s="241"/>
      <c r="F12" s="241"/>
      <c r="G12" s="280" t="s">
        <v>186</v>
      </c>
      <c r="H12" s="281"/>
      <c r="I12" s="260"/>
    </row>
    <row r="13" spans="1:9" ht="16.350000000000001" customHeight="1" thickBot="1">
      <c r="A13" s="258">
        <f t="shared" si="0"/>
        <v>7</v>
      </c>
      <c r="B13" s="242" t="s">
        <v>185</v>
      </c>
      <c r="C13" s="241"/>
      <c r="D13" s="241"/>
      <c r="E13" s="241"/>
      <c r="F13" s="241"/>
      <c r="G13" s="1033" t="s">
        <v>914</v>
      </c>
      <c r="H13" s="279"/>
      <c r="I13" s="278" t="s">
        <v>184</v>
      </c>
    </row>
    <row r="14" spans="1:9" ht="16.350000000000001" customHeight="1" thickBot="1">
      <c r="A14" s="254">
        <f t="shared" si="0"/>
        <v>8</v>
      </c>
      <c r="B14" s="253" t="s">
        <v>183</v>
      </c>
      <c r="C14" s="252"/>
      <c r="D14" s="277"/>
      <c r="E14" s="276" t="s">
        <v>182</v>
      </c>
      <c r="F14" s="275"/>
      <c r="G14" s="252" t="s">
        <v>181</v>
      </c>
      <c r="H14" s="274"/>
      <c r="I14" s="221"/>
    </row>
    <row r="15" spans="1:9" ht="16.350000000000001" customHeight="1" thickBot="1">
      <c r="A15" s="269">
        <f t="shared" si="0"/>
        <v>9</v>
      </c>
      <c r="B15" s="248" t="s">
        <v>180</v>
      </c>
      <c r="C15" s="247"/>
      <c r="D15" s="247"/>
      <c r="E15" s="247"/>
      <c r="F15" s="247"/>
      <c r="G15" s="247"/>
      <c r="H15" s="271"/>
      <c r="I15" s="270"/>
    </row>
    <row r="16" spans="1:9" ht="16.350000000000001" customHeight="1" thickBot="1">
      <c r="A16" s="258">
        <f t="shared" si="0"/>
        <v>10</v>
      </c>
      <c r="B16" s="264" t="s">
        <v>179</v>
      </c>
      <c r="C16" s="241"/>
      <c r="D16" s="241"/>
      <c r="E16" s="241"/>
      <c r="F16" s="241"/>
      <c r="G16" s="241"/>
      <c r="H16" s="267">
        <f>IF(ISNA(-VLOOKUP(2940,JA!$A$1:$O$500,5,FALSE)) = TRUE, , -VLOOKUP(2940,JA!$A$1:$O$500,5,FALSE))</f>
        <v>0</v>
      </c>
      <c r="I16" s="260"/>
    </row>
    <row r="17" spans="1:13" ht="16.350000000000001" customHeight="1">
      <c r="A17" s="258">
        <f t="shared" si="0"/>
        <v>11</v>
      </c>
      <c r="B17" s="242" t="s">
        <v>178</v>
      </c>
      <c r="C17" s="241"/>
      <c r="D17" s="241"/>
      <c r="E17" s="241"/>
      <c r="F17" s="241"/>
      <c r="G17" s="241"/>
      <c r="H17" s="265">
        <f>K17+L17</f>
        <v>0</v>
      </c>
      <c r="I17" s="260"/>
      <c r="K17" s="267">
        <f>IF(ISNA(-VLOOKUP(2941,JA!$A$1:$O$500,5,FALSE)) = TRUE, , -VLOOKUP(2941,JA!$A$1:$O$500,5,FALSE))</f>
        <v>0</v>
      </c>
      <c r="L17" s="267">
        <f>IF(ISNA(-VLOOKUP(2942,JA!$A$1:$O$500,5,FALSE)) = TRUE, , -VLOOKUP(2942,JA!$A$1:$O$500,5,FALSE))</f>
        <v>0</v>
      </c>
    </row>
    <row r="18" spans="1:13" ht="16.350000000000001" customHeight="1">
      <c r="A18" s="258">
        <f t="shared" si="0"/>
        <v>12</v>
      </c>
      <c r="B18" s="264" t="s">
        <v>177</v>
      </c>
      <c r="C18" s="241"/>
      <c r="D18" s="241"/>
      <c r="E18" s="241"/>
      <c r="F18" s="241"/>
      <c r="G18" s="241"/>
      <c r="H18" s="265">
        <f>IF(ISNA(-VLOOKUP(2948,JA!$A$1:$O$500,5,FALSE)) = TRUE, , -VLOOKUP(2948,JA!$A$1:$O$500,5,FALSE))</f>
        <v>0</v>
      </c>
      <c r="I18" s="260"/>
    </row>
    <row r="19" spans="1:13" ht="16.350000000000001" customHeight="1">
      <c r="A19" s="258">
        <f t="shared" si="0"/>
        <v>13</v>
      </c>
      <c r="B19" s="242" t="s">
        <v>176</v>
      </c>
      <c r="C19" s="241"/>
      <c r="D19" s="241"/>
      <c r="E19" s="241"/>
      <c r="F19" s="241"/>
      <c r="G19" s="266"/>
      <c r="H19" s="265">
        <f>IF(ISNA(-VLOOKUP(2798,JA!$A$1:$O$500,5,FALSE)) = TRUE, , -VLOOKUP(2798,JA!$A$1:$O$500,5,FALSE))</f>
        <v>0</v>
      </c>
      <c r="I19" s="260"/>
    </row>
    <row r="20" spans="1:13" ht="16.350000000000001" customHeight="1">
      <c r="A20" s="258">
        <f t="shared" si="0"/>
        <v>14</v>
      </c>
      <c r="B20" s="264" t="s">
        <v>175</v>
      </c>
      <c r="C20" s="241"/>
      <c r="D20" s="241"/>
      <c r="E20" s="241"/>
      <c r="F20" s="241"/>
      <c r="G20" s="266"/>
      <c r="H20" s="265">
        <f>IF(ISNA(-VLOOKUP(2830,JA!$A$1:$O$500,5,FALSE)) = TRUE, , -VLOOKUP(2830,JA!$A$1:$O$500,5,FALSE))</f>
        <v>0</v>
      </c>
      <c r="I20" s="260"/>
    </row>
    <row r="21" spans="1:13" ht="16.350000000000001" customHeight="1">
      <c r="A21" s="258">
        <f t="shared" si="0"/>
        <v>15</v>
      </c>
      <c r="B21" s="264" t="s">
        <v>174</v>
      </c>
      <c r="C21" s="241"/>
      <c r="D21" s="241"/>
      <c r="E21" s="241"/>
      <c r="F21" s="241"/>
      <c r="G21" s="266"/>
      <c r="H21" s="265">
        <f>IF(ISNA(-VLOOKUP(2831,JA!$A$1:$O$500,5,FALSE)) = TRUE, , -VLOOKUP(2831,JA!$A$1:$O$500,5,FALSE))</f>
        <v>0</v>
      </c>
      <c r="I21" s="260"/>
    </row>
    <row r="22" spans="1:13" ht="16.350000000000001" customHeight="1">
      <c r="A22" s="258">
        <f t="shared" si="0"/>
        <v>16</v>
      </c>
      <c r="B22" s="242" t="s">
        <v>173</v>
      </c>
      <c r="C22" s="241"/>
      <c r="D22" s="241"/>
      <c r="E22" s="241"/>
      <c r="F22" s="241"/>
      <c r="G22" s="266"/>
      <c r="H22" s="265">
        <f>IF(ISNA(-VLOOKUP(2832,JA!$A$1:$O$500,5,FALSE)) = TRUE, , -VLOOKUP(2832,JA!$A$1:$O$500,5,FALSE))</f>
        <v>0</v>
      </c>
      <c r="I22" s="260"/>
    </row>
    <row r="23" spans="1:13" ht="16.350000000000001" customHeight="1">
      <c r="A23" s="258">
        <f t="shared" si="0"/>
        <v>17</v>
      </c>
      <c r="B23" s="264" t="s">
        <v>172</v>
      </c>
      <c r="C23" s="241"/>
      <c r="D23" s="241"/>
      <c r="E23" s="241"/>
      <c r="F23" s="241"/>
      <c r="G23" s="241"/>
      <c r="H23" s="265">
        <f>IF(ISNA(-VLOOKUP(2836,JA!$A$1:$O$500,5,FALSE)) = TRUE, , -VLOOKUP(2836,JA!$A$1:$O$500,5,FALSE))</f>
        <v>0</v>
      </c>
      <c r="I23" s="260"/>
    </row>
    <row r="24" spans="1:13" ht="16.350000000000001" customHeight="1">
      <c r="A24" s="258">
        <f t="shared" si="0"/>
        <v>18</v>
      </c>
      <c r="B24" s="264" t="s">
        <v>171</v>
      </c>
      <c r="C24" s="241"/>
      <c r="D24" s="241"/>
      <c r="E24" s="241"/>
      <c r="F24" s="241"/>
      <c r="G24" s="241"/>
      <c r="H24" s="265">
        <f>IF(ISNA(-VLOOKUP(2837,JA!$A$1:$O$500,5,FALSE)) = TRUE, , -VLOOKUP(2837,JA!$A$1:$O$500,5,FALSE))</f>
        <v>0</v>
      </c>
      <c r="I24" s="234" t="s">
        <v>170</v>
      </c>
    </row>
    <row r="25" spans="1:13" ht="16.350000000000001" customHeight="1" thickBot="1">
      <c r="A25" s="258">
        <f t="shared" si="0"/>
        <v>19</v>
      </c>
      <c r="B25" s="273" t="s">
        <v>169</v>
      </c>
      <c r="C25" s="256"/>
      <c r="D25" s="256"/>
      <c r="E25" s="256"/>
      <c r="F25" s="256"/>
      <c r="G25" s="256"/>
      <c r="H25" s="265">
        <f>IF(ISNA(-VLOOKUP(2838,JA!$A$1:$O$500,5,FALSE)) = TRUE, , -VLOOKUP(2838,JA!$A$1:$O$500,5,FALSE))</f>
        <v>0</v>
      </c>
      <c r="I25" s="234" t="s">
        <v>168</v>
      </c>
    </row>
    <row r="26" spans="1:13" ht="16.350000000000001" customHeight="1" thickBot="1">
      <c r="A26" s="254">
        <f t="shared" si="0"/>
        <v>20</v>
      </c>
      <c r="B26" s="253"/>
      <c r="C26" s="252"/>
      <c r="D26" s="252"/>
      <c r="E26" s="252"/>
      <c r="F26" s="252"/>
      <c r="G26" s="252"/>
      <c r="H26" s="272"/>
      <c r="I26" s="250"/>
    </row>
    <row r="27" spans="1:13" ht="16.350000000000001" customHeight="1">
      <c r="A27" s="269">
        <f t="shared" si="0"/>
        <v>21</v>
      </c>
      <c r="B27" s="248" t="s">
        <v>167</v>
      </c>
      <c r="C27" s="247"/>
      <c r="D27" s="247"/>
      <c r="E27" s="247"/>
      <c r="F27" s="247"/>
      <c r="G27" s="247"/>
      <c r="H27" s="271"/>
      <c r="I27" s="270"/>
    </row>
    <row r="28" spans="1:13" ht="16.350000000000001" customHeight="1">
      <c r="A28" s="269">
        <f t="shared" si="0"/>
        <v>22</v>
      </c>
      <c r="B28" s="242" t="s">
        <v>166</v>
      </c>
      <c r="C28" s="229"/>
      <c r="D28" s="268" t="s">
        <v>165</v>
      </c>
      <c r="E28" s="262"/>
      <c r="F28" s="268" t="s">
        <v>164</v>
      </c>
      <c r="G28" s="235"/>
      <c r="H28" s="259"/>
      <c r="I28" s="260"/>
    </row>
    <row r="29" spans="1:13" ht="16.350000000000001" customHeight="1">
      <c r="A29" s="258">
        <f t="shared" si="0"/>
        <v>23</v>
      </c>
      <c r="B29" s="264" t="s">
        <v>163</v>
      </c>
      <c r="C29" s="241"/>
      <c r="D29" s="241"/>
      <c r="E29" s="241"/>
      <c r="F29" s="241"/>
      <c r="G29" s="266"/>
      <c r="H29" s="265">
        <f>IF(ISNA(-VLOOKUP(2846,JA!$A$1:$O$500,5,FALSE)) = TRUE, , -VLOOKUP(2846,JA!$A$1:$O$500,5,FALSE))</f>
        <v>0</v>
      </c>
      <c r="I29" s="260"/>
    </row>
    <row r="30" spans="1:13" ht="16.350000000000001" customHeight="1">
      <c r="A30" s="258">
        <f t="shared" si="0"/>
        <v>24</v>
      </c>
      <c r="B30" s="264" t="s">
        <v>162</v>
      </c>
      <c r="C30" s="241"/>
      <c r="D30" s="268"/>
      <c r="E30" s="268"/>
      <c r="F30" s="241"/>
      <c r="G30" s="266"/>
      <c r="H30" s="265">
        <f>IF(ISNA(-VLOOKUP(2852,JA!$A$1:$O$500,5,FALSE)) = TRUE, , -VLOOKUP(2852,JA!$A$1:$O$500,5,FALSE))</f>
        <v>0</v>
      </c>
      <c r="I30" s="260"/>
    </row>
    <row r="31" spans="1:13" ht="16.350000000000001" customHeight="1" thickBot="1">
      <c r="A31" s="258">
        <f t="shared" si="0"/>
        <v>25</v>
      </c>
      <c r="B31" s="264" t="s">
        <v>161</v>
      </c>
      <c r="C31" s="241"/>
      <c r="D31" s="268"/>
      <c r="E31" s="268"/>
      <c r="F31" s="241"/>
      <c r="G31" s="266"/>
      <c r="H31" s="265">
        <f>IF(ISNA(-VLOOKUP(2855,JA!$A$1:$O$500,5,FALSE)) = TRUE, , -VLOOKUP(2855,JA!$A$1:$O$500,5,FALSE))</f>
        <v>0</v>
      </c>
      <c r="I31" s="260"/>
    </row>
    <row r="32" spans="1:13" ht="16.350000000000001" customHeight="1">
      <c r="A32" s="258">
        <f t="shared" si="0"/>
        <v>26</v>
      </c>
      <c r="B32" s="264" t="s">
        <v>160</v>
      </c>
      <c r="C32" s="241"/>
      <c r="D32" s="268"/>
      <c r="E32" s="268"/>
      <c r="F32" s="268"/>
      <c r="G32" s="266"/>
      <c r="H32" s="265">
        <f>K32+L32+M32</f>
        <v>0</v>
      </c>
      <c r="I32" s="260"/>
      <c r="K32" s="267">
        <f>IF(ISNA(-VLOOKUP(2856,JA!$A$1:$O$500,5,FALSE)) = TRUE, , -VLOOKUP(2856,JA!$A$1:$O$500,5,FALSE))</f>
        <v>0</v>
      </c>
      <c r="L32" s="267">
        <f>IF(ISNA(-VLOOKUP(2857,JA!$A$1:$O$500,5,FALSE)) = TRUE, , -VLOOKUP(2857,JA!$A$1:$O$500,5,FALSE))</f>
        <v>0</v>
      </c>
      <c r="M32" s="267">
        <f>IF(ISNA(-VLOOKUP(2858,JA!$A$1:$O$500,5,FALSE)) = TRUE, , -VLOOKUP(2858,JA!$A$1:$O$500,5,FALSE))</f>
        <v>0</v>
      </c>
    </row>
    <row r="33" spans="1:9" ht="16.350000000000001" customHeight="1">
      <c r="A33" s="258">
        <f t="shared" si="0"/>
        <v>27</v>
      </c>
      <c r="B33" s="264" t="s">
        <v>159</v>
      </c>
      <c r="C33" s="241"/>
      <c r="D33" s="241"/>
      <c r="E33" s="241"/>
      <c r="F33" s="241"/>
      <c r="G33" s="266"/>
      <c r="H33" s="265">
        <f>IF(ISNA(-VLOOKUP(2865,JA!$A$1:$O$500,5,FALSE)) = TRUE, , -VLOOKUP(2865,JA!$A$1:$O$500,5,FALSE))</f>
        <v>0</v>
      </c>
      <c r="I33" s="260"/>
    </row>
    <row r="34" spans="1:9" ht="16.350000000000001" customHeight="1">
      <c r="A34" s="258">
        <f t="shared" si="0"/>
        <v>28</v>
      </c>
      <c r="B34" s="264" t="s">
        <v>158</v>
      </c>
      <c r="C34" s="241"/>
      <c r="D34" s="241"/>
      <c r="E34" s="241"/>
      <c r="F34" s="241"/>
      <c r="G34" s="266"/>
      <c r="H34" s="265">
        <f>IF(ISNA(-VLOOKUP(2866,JA!$A$1:$O$500,5,FALSE)) = TRUE, , -VLOOKUP(2866,JA!$A$1:$O$500,5,FALSE))</f>
        <v>0</v>
      </c>
      <c r="I34" s="260"/>
    </row>
    <row r="35" spans="1:9" ht="16.350000000000001" customHeight="1">
      <c r="A35" s="258">
        <f t="shared" si="0"/>
        <v>29</v>
      </c>
      <c r="B35" s="264" t="s">
        <v>157</v>
      </c>
      <c r="C35" s="241"/>
      <c r="D35" s="241"/>
      <c r="E35" s="241"/>
      <c r="F35" s="241"/>
      <c r="G35" s="266"/>
      <c r="H35" s="265">
        <f>IF(ISNA(-VLOOKUP(2868,JA!$A$1:$O$500,5,FALSE)) = TRUE, , -VLOOKUP(2868,JA!$A$1:$O$500,5,FALSE))</f>
        <v>0</v>
      </c>
      <c r="I35" s="260"/>
    </row>
    <row r="36" spans="1:9" ht="16.350000000000001" customHeight="1">
      <c r="A36" s="258">
        <f t="shared" si="0"/>
        <v>30</v>
      </c>
      <c r="B36" s="264" t="s">
        <v>156</v>
      </c>
      <c r="C36" s="241"/>
      <c r="D36" s="229"/>
      <c r="E36" s="263" t="s">
        <v>154</v>
      </c>
      <c r="F36" s="262"/>
      <c r="G36" s="261" t="s">
        <v>153</v>
      </c>
      <c r="H36" s="259"/>
      <c r="I36" s="260"/>
    </row>
    <row r="37" spans="1:9" ht="16.350000000000001" customHeight="1">
      <c r="A37" s="258">
        <f t="shared" si="0"/>
        <v>31</v>
      </c>
      <c r="B37" s="242" t="s">
        <v>155</v>
      </c>
      <c r="C37" s="241"/>
      <c r="D37" s="229"/>
      <c r="E37" s="263" t="s">
        <v>154</v>
      </c>
      <c r="F37" s="262"/>
      <c r="G37" s="261" t="s">
        <v>153</v>
      </c>
      <c r="H37" s="259"/>
      <c r="I37" s="260"/>
    </row>
    <row r="38" spans="1:9" ht="16.350000000000001" customHeight="1">
      <c r="A38" s="258">
        <f t="shared" si="0"/>
        <v>32</v>
      </c>
      <c r="B38" s="242" t="s">
        <v>152</v>
      </c>
      <c r="C38" s="241"/>
      <c r="D38" s="229"/>
      <c r="E38" s="241" t="s">
        <v>151</v>
      </c>
      <c r="F38" s="229"/>
      <c r="G38" s="241" t="s">
        <v>150</v>
      </c>
      <c r="H38" s="259"/>
      <c r="I38" s="234" t="s">
        <v>149</v>
      </c>
    </row>
    <row r="39" spans="1:9" ht="16.350000000000001" customHeight="1" thickBot="1">
      <c r="A39" s="258">
        <f t="shared" si="0"/>
        <v>33</v>
      </c>
      <c r="B39" s="257"/>
      <c r="C39" s="256"/>
      <c r="D39" s="256"/>
      <c r="E39" s="256"/>
      <c r="F39" s="256"/>
      <c r="G39" s="256"/>
      <c r="H39" s="255"/>
      <c r="I39" s="234" t="s">
        <v>148</v>
      </c>
    </row>
    <row r="40" spans="1:9" ht="16.350000000000001" customHeight="1" thickBot="1">
      <c r="A40" s="254">
        <f t="shared" si="0"/>
        <v>34</v>
      </c>
      <c r="B40" s="253"/>
      <c r="C40" s="252"/>
      <c r="D40" s="252"/>
      <c r="E40" s="252"/>
      <c r="F40" s="252"/>
      <c r="G40" s="252"/>
      <c r="H40" s="251"/>
      <c r="I40" s="250"/>
    </row>
    <row r="41" spans="1:9" ht="16.350000000000001" customHeight="1" thickBot="1">
      <c r="A41" s="1773"/>
      <c r="B41" s="233" t="s">
        <v>739</v>
      </c>
      <c r="C41" s="232"/>
      <c r="D41" s="232"/>
      <c r="E41" s="232"/>
      <c r="F41" s="232"/>
      <c r="G41" s="232"/>
      <c r="H41" s="232"/>
      <c r="I41" s="1774"/>
    </row>
    <row r="42" spans="1:9" ht="16.350000000000001" customHeight="1">
      <c r="A42" s="249">
        <f>A40+1</f>
        <v>35</v>
      </c>
      <c r="B42" s="248"/>
      <c r="C42" s="247"/>
      <c r="D42" s="246"/>
      <c r="E42" s="245" t="s">
        <v>147</v>
      </c>
      <c r="F42" s="245" t="s">
        <v>146</v>
      </c>
      <c r="G42" s="245" t="s">
        <v>145</v>
      </c>
      <c r="H42" s="245" t="s">
        <v>144</v>
      </c>
      <c r="I42" s="244"/>
    </row>
    <row r="43" spans="1:9" ht="16.350000000000001" customHeight="1">
      <c r="A43" s="225">
        <f t="shared" si="0"/>
        <v>36</v>
      </c>
      <c r="B43" s="238"/>
      <c r="C43" s="237"/>
      <c r="D43" s="240"/>
      <c r="E43" s="236"/>
      <c r="F43" s="243">
        <f>IF(ISNA(VLOOKUP(3010,JA!$A$1:$O$500,2,FALSE)) = TRUE, , VLOOKUP(3010,JA!$A$1:$O$500,2,FALSE))</f>
        <v>0</v>
      </c>
      <c r="G43" s="235"/>
      <c r="H43" s="243">
        <f>IF(ISNA(VLOOKUP(3010,JA!$A$1:$O$500,9,FALSE)) = TRUE, , VLOOKUP(3010,JA!$A$1:$O$500,9,FALSE))</f>
        <v>0</v>
      </c>
      <c r="I43" s="239"/>
    </row>
    <row r="44" spans="1:9" ht="16.350000000000001" customHeight="1">
      <c r="A44" s="225">
        <f t="shared" si="0"/>
        <v>37</v>
      </c>
      <c r="B44" s="242"/>
      <c r="C44" s="241"/>
      <c r="D44" s="240"/>
      <c r="E44" s="236"/>
      <c r="F44" s="229"/>
      <c r="G44" s="235"/>
      <c r="H44" s="227"/>
      <c r="I44" s="239"/>
    </row>
    <row r="45" spans="1:9" ht="16.350000000000001" customHeight="1">
      <c r="A45" s="225">
        <f t="shared" si="0"/>
        <v>38</v>
      </c>
      <c r="B45" s="238"/>
      <c r="C45" s="237"/>
      <c r="D45" s="240"/>
      <c r="E45" s="236"/>
      <c r="F45" s="229"/>
      <c r="G45" s="235"/>
      <c r="H45" s="227"/>
      <c r="I45" s="239"/>
    </row>
    <row r="46" spans="1:9" ht="16.350000000000001" customHeight="1">
      <c r="A46" s="225">
        <f t="shared" si="0"/>
        <v>39</v>
      </c>
      <c r="B46" s="238"/>
      <c r="C46" s="237"/>
      <c r="D46" s="240"/>
      <c r="E46" s="236"/>
      <c r="F46" s="229"/>
      <c r="G46" s="235"/>
      <c r="H46" s="227"/>
      <c r="I46" s="239"/>
    </row>
    <row r="47" spans="1:9" ht="16.350000000000001" customHeight="1">
      <c r="A47" s="225">
        <f t="shared" si="0"/>
        <v>40</v>
      </c>
      <c r="B47" s="238"/>
      <c r="C47" s="237"/>
      <c r="D47" s="240"/>
      <c r="E47" s="236"/>
      <c r="F47" s="229"/>
      <c r="G47" s="235"/>
      <c r="H47" s="227"/>
      <c r="I47" s="239"/>
    </row>
    <row r="48" spans="1:9" ht="16.350000000000001" customHeight="1">
      <c r="A48" s="225">
        <f t="shared" si="0"/>
        <v>41</v>
      </c>
      <c r="B48" s="238"/>
      <c r="C48" s="237"/>
      <c r="D48" s="240"/>
      <c r="E48" s="236"/>
      <c r="F48" s="229"/>
      <c r="G48" s="235"/>
      <c r="H48" s="227"/>
      <c r="I48" s="239"/>
    </row>
    <row r="49" spans="1:9" ht="16.350000000000001" customHeight="1" thickBot="1">
      <c r="A49" s="225">
        <f t="shared" si="0"/>
        <v>42</v>
      </c>
      <c r="B49" s="238"/>
      <c r="C49" s="237"/>
      <c r="D49" s="229"/>
      <c r="E49" s="236"/>
      <c r="F49" s="229"/>
      <c r="G49" s="235"/>
      <c r="H49" s="227"/>
      <c r="I49" s="234" t="s">
        <v>143</v>
      </c>
    </row>
    <row r="50" spans="1:9" ht="16.350000000000001" customHeight="1" thickBot="1">
      <c r="A50" s="225">
        <f t="shared" si="0"/>
        <v>43</v>
      </c>
      <c r="B50" s="233"/>
      <c r="C50" s="232"/>
      <c r="D50" s="231"/>
      <c r="E50" s="230"/>
      <c r="F50" s="229"/>
      <c r="G50" s="228"/>
      <c r="H50" s="227"/>
      <c r="I50" s="226"/>
    </row>
    <row r="51" spans="1:9" ht="18" customHeight="1" thickBot="1">
      <c r="A51" s="225">
        <f t="shared" si="0"/>
        <v>44</v>
      </c>
      <c r="B51" s="224" t="s">
        <v>142</v>
      </c>
      <c r="C51" s="223"/>
      <c r="D51" s="223"/>
      <c r="E51" s="223"/>
      <c r="F51" s="223"/>
      <c r="G51" s="223"/>
      <c r="H51" s="222"/>
      <c r="I51" s="221"/>
    </row>
    <row r="52" spans="1:9" ht="10.5" customHeight="1">
      <c r="D52" s="220"/>
      <c r="E52" s="219"/>
    </row>
  </sheetData>
  <mergeCells count="5">
    <mergeCell ref="A2:D2"/>
    <mergeCell ref="F2:I2"/>
    <mergeCell ref="A3:D3"/>
    <mergeCell ref="F3:I3"/>
    <mergeCell ref="A5:H5"/>
  </mergeCells>
  <printOptions horizontalCentered="1" verticalCentered="1"/>
  <pageMargins left="0.39370078740157483" right="0.39370078740157483" top="0.39370078740157483" bottom="0" header="0" footer="0"/>
  <pageSetup paperSize="9" orientation="portrait" horizontalDpi="4294967292" r:id="rId1"/>
  <headerFooter alignWithMargins="0"/>
  <legacyDrawing r:id="rId2"/>
</worksheet>
</file>

<file path=xl/worksheets/sheet34.xml><?xml version="1.0" encoding="utf-8"?>
<worksheet xmlns="http://schemas.openxmlformats.org/spreadsheetml/2006/main" xmlns:r="http://schemas.openxmlformats.org/officeDocument/2006/relationships">
  <sheetPr codeName="Tabelle41"/>
  <dimension ref="A1:N30"/>
  <sheetViews>
    <sheetView showZeros="0" workbookViewId="0">
      <selection activeCell="B25" sqref="B25"/>
    </sheetView>
  </sheetViews>
  <sheetFormatPr baseColWidth="10" defaultRowHeight="18" customHeight="1"/>
  <cols>
    <col min="1" max="1" width="3.140625" style="28" customWidth="1"/>
    <col min="2" max="2" width="13" style="28" customWidth="1"/>
    <col min="3" max="3" width="11.7109375" style="28" customWidth="1"/>
    <col min="4" max="4" width="17.42578125" style="28" customWidth="1"/>
    <col min="5" max="5" width="13.85546875" style="28" customWidth="1"/>
    <col min="6" max="6" width="14" style="28" customWidth="1"/>
    <col min="7" max="7" width="12.5703125" style="28" customWidth="1"/>
    <col min="8" max="8" width="13" style="28" customWidth="1"/>
    <col min="9" max="9" width="1.28515625" style="28" customWidth="1"/>
    <col min="10" max="16384" width="11.42578125" style="28"/>
  </cols>
  <sheetData>
    <row r="1" spans="1:14" ht="18" customHeight="1" thickBot="1"/>
    <row r="2" spans="1:14" ht="17.100000000000001" customHeight="1">
      <c r="A2" s="3078"/>
      <c r="B2" s="3079"/>
      <c r="C2" s="3079"/>
      <c r="D2" s="3080"/>
      <c r="E2" s="155"/>
      <c r="F2" s="3078"/>
      <c r="G2" s="3079"/>
      <c r="H2" s="3080"/>
    </row>
    <row r="3" spans="1:14" ht="18.75" customHeight="1" thickBot="1">
      <c r="A3" s="2816" t="s">
        <v>113</v>
      </c>
      <c r="B3" s="2817"/>
      <c r="C3" s="2817"/>
      <c r="D3" s="2818"/>
      <c r="E3" s="154" t="s">
        <v>112</v>
      </c>
      <c r="F3" s="2816" t="s">
        <v>111</v>
      </c>
      <c r="G3" s="2817"/>
      <c r="H3" s="2818"/>
    </row>
    <row r="4" spans="1:14" ht="3" customHeight="1">
      <c r="A4" s="217"/>
      <c r="B4" s="217"/>
      <c r="C4" s="217"/>
      <c r="D4" s="217"/>
      <c r="E4" s="218"/>
      <c r="F4" s="217"/>
      <c r="G4" s="217"/>
      <c r="H4" s="217"/>
    </row>
    <row r="5" spans="1:14" ht="20.25">
      <c r="A5" s="2948" t="s">
        <v>141</v>
      </c>
      <c r="B5" s="2948"/>
      <c r="C5" s="2948"/>
      <c r="D5" s="2948"/>
      <c r="E5" s="2948"/>
      <c r="F5" s="2948"/>
      <c r="G5" s="2948"/>
      <c r="H5" s="216" t="s">
        <v>140</v>
      </c>
    </row>
    <row r="6" spans="1:14" ht="3.75" customHeight="1" thickBot="1"/>
    <row r="7" spans="1:14" ht="17.100000000000001" customHeight="1" thickBot="1">
      <c r="A7" s="182"/>
      <c r="B7" s="215" t="s">
        <v>139</v>
      </c>
      <c r="C7" s="214"/>
      <c r="D7" s="214"/>
      <c r="E7" s="214"/>
      <c r="F7" s="213"/>
      <c r="G7" s="212" t="s">
        <v>82</v>
      </c>
      <c r="H7" s="211" t="s">
        <v>82</v>
      </c>
    </row>
    <row r="8" spans="1:14" s="157" customFormat="1" ht="27" customHeight="1" thickBot="1">
      <c r="A8" s="210">
        <v>1</v>
      </c>
      <c r="B8" s="192" t="s">
        <v>138</v>
      </c>
      <c r="C8" s="176"/>
      <c r="D8" s="176"/>
      <c r="E8" s="209"/>
      <c r="F8" s="208" t="s">
        <v>137</v>
      </c>
      <c r="G8" s="194"/>
      <c r="H8" s="173"/>
    </row>
    <row r="9" spans="1:14" s="157" customFormat="1" ht="27" customHeight="1" thickBot="1">
      <c r="A9" s="200">
        <v>2</v>
      </c>
      <c r="B9" s="3041" t="s">
        <v>136</v>
      </c>
      <c r="C9" s="3042"/>
      <c r="D9" s="3042"/>
      <c r="E9" s="207"/>
      <c r="F9" s="189" t="s">
        <v>135</v>
      </c>
      <c r="G9" s="194"/>
      <c r="H9" s="173"/>
    </row>
    <row r="10" spans="1:14" s="157" customFormat="1" ht="27" customHeight="1" thickBot="1">
      <c r="A10" s="200"/>
      <c r="B10" s="3044" t="s">
        <v>134</v>
      </c>
      <c r="C10" s="3045"/>
      <c r="D10" s="3045"/>
      <c r="E10" s="3045"/>
      <c r="F10" s="3045"/>
      <c r="G10" s="206"/>
      <c r="H10" s="173"/>
    </row>
    <row r="11" spans="1:14" s="157" customFormat="1" ht="27" customHeight="1" thickBot="1">
      <c r="A11" s="200">
        <v>4</v>
      </c>
      <c r="B11" s="3046" t="s">
        <v>133</v>
      </c>
      <c r="C11" s="3047"/>
      <c r="D11" s="3047"/>
      <c r="E11" s="3047"/>
      <c r="F11" s="3048"/>
      <c r="G11" s="205">
        <f>J11-K11-(L11-M11)</f>
        <v>0</v>
      </c>
      <c r="H11" s="173"/>
      <c r="J11" s="172">
        <f>IF(ISNA(VLOOKUP(2337,JA!$A$1:$O$500,5,FALSE)) = TRUE, , VLOOKUP(2337,JA!$A$1:$O$500,5,FALSE))</f>
        <v>0</v>
      </c>
      <c r="K11" s="172">
        <f>IF(ISNA(VLOOKUP(2332,JA!$A$1:$O$500,5,FALSE)) = TRUE, , VLOOKUP(2332,JA!$A$1:$O$500,5,FALSE))</f>
        <v>0</v>
      </c>
      <c r="L11" s="172">
        <f>IF(ISNA(-VLOOKUP(2769,JA!$A$1:$O$500,5,FALSE)) = TRUE, , -VLOOKUP(2769,JA!$A$1:$O$500,5,FALSE))</f>
        <v>0</v>
      </c>
      <c r="M11" s="172">
        <f>IF(ISNA(-VLOOKUP(2762,JA!$A$1:$O$500,5,FALSE)) = TRUE, , -VLOOKUP(2762,JA!$A$1:$O$500,5,FALSE))</f>
        <v>0</v>
      </c>
      <c r="N11" s="204"/>
    </row>
    <row r="12" spans="1:14" s="157" customFormat="1" ht="27" customHeight="1" thickBot="1">
      <c r="A12" s="200"/>
      <c r="B12" s="203" t="s">
        <v>132</v>
      </c>
      <c r="C12" s="202"/>
      <c r="D12" s="202"/>
      <c r="E12" s="202"/>
      <c r="F12" s="201" t="s">
        <v>131</v>
      </c>
      <c r="G12" s="196"/>
      <c r="H12" s="169"/>
    </row>
    <row r="13" spans="1:14" s="157" customFormat="1" ht="27" customHeight="1" thickBot="1">
      <c r="A13" s="200">
        <v>5</v>
      </c>
      <c r="B13" s="199" t="s">
        <v>130</v>
      </c>
      <c r="C13" s="198"/>
      <c r="D13" s="198"/>
      <c r="E13" s="198"/>
      <c r="F13" s="197" t="s">
        <v>129</v>
      </c>
      <c r="G13" s="196"/>
      <c r="H13" s="163"/>
    </row>
    <row r="14" spans="1:14" s="157" customFormat="1" ht="27" customHeight="1" thickBot="1">
      <c r="A14" s="162">
        <v>6</v>
      </c>
      <c r="B14" s="195" t="s">
        <v>128</v>
      </c>
      <c r="C14" s="160"/>
      <c r="D14" s="160"/>
      <c r="E14" s="160"/>
      <c r="F14" s="160"/>
      <c r="G14" s="159"/>
      <c r="H14" s="194"/>
    </row>
    <row r="15" spans="1:14" ht="5.25" customHeight="1" thickBot="1">
      <c r="A15" s="182"/>
      <c r="B15" s="182"/>
      <c r="C15" s="182"/>
      <c r="D15" s="182"/>
      <c r="E15" s="182"/>
      <c r="F15" s="182"/>
      <c r="G15" s="182"/>
      <c r="H15" s="193"/>
    </row>
    <row r="16" spans="1:14" s="157" customFormat="1" ht="27" customHeight="1" thickBot="1">
      <c r="A16" s="171"/>
      <c r="B16" s="161" t="s">
        <v>121</v>
      </c>
      <c r="C16" s="160"/>
      <c r="D16" s="160"/>
      <c r="E16" s="160"/>
      <c r="F16" s="181"/>
      <c r="G16" s="180" t="s">
        <v>82</v>
      </c>
      <c r="H16" s="179" t="s">
        <v>82</v>
      </c>
    </row>
    <row r="17" spans="1:12" s="157" customFormat="1" ht="27" customHeight="1" thickBot="1">
      <c r="A17" s="178">
        <v>7</v>
      </c>
      <c r="B17" s="192" t="s">
        <v>127</v>
      </c>
      <c r="C17" s="176"/>
      <c r="D17" s="176"/>
      <c r="E17" s="176"/>
      <c r="F17" s="191"/>
      <c r="G17" s="190"/>
      <c r="H17" s="173"/>
    </row>
    <row r="18" spans="1:12" s="157" customFormat="1" ht="27" customHeight="1" thickBot="1">
      <c r="A18" s="168">
        <v>8</v>
      </c>
      <c r="B18" s="167" t="s">
        <v>126</v>
      </c>
      <c r="C18" s="166"/>
      <c r="D18" s="166"/>
      <c r="E18" s="166"/>
      <c r="F18" s="189" t="s">
        <v>125</v>
      </c>
      <c r="G18" s="188"/>
      <c r="H18" s="173"/>
    </row>
    <row r="19" spans="1:12" s="157" customFormat="1" ht="27" customHeight="1" thickBot="1">
      <c r="A19" s="168">
        <v>9</v>
      </c>
      <c r="B19" s="167" t="s">
        <v>124</v>
      </c>
      <c r="C19" s="166"/>
      <c r="D19" s="166"/>
      <c r="E19" s="166"/>
      <c r="F19" s="187"/>
      <c r="G19" s="186">
        <f>J19+K19+L19</f>
        <v>0</v>
      </c>
      <c r="H19" s="173"/>
      <c r="J19" s="172">
        <f>IF(ISNA(-VLOOKUP(2792,JA!$A$1:$O$500,5,FALSE)) = TRUE, , -VLOOKUP(2792,JA!$A$1:$O$500,5,FALSE))</f>
        <v>0</v>
      </c>
      <c r="K19" s="172">
        <f>IF(ISNA(-VLOOKUP(2793,JA!$A$1:$O$500,5,FALSE)) = TRUE, , -VLOOKUP(2793,JA!$A$1:$O$500,5,FALSE))</f>
        <v>0</v>
      </c>
      <c r="L19" s="172">
        <f>IF(ISNA(-VLOOKUP(2794,JA!$A$1:$O$500,5,FALSE)) = TRUE, , -VLOOKUP(2794,JA!$A$1:$O$500,5,FALSE))</f>
        <v>0</v>
      </c>
    </row>
    <row r="20" spans="1:12" s="157" customFormat="1" ht="27" customHeight="1" thickBot="1">
      <c r="A20" s="162">
        <v>10</v>
      </c>
      <c r="B20" s="185" t="s">
        <v>123</v>
      </c>
      <c r="C20" s="184"/>
      <c r="D20" s="184"/>
      <c r="E20" s="184"/>
      <c r="F20" s="184"/>
      <c r="G20" s="183"/>
      <c r="H20" s="158"/>
      <c r="J20" s="171"/>
      <c r="K20" s="171"/>
      <c r="L20" s="171"/>
    </row>
    <row r="21" spans="1:12" ht="6.75" customHeight="1" thickBot="1">
      <c r="A21" s="182"/>
      <c r="B21" s="182"/>
      <c r="C21" s="182"/>
      <c r="D21" s="182"/>
      <c r="E21" s="182"/>
      <c r="F21" s="182"/>
      <c r="G21" s="182"/>
      <c r="H21" s="182"/>
      <c r="J21" s="182"/>
      <c r="K21" s="182"/>
      <c r="L21" s="182"/>
    </row>
    <row r="22" spans="1:12" s="157" customFormat="1" ht="27" customHeight="1" thickBot="1">
      <c r="A22" s="171"/>
      <c r="B22" s="161" t="s">
        <v>122</v>
      </c>
      <c r="C22" s="160"/>
      <c r="D22" s="160"/>
      <c r="E22" s="160"/>
      <c r="F22" s="181"/>
      <c r="G22" s="180" t="s">
        <v>82</v>
      </c>
      <c r="H22" s="179" t="s">
        <v>82</v>
      </c>
      <c r="J22" s="171"/>
      <c r="K22" s="171"/>
      <c r="L22" s="171"/>
    </row>
    <row r="23" spans="1:12" s="157" customFormat="1" ht="27" customHeight="1">
      <c r="A23" s="178">
        <v>11</v>
      </c>
      <c r="B23" s="177" t="s">
        <v>121</v>
      </c>
      <c r="C23" s="176"/>
      <c r="D23" s="176"/>
      <c r="E23" s="176"/>
      <c r="F23" s="176"/>
      <c r="G23" s="175"/>
      <c r="H23" s="173"/>
      <c r="J23" s="171"/>
      <c r="K23" s="171"/>
      <c r="L23" s="171"/>
    </row>
    <row r="24" spans="1:12" s="157" customFormat="1" ht="27" customHeight="1">
      <c r="A24" s="168">
        <v>14</v>
      </c>
      <c r="B24" s="167" t="s">
        <v>120</v>
      </c>
      <c r="C24" s="166"/>
      <c r="D24" s="166"/>
      <c r="E24" s="166"/>
      <c r="F24" s="166"/>
      <c r="G24" s="174">
        <f>J24+K24</f>
        <v>0</v>
      </c>
      <c r="H24" s="173"/>
      <c r="J24" s="172">
        <f>IF(ISNA(VLOOKUP(2450,JA!$A$1:$O$500,5,FALSE)) = TRUE, , VLOOKUP(2450,JA!$A$1:$O$500,5,FALSE))</f>
        <v>0</v>
      </c>
      <c r="K24" s="172">
        <f>IF(ISNA(VLOOKUP(2451,JA!$A$1:$O$500,5,FALSE)) = TRUE, , VLOOKUP(2451,JA!$A$1:$O$500,5,FALSE))</f>
        <v>0</v>
      </c>
      <c r="L24" s="171"/>
    </row>
    <row r="25" spans="1:12" s="157" customFormat="1" ht="27" customHeight="1">
      <c r="A25" s="168">
        <v>15</v>
      </c>
      <c r="B25" s="167" t="s">
        <v>119</v>
      </c>
      <c r="C25" s="166"/>
      <c r="D25" s="166"/>
      <c r="E25" s="166"/>
      <c r="F25" s="166"/>
      <c r="G25" s="174">
        <f>J25+K25</f>
        <v>0</v>
      </c>
      <c r="H25" s="173"/>
      <c r="J25" s="172">
        <f>IF(ISNA(VLOOKUP(2902,JA!$A$1:$O$500,5,FALSE)) = TRUE, , VLOOKUP(2902,JA!$A$1:$O$500,5,FALSE))</f>
        <v>0</v>
      </c>
      <c r="K25" s="172">
        <f>IF(ISNA(VLOOKUP(2904,JA!$A$1:$O$500,5,FALSE)) = TRUE, , VLOOKUP(2904,JA!$A$1:$O$500,5,FALSE))</f>
        <v>0</v>
      </c>
      <c r="L25" s="171"/>
    </row>
    <row r="26" spans="1:12" s="157" customFormat="1" ht="27" customHeight="1">
      <c r="A26" s="168">
        <v>16</v>
      </c>
      <c r="B26" s="167" t="s">
        <v>118</v>
      </c>
      <c r="C26" s="166"/>
      <c r="D26" s="166"/>
      <c r="E26" s="166"/>
      <c r="F26" s="165" t="s">
        <v>117</v>
      </c>
      <c r="G26" s="170"/>
      <c r="H26" s="169"/>
    </row>
    <row r="27" spans="1:12" s="157" customFormat="1" ht="27" customHeight="1" thickBot="1">
      <c r="A27" s="168">
        <v>17</v>
      </c>
      <c r="B27" s="167" t="s">
        <v>116</v>
      </c>
      <c r="C27" s="166"/>
      <c r="D27" s="166"/>
      <c r="E27" s="166"/>
      <c r="F27" s="165" t="s">
        <v>115</v>
      </c>
      <c r="G27" s="164"/>
      <c r="H27" s="163"/>
    </row>
    <row r="28" spans="1:12" s="157" customFormat="1" ht="27" customHeight="1" thickBot="1">
      <c r="A28" s="162">
        <v>18</v>
      </c>
      <c r="B28" s="161" t="s">
        <v>114</v>
      </c>
      <c r="C28" s="160"/>
      <c r="D28" s="160"/>
      <c r="E28" s="160"/>
      <c r="F28" s="160"/>
      <c r="G28" s="159"/>
      <c r="H28" s="158"/>
    </row>
    <row r="29" spans="1:12" ht="9.75" customHeight="1">
      <c r="C29" s="156"/>
    </row>
    <row r="30" spans="1:12" ht="9.75" customHeight="1">
      <c r="D30" s="156"/>
    </row>
  </sheetData>
  <mergeCells count="8">
    <mergeCell ref="B10:F10"/>
    <mergeCell ref="B11:F11"/>
    <mergeCell ref="A2:D2"/>
    <mergeCell ref="F2:H2"/>
    <mergeCell ref="A3:D3"/>
    <mergeCell ref="F3:H3"/>
    <mergeCell ref="A5:G5"/>
    <mergeCell ref="B9:D9"/>
  </mergeCells>
  <printOptions horizontalCentered="1" verticalCentered="1"/>
  <pageMargins left="0.78740157480314965" right="0.59055118110236227" top="0.17" bottom="0" header="0" footer="0"/>
  <pageSetup paperSize="9" orientation="portrait" horizontalDpi="4294967292" r:id="rId1"/>
  <headerFooter alignWithMargins="0"/>
  <legacyDrawing r:id="rId2"/>
</worksheet>
</file>

<file path=xl/worksheets/sheet35.xml><?xml version="1.0" encoding="utf-8"?>
<worksheet xmlns="http://schemas.openxmlformats.org/spreadsheetml/2006/main" xmlns:r="http://schemas.openxmlformats.org/officeDocument/2006/relationships">
  <sheetPr codeName="Tabelle44">
    <pageSetUpPr fitToPage="1"/>
  </sheetPr>
  <dimension ref="A1:L50"/>
  <sheetViews>
    <sheetView showZeros="0" workbookViewId="0">
      <selection activeCell="B25" sqref="B25"/>
    </sheetView>
  </sheetViews>
  <sheetFormatPr baseColWidth="10" defaultRowHeight="18" customHeight="1"/>
  <cols>
    <col min="1" max="1" width="4.28515625" style="28" customWidth="1"/>
    <col min="2" max="2" width="11.42578125" style="28"/>
    <col min="3" max="3" width="11.85546875" style="28" customWidth="1"/>
    <col min="4" max="4" width="15.42578125" style="28" customWidth="1"/>
    <col min="5" max="5" width="10.7109375" style="28" customWidth="1"/>
    <col min="6" max="6" width="15.5703125" style="28" customWidth="1"/>
    <col min="7" max="7" width="13.140625" style="28" customWidth="1"/>
    <col min="8" max="8" width="13.5703125" style="28" customWidth="1"/>
    <col min="9" max="9" width="1" style="28" customWidth="1"/>
    <col min="10" max="10" width="12.5703125" style="46" customWidth="1"/>
    <col min="11" max="11" width="12.5703125" style="28" customWidth="1"/>
    <col min="12" max="258" width="11.42578125" style="28"/>
    <col min="259" max="259" width="11.85546875" style="28" customWidth="1"/>
    <col min="260" max="260" width="15.42578125" style="28" customWidth="1"/>
    <col min="261" max="261" width="10.7109375" style="28" customWidth="1"/>
    <col min="262" max="262" width="15.5703125" style="28" customWidth="1"/>
    <col min="263" max="263" width="13.140625" style="28" customWidth="1"/>
    <col min="264" max="264" width="13.5703125" style="28" customWidth="1"/>
    <col min="265" max="265" width="1" style="28" customWidth="1"/>
    <col min="266" max="266" width="36.5703125" style="28" customWidth="1"/>
    <col min="267" max="514" width="11.42578125" style="28"/>
    <col min="515" max="515" width="11.85546875" style="28" customWidth="1"/>
    <col min="516" max="516" width="15.42578125" style="28" customWidth="1"/>
    <col min="517" max="517" width="10.7109375" style="28" customWidth="1"/>
    <col min="518" max="518" width="15.5703125" style="28" customWidth="1"/>
    <col min="519" max="519" width="13.140625" style="28" customWidth="1"/>
    <col min="520" max="520" width="13.5703125" style="28" customWidth="1"/>
    <col min="521" max="521" width="1" style="28" customWidth="1"/>
    <col min="522" max="522" width="36.5703125" style="28" customWidth="1"/>
    <col min="523" max="770" width="11.42578125" style="28"/>
    <col min="771" max="771" width="11.85546875" style="28" customWidth="1"/>
    <col min="772" max="772" width="15.42578125" style="28" customWidth="1"/>
    <col min="773" max="773" width="10.7109375" style="28" customWidth="1"/>
    <col min="774" max="774" width="15.5703125" style="28" customWidth="1"/>
    <col min="775" max="775" width="13.140625" style="28" customWidth="1"/>
    <col min="776" max="776" width="13.5703125" style="28" customWidth="1"/>
    <col min="777" max="777" width="1" style="28" customWidth="1"/>
    <col min="778" max="778" width="36.5703125" style="28" customWidth="1"/>
    <col min="779" max="1026" width="11.42578125" style="28"/>
    <col min="1027" max="1027" width="11.85546875" style="28" customWidth="1"/>
    <col min="1028" max="1028" width="15.42578125" style="28" customWidth="1"/>
    <col min="1029" max="1029" width="10.7109375" style="28" customWidth="1"/>
    <col min="1030" max="1030" width="15.5703125" style="28" customWidth="1"/>
    <col min="1031" max="1031" width="13.140625" style="28" customWidth="1"/>
    <col min="1032" max="1032" width="13.5703125" style="28" customWidth="1"/>
    <col min="1033" max="1033" width="1" style="28" customWidth="1"/>
    <col min="1034" max="1034" width="36.5703125" style="28" customWidth="1"/>
    <col min="1035" max="1282" width="11.42578125" style="28"/>
    <col min="1283" max="1283" width="11.85546875" style="28" customWidth="1"/>
    <col min="1284" max="1284" width="15.42578125" style="28" customWidth="1"/>
    <col min="1285" max="1285" width="10.7109375" style="28" customWidth="1"/>
    <col min="1286" max="1286" width="15.5703125" style="28" customWidth="1"/>
    <col min="1287" max="1287" width="13.140625" style="28" customWidth="1"/>
    <col min="1288" max="1288" width="13.5703125" style="28" customWidth="1"/>
    <col min="1289" max="1289" width="1" style="28" customWidth="1"/>
    <col min="1290" max="1290" width="36.5703125" style="28" customWidth="1"/>
    <col min="1291" max="1538" width="11.42578125" style="28"/>
    <col min="1539" max="1539" width="11.85546875" style="28" customWidth="1"/>
    <col min="1540" max="1540" width="15.42578125" style="28" customWidth="1"/>
    <col min="1541" max="1541" width="10.7109375" style="28" customWidth="1"/>
    <col min="1542" max="1542" width="15.5703125" style="28" customWidth="1"/>
    <col min="1543" max="1543" width="13.140625" style="28" customWidth="1"/>
    <col min="1544" max="1544" width="13.5703125" style="28" customWidth="1"/>
    <col min="1545" max="1545" width="1" style="28" customWidth="1"/>
    <col min="1546" max="1546" width="36.5703125" style="28" customWidth="1"/>
    <col min="1547" max="1794" width="11.42578125" style="28"/>
    <col min="1795" max="1795" width="11.85546875" style="28" customWidth="1"/>
    <col min="1796" max="1796" width="15.42578125" style="28" customWidth="1"/>
    <col min="1797" max="1797" width="10.7109375" style="28" customWidth="1"/>
    <col min="1798" max="1798" width="15.5703125" style="28" customWidth="1"/>
    <col min="1799" max="1799" width="13.140625" style="28" customWidth="1"/>
    <col min="1800" max="1800" width="13.5703125" style="28" customWidth="1"/>
    <col min="1801" max="1801" width="1" style="28" customWidth="1"/>
    <col min="1802" max="1802" width="36.5703125" style="28" customWidth="1"/>
    <col min="1803" max="2050" width="11.42578125" style="28"/>
    <col min="2051" max="2051" width="11.85546875" style="28" customWidth="1"/>
    <col min="2052" max="2052" width="15.42578125" style="28" customWidth="1"/>
    <col min="2053" max="2053" width="10.7109375" style="28" customWidth="1"/>
    <col min="2054" max="2054" width="15.5703125" style="28" customWidth="1"/>
    <col min="2055" max="2055" width="13.140625" style="28" customWidth="1"/>
    <col min="2056" max="2056" width="13.5703125" style="28" customWidth="1"/>
    <col min="2057" max="2057" width="1" style="28" customWidth="1"/>
    <col min="2058" max="2058" width="36.5703125" style="28" customWidth="1"/>
    <col min="2059" max="2306" width="11.42578125" style="28"/>
    <col min="2307" max="2307" width="11.85546875" style="28" customWidth="1"/>
    <col min="2308" max="2308" width="15.42578125" style="28" customWidth="1"/>
    <col min="2309" max="2309" width="10.7109375" style="28" customWidth="1"/>
    <col min="2310" max="2310" width="15.5703125" style="28" customWidth="1"/>
    <col min="2311" max="2311" width="13.140625" style="28" customWidth="1"/>
    <col min="2312" max="2312" width="13.5703125" style="28" customWidth="1"/>
    <col min="2313" max="2313" width="1" style="28" customWidth="1"/>
    <col min="2314" max="2314" width="36.5703125" style="28" customWidth="1"/>
    <col min="2315" max="2562" width="11.42578125" style="28"/>
    <col min="2563" max="2563" width="11.85546875" style="28" customWidth="1"/>
    <col min="2564" max="2564" width="15.42578125" style="28" customWidth="1"/>
    <col min="2565" max="2565" width="10.7109375" style="28" customWidth="1"/>
    <col min="2566" max="2566" width="15.5703125" style="28" customWidth="1"/>
    <col min="2567" max="2567" width="13.140625" style="28" customWidth="1"/>
    <col min="2568" max="2568" width="13.5703125" style="28" customWidth="1"/>
    <col min="2569" max="2569" width="1" style="28" customWidth="1"/>
    <col min="2570" max="2570" width="36.5703125" style="28" customWidth="1"/>
    <col min="2571" max="2818" width="11.42578125" style="28"/>
    <col min="2819" max="2819" width="11.85546875" style="28" customWidth="1"/>
    <col min="2820" max="2820" width="15.42578125" style="28" customWidth="1"/>
    <col min="2821" max="2821" width="10.7109375" style="28" customWidth="1"/>
    <col min="2822" max="2822" width="15.5703125" style="28" customWidth="1"/>
    <col min="2823" max="2823" width="13.140625" style="28" customWidth="1"/>
    <col min="2824" max="2824" width="13.5703125" style="28" customWidth="1"/>
    <col min="2825" max="2825" width="1" style="28" customWidth="1"/>
    <col min="2826" max="2826" width="36.5703125" style="28" customWidth="1"/>
    <col min="2827" max="3074" width="11.42578125" style="28"/>
    <col min="3075" max="3075" width="11.85546875" style="28" customWidth="1"/>
    <col min="3076" max="3076" width="15.42578125" style="28" customWidth="1"/>
    <col min="3077" max="3077" width="10.7109375" style="28" customWidth="1"/>
    <col min="3078" max="3078" width="15.5703125" style="28" customWidth="1"/>
    <col min="3079" max="3079" width="13.140625" style="28" customWidth="1"/>
    <col min="3080" max="3080" width="13.5703125" style="28" customWidth="1"/>
    <col min="3081" max="3081" width="1" style="28" customWidth="1"/>
    <col min="3082" max="3082" width="36.5703125" style="28" customWidth="1"/>
    <col min="3083" max="3330" width="11.42578125" style="28"/>
    <col min="3331" max="3331" width="11.85546875" style="28" customWidth="1"/>
    <col min="3332" max="3332" width="15.42578125" style="28" customWidth="1"/>
    <col min="3333" max="3333" width="10.7109375" style="28" customWidth="1"/>
    <col min="3334" max="3334" width="15.5703125" style="28" customWidth="1"/>
    <col min="3335" max="3335" width="13.140625" style="28" customWidth="1"/>
    <col min="3336" max="3336" width="13.5703125" style="28" customWidth="1"/>
    <col min="3337" max="3337" width="1" style="28" customWidth="1"/>
    <col min="3338" max="3338" width="36.5703125" style="28" customWidth="1"/>
    <col min="3339" max="3586" width="11.42578125" style="28"/>
    <col min="3587" max="3587" width="11.85546875" style="28" customWidth="1"/>
    <col min="3588" max="3588" width="15.42578125" style="28" customWidth="1"/>
    <col min="3589" max="3589" width="10.7109375" style="28" customWidth="1"/>
    <col min="3590" max="3590" width="15.5703125" style="28" customWidth="1"/>
    <col min="3591" max="3591" width="13.140625" style="28" customWidth="1"/>
    <col min="3592" max="3592" width="13.5703125" style="28" customWidth="1"/>
    <col min="3593" max="3593" width="1" style="28" customWidth="1"/>
    <col min="3594" max="3594" width="36.5703125" style="28" customWidth="1"/>
    <col min="3595" max="3842" width="11.42578125" style="28"/>
    <col min="3843" max="3843" width="11.85546875" style="28" customWidth="1"/>
    <col min="3844" max="3844" width="15.42578125" style="28" customWidth="1"/>
    <col min="3845" max="3845" width="10.7109375" style="28" customWidth="1"/>
    <col min="3846" max="3846" width="15.5703125" style="28" customWidth="1"/>
    <col min="3847" max="3847" width="13.140625" style="28" customWidth="1"/>
    <col min="3848" max="3848" width="13.5703125" style="28" customWidth="1"/>
    <col min="3849" max="3849" width="1" style="28" customWidth="1"/>
    <col min="3850" max="3850" width="36.5703125" style="28" customWidth="1"/>
    <col min="3851" max="4098" width="11.42578125" style="28"/>
    <col min="4099" max="4099" width="11.85546875" style="28" customWidth="1"/>
    <col min="4100" max="4100" width="15.42578125" style="28" customWidth="1"/>
    <col min="4101" max="4101" width="10.7109375" style="28" customWidth="1"/>
    <col min="4102" max="4102" width="15.5703125" style="28" customWidth="1"/>
    <col min="4103" max="4103" width="13.140625" style="28" customWidth="1"/>
    <col min="4104" max="4104" width="13.5703125" style="28" customWidth="1"/>
    <col min="4105" max="4105" width="1" style="28" customWidth="1"/>
    <col min="4106" max="4106" width="36.5703125" style="28" customWidth="1"/>
    <col min="4107" max="4354" width="11.42578125" style="28"/>
    <col min="4355" max="4355" width="11.85546875" style="28" customWidth="1"/>
    <col min="4356" max="4356" width="15.42578125" style="28" customWidth="1"/>
    <col min="4357" max="4357" width="10.7109375" style="28" customWidth="1"/>
    <col min="4358" max="4358" width="15.5703125" style="28" customWidth="1"/>
    <col min="4359" max="4359" width="13.140625" style="28" customWidth="1"/>
    <col min="4360" max="4360" width="13.5703125" style="28" customWidth="1"/>
    <col min="4361" max="4361" width="1" style="28" customWidth="1"/>
    <col min="4362" max="4362" width="36.5703125" style="28" customWidth="1"/>
    <col min="4363" max="4610" width="11.42578125" style="28"/>
    <col min="4611" max="4611" width="11.85546875" style="28" customWidth="1"/>
    <col min="4612" max="4612" width="15.42578125" style="28" customWidth="1"/>
    <col min="4613" max="4613" width="10.7109375" style="28" customWidth="1"/>
    <col min="4614" max="4614" width="15.5703125" style="28" customWidth="1"/>
    <col min="4615" max="4615" width="13.140625" style="28" customWidth="1"/>
    <col min="4616" max="4616" width="13.5703125" style="28" customWidth="1"/>
    <col min="4617" max="4617" width="1" style="28" customWidth="1"/>
    <col min="4618" max="4618" width="36.5703125" style="28" customWidth="1"/>
    <col min="4619" max="4866" width="11.42578125" style="28"/>
    <col min="4867" max="4867" width="11.85546875" style="28" customWidth="1"/>
    <col min="4868" max="4868" width="15.42578125" style="28" customWidth="1"/>
    <col min="4869" max="4869" width="10.7109375" style="28" customWidth="1"/>
    <col min="4870" max="4870" width="15.5703125" style="28" customWidth="1"/>
    <col min="4871" max="4871" width="13.140625" style="28" customWidth="1"/>
    <col min="4872" max="4872" width="13.5703125" style="28" customWidth="1"/>
    <col min="4873" max="4873" width="1" style="28" customWidth="1"/>
    <col min="4874" max="4874" width="36.5703125" style="28" customWidth="1"/>
    <col min="4875" max="5122" width="11.42578125" style="28"/>
    <col min="5123" max="5123" width="11.85546875" style="28" customWidth="1"/>
    <col min="5124" max="5124" width="15.42578125" style="28" customWidth="1"/>
    <col min="5125" max="5125" width="10.7109375" style="28" customWidth="1"/>
    <col min="5126" max="5126" width="15.5703125" style="28" customWidth="1"/>
    <col min="5127" max="5127" width="13.140625" style="28" customWidth="1"/>
    <col min="5128" max="5128" width="13.5703125" style="28" customWidth="1"/>
    <col min="5129" max="5129" width="1" style="28" customWidth="1"/>
    <col min="5130" max="5130" width="36.5703125" style="28" customWidth="1"/>
    <col min="5131" max="5378" width="11.42578125" style="28"/>
    <col min="5379" max="5379" width="11.85546875" style="28" customWidth="1"/>
    <col min="5380" max="5380" width="15.42578125" style="28" customWidth="1"/>
    <col min="5381" max="5381" width="10.7109375" style="28" customWidth="1"/>
    <col min="5382" max="5382" width="15.5703125" style="28" customWidth="1"/>
    <col min="5383" max="5383" width="13.140625" style="28" customWidth="1"/>
    <col min="5384" max="5384" width="13.5703125" style="28" customWidth="1"/>
    <col min="5385" max="5385" width="1" style="28" customWidth="1"/>
    <col min="5386" max="5386" width="36.5703125" style="28" customWidth="1"/>
    <col min="5387" max="5634" width="11.42578125" style="28"/>
    <col min="5635" max="5635" width="11.85546875" style="28" customWidth="1"/>
    <col min="5636" max="5636" width="15.42578125" style="28" customWidth="1"/>
    <col min="5637" max="5637" width="10.7109375" style="28" customWidth="1"/>
    <col min="5638" max="5638" width="15.5703125" style="28" customWidth="1"/>
    <col min="5639" max="5639" width="13.140625" style="28" customWidth="1"/>
    <col min="5640" max="5640" width="13.5703125" style="28" customWidth="1"/>
    <col min="5641" max="5641" width="1" style="28" customWidth="1"/>
    <col min="5642" max="5642" width="36.5703125" style="28" customWidth="1"/>
    <col min="5643" max="5890" width="11.42578125" style="28"/>
    <col min="5891" max="5891" width="11.85546875" style="28" customWidth="1"/>
    <col min="5892" max="5892" width="15.42578125" style="28" customWidth="1"/>
    <col min="5893" max="5893" width="10.7109375" style="28" customWidth="1"/>
    <col min="5894" max="5894" width="15.5703125" style="28" customWidth="1"/>
    <col min="5895" max="5895" width="13.140625" style="28" customWidth="1"/>
    <col min="5896" max="5896" width="13.5703125" style="28" customWidth="1"/>
    <col min="5897" max="5897" width="1" style="28" customWidth="1"/>
    <col min="5898" max="5898" width="36.5703125" style="28" customWidth="1"/>
    <col min="5899" max="6146" width="11.42578125" style="28"/>
    <col min="6147" max="6147" width="11.85546875" style="28" customWidth="1"/>
    <col min="6148" max="6148" width="15.42578125" style="28" customWidth="1"/>
    <col min="6149" max="6149" width="10.7109375" style="28" customWidth="1"/>
    <col min="6150" max="6150" width="15.5703125" style="28" customWidth="1"/>
    <col min="6151" max="6151" width="13.140625" style="28" customWidth="1"/>
    <col min="6152" max="6152" width="13.5703125" style="28" customWidth="1"/>
    <col min="6153" max="6153" width="1" style="28" customWidth="1"/>
    <col min="6154" max="6154" width="36.5703125" style="28" customWidth="1"/>
    <col min="6155" max="6402" width="11.42578125" style="28"/>
    <col min="6403" max="6403" width="11.85546875" style="28" customWidth="1"/>
    <col min="6404" max="6404" width="15.42578125" style="28" customWidth="1"/>
    <col min="6405" max="6405" width="10.7109375" style="28" customWidth="1"/>
    <col min="6406" max="6406" width="15.5703125" style="28" customWidth="1"/>
    <col min="6407" max="6407" width="13.140625" style="28" customWidth="1"/>
    <col min="6408" max="6408" width="13.5703125" style="28" customWidth="1"/>
    <col min="6409" max="6409" width="1" style="28" customWidth="1"/>
    <col min="6410" max="6410" width="36.5703125" style="28" customWidth="1"/>
    <col min="6411" max="6658" width="11.42578125" style="28"/>
    <col min="6659" max="6659" width="11.85546875" style="28" customWidth="1"/>
    <col min="6660" max="6660" width="15.42578125" style="28" customWidth="1"/>
    <col min="6661" max="6661" width="10.7109375" style="28" customWidth="1"/>
    <col min="6662" max="6662" width="15.5703125" style="28" customWidth="1"/>
    <col min="6663" max="6663" width="13.140625" style="28" customWidth="1"/>
    <col min="6664" max="6664" width="13.5703125" style="28" customWidth="1"/>
    <col min="6665" max="6665" width="1" style="28" customWidth="1"/>
    <col min="6666" max="6666" width="36.5703125" style="28" customWidth="1"/>
    <col min="6667" max="6914" width="11.42578125" style="28"/>
    <col min="6915" max="6915" width="11.85546875" style="28" customWidth="1"/>
    <col min="6916" max="6916" width="15.42578125" style="28" customWidth="1"/>
    <col min="6917" max="6917" width="10.7109375" style="28" customWidth="1"/>
    <col min="6918" max="6918" width="15.5703125" style="28" customWidth="1"/>
    <col min="6919" max="6919" width="13.140625" style="28" customWidth="1"/>
    <col min="6920" max="6920" width="13.5703125" style="28" customWidth="1"/>
    <col min="6921" max="6921" width="1" style="28" customWidth="1"/>
    <col min="6922" max="6922" width="36.5703125" style="28" customWidth="1"/>
    <col min="6923" max="7170" width="11.42578125" style="28"/>
    <col min="7171" max="7171" width="11.85546875" style="28" customWidth="1"/>
    <col min="7172" max="7172" width="15.42578125" style="28" customWidth="1"/>
    <col min="7173" max="7173" width="10.7109375" style="28" customWidth="1"/>
    <col min="7174" max="7174" width="15.5703125" style="28" customWidth="1"/>
    <col min="7175" max="7175" width="13.140625" style="28" customWidth="1"/>
    <col min="7176" max="7176" width="13.5703125" style="28" customWidth="1"/>
    <col min="7177" max="7177" width="1" style="28" customWidth="1"/>
    <col min="7178" max="7178" width="36.5703125" style="28" customWidth="1"/>
    <col min="7179" max="7426" width="11.42578125" style="28"/>
    <col min="7427" max="7427" width="11.85546875" style="28" customWidth="1"/>
    <col min="7428" max="7428" width="15.42578125" style="28" customWidth="1"/>
    <col min="7429" max="7429" width="10.7109375" style="28" customWidth="1"/>
    <col min="7430" max="7430" width="15.5703125" style="28" customWidth="1"/>
    <col min="7431" max="7431" width="13.140625" style="28" customWidth="1"/>
    <col min="7432" max="7432" width="13.5703125" style="28" customWidth="1"/>
    <col min="7433" max="7433" width="1" style="28" customWidth="1"/>
    <col min="7434" max="7434" width="36.5703125" style="28" customWidth="1"/>
    <col min="7435" max="7682" width="11.42578125" style="28"/>
    <col min="7683" max="7683" width="11.85546875" style="28" customWidth="1"/>
    <col min="7684" max="7684" width="15.42578125" style="28" customWidth="1"/>
    <col min="7685" max="7685" width="10.7109375" style="28" customWidth="1"/>
    <col min="7686" max="7686" width="15.5703125" style="28" customWidth="1"/>
    <col min="7687" max="7687" width="13.140625" style="28" customWidth="1"/>
    <col min="7688" max="7688" width="13.5703125" style="28" customWidth="1"/>
    <col min="7689" max="7689" width="1" style="28" customWidth="1"/>
    <col min="7690" max="7690" width="36.5703125" style="28" customWidth="1"/>
    <col min="7691" max="7938" width="11.42578125" style="28"/>
    <col min="7939" max="7939" width="11.85546875" style="28" customWidth="1"/>
    <col min="7940" max="7940" width="15.42578125" style="28" customWidth="1"/>
    <col min="7941" max="7941" width="10.7109375" style="28" customWidth="1"/>
    <col min="7942" max="7942" width="15.5703125" style="28" customWidth="1"/>
    <col min="7943" max="7943" width="13.140625" style="28" customWidth="1"/>
    <col min="7944" max="7944" width="13.5703125" style="28" customWidth="1"/>
    <col min="7945" max="7945" width="1" style="28" customWidth="1"/>
    <col min="7946" max="7946" width="36.5703125" style="28" customWidth="1"/>
    <col min="7947" max="8194" width="11.42578125" style="28"/>
    <col min="8195" max="8195" width="11.85546875" style="28" customWidth="1"/>
    <col min="8196" max="8196" width="15.42578125" style="28" customWidth="1"/>
    <col min="8197" max="8197" width="10.7109375" style="28" customWidth="1"/>
    <col min="8198" max="8198" width="15.5703125" style="28" customWidth="1"/>
    <col min="8199" max="8199" width="13.140625" style="28" customWidth="1"/>
    <col min="8200" max="8200" width="13.5703125" style="28" customWidth="1"/>
    <col min="8201" max="8201" width="1" style="28" customWidth="1"/>
    <col min="8202" max="8202" width="36.5703125" style="28" customWidth="1"/>
    <col min="8203" max="8450" width="11.42578125" style="28"/>
    <col min="8451" max="8451" width="11.85546875" style="28" customWidth="1"/>
    <col min="8452" max="8452" width="15.42578125" style="28" customWidth="1"/>
    <col min="8453" max="8453" width="10.7109375" style="28" customWidth="1"/>
    <col min="8454" max="8454" width="15.5703125" style="28" customWidth="1"/>
    <col min="8455" max="8455" width="13.140625" style="28" customWidth="1"/>
    <col min="8456" max="8456" width="13.5703125" style="28" customWidth="1"/>
    <col min="8457" max="8457" width="1" style="28" customWidth="1"/>
    <col min="8458" max="8458" width="36.5703125" style="28" customWidth="1"/>
    <col min="8459" max="8706" width="11.42578125" style="28"/>
    <col min="8707" max="8707" width="11.85546875" style="28" customWidth="1"/>
    <col min="8708" max="8708" width="15.42578125" style="28" customWidth="1"/>
    <col min="8709" max="8709" width="10.7109375" style="28" customWidth="1"/>
    <col min="8710" max="8710" width="15.5703125" style="28" customWidth="1"/>
    <col min="8711" max="8711" width="13.140625" style="28" customWidth="1"/>
    <col min="8712" max="8712" width="13.5703125" style="28" customWidth="1"/>
    <col min="8713" max="8713" width="1" style="28" customWidth="1"/>
    <col min="8714" max="8714" width="36.5703125" style="28" customWidth="1"/>
    <col min="8715" max="8962" width="11.42578125" style="28"/>
    <col min="8963" max="8963" width="11.85546875" style="28" customWidth="1"/>
    <col min="8964" max="8964" width="15.42578125" style="28" customWidth="1"/>
    <col min="8965" max="8965" width="10.7109375" style="28" customWidth="1"/>
    <col min="8966" max="8966" width="15.5703125" style="28" customWidth="1"/>
    <col min="8967" max="8967" width="13.140625" style="28" customWidth="1"/>
    <col min="8968" max="8968" width="13.5703125" style="28" customWidth="1"/>
    <col min="8969" max="8969" width="1" style="28" customWidth="1"/>
    <col min="8970" max="8970" width="36.5703125" style="28" customWidth="1"/>
    <col min="8971" max="9218" width="11.42578125" style="28"/>
    <col min="9219" max="9219" width="11.85546875" style="28" customWidth="1"/>
    <col min="9220" max="9220" width="15.42578125" style="28" customWidth="1"/>
    <col min="9221" max="9221" width="10.7109375" style="28" customWidth="1"/>
    <col min="9222" max="9222" width="15.5703125" style="28" customWidth="1"/>
    <col min="9223" max="9223" width="13.140625" style="28" customWidth="1"/>
    <col min="9224" max="9224" width="13.5703125" style="28" customWidth="1"/>
    <col min="9225" max="9225" width="1" style="28" customWidth="1"/>
    <col min="9226" max="9226" width="36.5703125" style="28" customWidth="1"/>
    <col min="9227" max="9474" width="11.42578125" style="28"/>
    <col min="9475" max="9475" width="11.85546875" style="28" customWidth="1"/>
    <col min="9476" max="9476" width="15.42578125" style="28" customWidth="1"/>
    <col min="9477" max="9477" width="10.7109375" style="28" customWidth="1"/>
    <col min="9478" max="9478" width="15.5703125" style="28" customWidth="1"/>
    <col min="9479" max="9479" width="13.140625" style="28" customWidth="1"/>
    <col min="9480" max="9480" width="13.5703125" style="28" customWidth="1"/>
    <col min="9481" max="9481" width="1" style="28" customWidth="1"/>
    <col min="9482" max="9482" width="36.5703125" style="28" customWidth="1"/>
    <col min="9483" max="9730" width="11.42578125" style="28"/>
    <col min="9731" max="9731" width="11.85546875" style="28" customWidth="1"/>
    <col min="9732" max="9732" width="15.42578125" style="28" customWidth="1"/>
    <col min="9733" max="9733" width="10.7109375" style="28" customWidth="1"/>
    <col min="9734" max="9734" width="15.5703125" style="28" customWidth="1"/>
    <col min="9735" max="9735" width="13.140625" style="28" customWidth="1"/>
    <col min="9736" max="9736" width="13.5703125" style="28" customWidth="1"/>
    <col min="9737" max="9737" width="1" style="28" customWidth="1"/>
    <col min="9738" max="9738" width="36.5703125" style="28" customWidth="1"/>
    <col min="9739" max="9986" width="11.42578125" style="28"/>
    <col min="9987" max="9987" width="11.85546875" style="28" customWidth="1"/>
    <col min="9988" max="9988" width="15.42578125" style="28" customWidth="1"/>
    <col min="9989" max="9989" width="10.7109375" style="28" customWidth="1"/>
    <col min="9990" max="9990" width="15.5703125" style="28" customWidth="1"/>
    <col min="9991" max="9991" width="13.140625" style="28" customWidth="1"/>
    <col min="9992" max="9992" width="13.5703125" style="28" customWidth="1"/>
    <col min="9993" max="9993" width="1" style="28" customWidth="1"/>
    <col min="9994" max="9994" width="36.5703125" style="28" customWidth="1"/>
    <col min="9995" max="10242" width="11.42578125" style="28"/>
    <col min="10243" max="10243" width="11.85546875" style="28" customWidth="1"/>
    <col min="10244" max="10244" width="15.42578125" style="28" customWidth="1"/>
    <col min="10245" max="10245" width="10.7109375" style="28" customWidth="1"/>
    <col min="10246" max="10246" width="15.5703125" style="28" customWidth="1"/>
    <col min="10247" max="10247" width="13.140625" style="28" customWidth="1"/>
    <col min="10248" max="10248" width="13.5703125" style="28" customWidth="1"/>
    <col min="10249" max="10249" width="1" style="28" customWidth="1"/>
    <col min="10250" max="10250" width="36.5703125" style="28" customWidth="1"/>
    <col min="10251" max="10498" width="11.42578125" style="28"/>
    <col min="10499" max="10499" width="11.85546875" style="28" customWidth="1"/>
    <col min="10500" max="10500" width="15.42578125" style="28" customWidth="1"/>
    <col min="10501" max="10501" width="10.7109375" style="28" customWidth="1"/>
    <col min="10502" max="10502" width="15.5703125" style="28" customWidth="1"/>
    <col min="10503" max="10503" width="13.140625" style="28" customWidth="1"/>
    <col min="10504" max="10504" width="13.5703125" style="28" customWidth="1"/>
    <col min="10505" max="10505" width="1" style="28" customWidth="1"/>
    <col min="10506" max="10506" width="36.5703125" style="28" customWidth="1"/>
    <col min="10507" max="10754" width="11.42578125" style="28"/>
    <col min="10755" max="10755" width="11.85546875" style="28" customWidth="1"/>
    <col min="10756" max="10756" width="15.42578125" style="28" customWidth="1"/>
    <col min="10757" max="10757" width="10.7109375" style="28" customWidth="1"/>
    <col min="10758" max="10758" width="15.5703125" style="28" customWidth="1"/>
    <col min="10759" max="10759" width="13.140625" style="28" customWidth="1"/>
    <col min="10760" max="10760" width="13.5703125" style="28" customWidth="1"/>
    <col min="10761" max="10761" width="1" style="28" customWidth="1"/>
    <col min="10762" max="10762" width="36.5703125" style="28" customWidth="1"/>
    <col min="10763" max="11010" width="11.42578125" style="28"/>
    <col min="11011" max="11011" width="11.85546875" style="28" customWidth="1"/>
    <col min="11012" max="11012" width="15.42578125" style="28" customWidth="1"/>
    <col min="11013" max="11013" width="10.7109375" style="28" customWidth="1"/>
    <col min="11014" max="11014" width="15.5703125" style="28" customWidth="1"/>
    <col min="11015" max="11015" width="13.140625" style="28" customWidth="1"/>
    <col min="11016" max="11016" width="13.5703125" style="28" customWidth="1"/>
    <col min="11017" max="11017" width="1" style="28" customWidth="1"/>
    <col min="11018" max="11018" width="36.5703125" style="28" customWidth="1"/>
    <col min="11019" max="11266" width="11.42578125" style="28"/>
    <col min="11267" max="11267" width="11.85546875" style="28" customWidth="1"/>
    <col min="11268" max="11268" width="15.42578125" style="28" customWidth="1"/>
    <col min="11269" max="11269" width="10.7109375" style="28" customWidth="1"/>
    <col min="11270" max="11270" width="15.5703125" style="28" customWidth="1"/>
    <col min="11271" max="11271" width="13.140625" style="28" customWidth="1"/>
    <col min="11272" max="11272" width="13.5703125" style="28" customWidth="1"/>
    <col min="11273" max="11273" width="1" style="28" customWidth="1"/>
    <col min="11274" max="11274" width="36.5703125" style="28" customWidth="1"/>
    <col min="11275" max="11522" width="11.42578125" style="28"/>
    <col min="11523" max="11523" width="11.85546875" style="28" customWidth="1"/>
    <col min="11524" max="11524" width="15.42578125" style="28" customWidth="1"/>
    <col min="11525" max="11525" width="10.7109375" style="28" customWidth="1"/>
    <col min="11526" max="11526" width="15.5703125" style="28" customWidth="1"/>
    <col min="11527" max="11527" width="13.140625" style="28" customWidth="1"/>
    <col min="11528" max="11528" width="13.5703125" style="28" customWidth="1"/>
    <col min="11529" max="11529" width="1" style="28" customWidth="1"/>
    <col min="11530" max="11530" width="36.5703125" style="28" customWidth="1"/>
    <col min="11531" max="11778" width="11.42578125" style="28"/>
    <col min="11779" max="11779" width="11.85546875" style="28" customWidth="1"/>
    <col min="11780" max="11780" width="15.42578125" style="28" customWidth="1"/>
    <col min="11781" max="11781" width="10.7109375" style="28" customWidth="1"/>
    <col min="11782" max="11782" width="15.5703125" style="28" customWidth="1"/>
    <col min="11783" max="11783" width="13.140625" style="28" customWidth="1"/>
    <col min="11784" max="11784" width="13.5703125" style="28" customWidth="1"/>
    <col min="11785" max="11785" width="1" style="28" customWidth="1"/>
    <col min="11786" max="11786" width="36.5703125" style="28" customWidth="1"/>
    <col min="11787" max="12034" width="11.42578125" style="28"/>
    <col min="12035" max="12035" width="11.85546875" style="28" customWidth="1"/>
    <col min="12036" max="12036" width="15.42578125" style="28" customWidth="1"/>
    <col min="12037" max="12037" width="10.7109375" style="28" customWidth="1"/>
    <col min="12038" max="12038" width="15.5703125" style="28" customWidth="1"/>
    <col min="12039" max="12039" width="13.140625" style="28" customWidth="1"/>
    <col min="12040" max="12040" width="13.5703125" style="28" customWidth="1"/>
    <col min="12041" max="12041" width="1" style="28" customWidth="1"/>
    <col min="12042" max="12042" width="36.5703125" style="28" customWidth="1"/>
    <col min="12043" max="12290" width="11.42578125" style="28"/>
    <col min="12291" max="12291" width="11.85546875" style="28" customWidth="1"/>
    <col min="12292" max="12292" width="15.42578125" style="28" customWidth="1"/>
    <col min="12293" max="12293" width="10.7109375" style="28" customWidth="1"/>
    <col min="12294" max="12294" width="15.5703125" style="28" customWidth="1"/>
    <col min="12295" max="12295" width="13.140625" style="28" customWidth="1"/>
    <col min="12296" max="12296" width="13.5703125" style="28" customWidth="1"/>
    <col min="12297" max="12297" width="1" style="28" customWidth="1"/>
    <col min="12298" max="12298" width="36.5703125" style="28" customWidth="1"/>
    <col min="12299" max="12546" width="11.42578125" style="28"/>
    <col min="12547" max="12547" width="11.85546875" style="28" customWidth="1"/>
    <col min="12548" max="12548" width="15.42578125" style="28" customWidth="1"/>
    <col min="12549" max="12549" width="10.7109375" style="28" customWidth="1"/>
    <col min="12550" max="12550" width="15.5703125" style="28" customWidth="1"/>
    <col min="12551" max="12551" width="13.140625" style="28" customWidth="1"/>
    <col min="12552" max="12552" width="13.5703125" style="28" customWidth="1"/>
    <col min="12553" max="12553" width="1" style="28" customWidth="1"/>
    <col min="12554" max="12554" width="36.5703125" style="28" customWidth="1"/>
    <col min="12555" max="12802" width="11.42578125" style="28"/>
    <col min="12803" max="12803" width="11.85546875" style="28" customWidth="1"/>
    <col min="12804" max="12804" width="15.42578125" style="28" customWidth="1"/>
    <col min="12805" max="12805" width="10.7109375" style="28" customWidth="1"/>
    <col min="12806" max="12806" width="15.5703125" style="28" customWidth="1"/>
    <col min="12807" max="12807" width="13.140625" style="28" customWidth="1"/>
    <col min="12808" max="12808" width="13.5703125" style="28" customWidth="1"/>
    <col min="12809" max="12809" width="1" style="28" customWidth="1"/>
    <col min="12810" max="12810" width="36.5703125" style="28" customWidth="1"/>
    <col min="12811" max="13058" width="11.42578125" style="28"/>
    <col min="13059" max="13059" width="11.85546875" style="28" customWidth="1"/>
    <col min="13060" max="13060" width="15.42578125" style="28" customWidth="1"/>
    <col min="13061" max="13061" width="10.7109375" style="28" customWidth="1"/>
    <col min="13062" max="13062" width="15.5703125" style="28" customWidth="1"/>
    <col min="13063" max="13063" width="13.140625" style="28" customWidth="1"/>
    <col min="13064" max="13064" width="13.5703125" style="28" customWidth="1"/>
    <col min="13065" max="13065" width="1" style="28" customWidth="1"/>
    <col min="13066" max="13066" width="36.5703125" style="28" customWidth="1"/>
    <col min="13067" max="13314" width="11.42578125" style="28"/>
    <col min="13315" max="13315" width="11.85546875" style="28" customWidth="1"/>
    <col min="13316" max="13316" width="15.42578125" style="28" customWidth="1"/>
    <col min="13317" max="13317" width="10.7109375" style="28" customWidth="1"/>
    <col min="13318" max="13318" width="15.5703125" style="28" customWidth="1"/>
    <col min="13319" max="13319" width="13.140625" style="28" customWidth="1"/>
    <col min="13320" max="13320" width="13.5703125" style="28" customWidth="1"/>
    <col min="13321" max="13321" width="1" style="28" customWidth="1"/>
    <col min="13322" max="13322" width="36.5703125" style="28" customWidth="1"/>
    <col min="13323" max="13570" width="11.42578125" style="28"/>
    <col min="13571" max="13571" width="11.85546875" style="28" customWidth="1"/>
    <col min="13572" max="13572" width="15.42578125" style="28" customWidth="1"/>
    <col min="13573" max="13573" width="10.7109375" style="28" customWidth="1"/>
    <col min="13574" max="13574" width="15.5703125" style="28" customWidth="1"/>
    <col min="13575" max="13575" width="13.140625" style="28" customWidth="1"/>
    <col min="13576" max="13576" width="13.5703125" style="28" customWidth="1"/>
    <col min="13577" max="13577" width="1" style="28" customWidth="1"/>
    <col min="13578" max="13578" width="36.5703125" style="28" customWidth="1"/>
    <col min="13579" max="13826" width="11.42578125" style="28"/>
    <col min="13827" max="13827" width="11.85546875" style="28" customWidth="1"/>
    <col min="13828" max="13828" width="15.42578125" style="28" customWidth="1"/>
    <col min="13829" max="13829" width="10.7109375" style="28" customWidth="1"/>
    <col min="13830" max="13830" width="15.5703125" style="28" customWidth="1"/>
    <col min="13831" max="13831" width="13.140625" style="28" customWidth="1"/>
    <col min="13832" max="13832" width="13.5703125" style="28" customWidth="1"/>
    <col min="13833" max="13833" width="1" style="28" customWidth="1"/>
    <col min="13834" max="13834" width="36.5703125" style="28" customWidth="1"/>
    <col min="13835" max="14082" width="11.42578125" style="28"/>
    <col min="14083" max="14083" width="11.85546875" style="28" customWidth="1"/>
    <col min="14084" max="14084" width="15.42578125" style="28" customWidth="1"/>
    <col min="14085" max="14085" width="10.7109375" style="28" customWidth="1"/>
    <col min="14086" max="14086" width="15.5703125" style="28" customWidth="1"/>
    <col min="14087" max="14087" width="13.140625" style="28" customWidth="1"/>
    <col min="14088" max="14088" width="13.5703125" style="28" customWidth="1"/>
    <col min="14089" max="14089" width="1" style="28" customWidth="1"/>
    <col min="14090" max="14090" width="36.5703125" style="28" customWidth="1"/>
    <col min="14091" max="14338" width="11.42578125" style="28"/>
    <col min="14339" max="14339" width="11.85546875" style="28" customWidth="1"/>
    <col min="14340" max="14340" width="15.42578125" style="28" customWidth="1"/>
    <col min="14341" max="14341" width="10.7109375" style="28" customWidth="1"/>
    <col min="14342" max="14342" width="15.5703125" style="28" customWidth="1"/>
    <col min="14343" max="14343" width="13.140625" style="28" customWidth="1"/>
    <col min="14344" max="14344" width="13.5703125" style="28" customWidth="1"/>
    <col min="14345" max="14345" width="1" style="28" customWidth="1"/>
    <col min="14346" max="14346" width="36.5703125" style="28" customWidth="1"/>
    <col min="14347" max="14594" width="11.42578125" style="28"/>
    <col min="14595" max="14595" width="11.85546875" style="28" customWidth="1"/>
    <col min="14596" max="14596" width="15.42578125" style="28" customWidth="1"/>
    <col min="14597" max="14597" width="10.7109375" style="28" customWidth="1"/>
    <col min="14598" max="14598" width="15.5703125" style="28" customWidth="1"/>
    <col min="14599" max="14599" width="13.140625" style="28" customWidth="1"/>
    <col min="14600" max="14600" width="13.5703125" style="28" customWidth="1"/>
    <col min="14601" max="14601" width="1" style="28" customWidth="1"/>
    <col min="14602" max="14602" width="36.5703125" style="28" customWidth="1"/>
    <col min="14603" max="14850" width="11.42578125" style="28"/>
    <col min="14851" max="14851" width="11.85546875" style="28" customWidth="1"/>
    <col min="14852" max="14852" width="15.42578125" style="28" customWidth="1"/>
    <col min="14853" max="14853" width="10.7109375" style="28" customWidth="1"/>
    <col min="14854" max="14854" width="15.5703125" style="28" customWidth="1"/>
    <col min="14855" max="14855" width="13.140625" style="28" customWidth="1"/>
    <col min="14856" max="14856" width="13.5703125" style="28" customWidth="1"/>
    <col min="14857" max="14857" width="1" style="28" customWidth="1"/>
    <col min="14858" max="14858" width="36.5703125" style="28" customWidth="1"/>
    <col min="14859" max="15106" width="11.42578125" style="28"/>
    <col min="15107" max="15107" width="11.85546875" style="28" customWidth="1"/>
    <col min="15108" max="15108" width="15.42578125" style="28" customWidth="1"/>
    <col min="15109" max="15109" width="10.7109375" style="28" customWidth="1"/>
    <col min="15110" max="15110" width="15.5703125" style="28" customWidth="1"/>
    <col min="15111" max="15111" width="13.140625" style="28" customWidth="1"/>
    <col min="15112" max="15112" width="13.5703125" style="28" customWidth="1"/>
    <col min="15113" max="15113" width="1" style="28" customWidth="1"/>
    <col min="15114" max="15114" width="36.5703125" style="28" customWidth="1"/>
    <col min="15115" max="15362" width="11.42578125" style="28"/>
    <col min="15363" max="15363" width="11.85546875" style="28" customWidth="1"/>
    <col min="15364" max="15364" width="15.42578125" style="28" customWidth="1"/>
    <col min="15365" max="15365" width="10.7109375" style="28" customWidth="1"/>
    <col min="15366" max="15366" width="15.5703125" style="28" customWidth="1"/>
    <col min="15367" max="15367" width="13.140625" style="28" customWidth="1"/>
    <col min="15368" max="15368" width="13.5703125" style="28" customWidth="1"/>
    <col min="15369" max="15369" width="1" style="28" customWidth="1"/>
    <col min="15370" max="15370" width="36.5703125" style="28" customWidth="1"/>
    <col min="15371" max="15618" width="11.42578125" style="28"/>
    <col min="15619" max="15619" width="11.85546875" style="28" customWidth="1"/>
    <col min="15620" max="15620" width="15.42578125" style="28" customWidth="1"/>
    <col min="15621" max="15621" width="10.7109375" style="28" customWidth="1"/>
    <col min="15622" max="15622" width="15.5703125" style="28" customWidth="1"/>
    <col min="15623" max="15623" width="13.140625" style="28" customWidth="1"/>
    <col min="15624" max="15624" width="13.5703125" style="28" customWidth="1"/>
    <col min="15625" max="15625" width="1" style="28" customWidth="1"/>
    <col min="15626" max="15626" width="36.5703125" style="28" customWidth="1"/>
    <col min="15627" max="15874" width="11.42578125" style="28"/>
    <col min="15875" max="15875" width="11.85546875" style="28" customWidth="1"/>
    <col min="15876" max="15876" width="15.42578125" style="28" customWidth="1"/>
    <col min="15877" max="15877" width="10.7109375" style="28" customWidth="1"/>
    <col min="15878" max="15878" width="15.5703125" style="28" customWidth="1"/>
    <col min="15879" max="15879" width="13.140625" style="28" customWidth="1"/>
    <col min="15880" max="15880" width="13.5703125" style="28" customWidth="1"/>
    <col min="15881" max="15881" width="1" style="28" customWidth="1"/>
    <col min="15882" max="15882" width="36.5703125" style="28" customWidth="1"/>
    <col min="15883" max="16130" width="11.42578125" style="28"/>
    <col min="16131" max="16131" width="11.85546875" style="28" customWidth="1"/>
    <col min="16132" max="16132" width="15.42578125" style="28" customWidth="1"/>
    <col min="16133" max="16133" width="10.7109375" style="28" customWidth="1"/>
    <col min="16134" max="16134" width="15.5703125" style="28" customWidth="1"/>
    <col min="16135" max="16135" width="13.140625" style="28" customWidth="1"/>
    <col min="16136" max="16136" width="13.5703125" style="28" customWidth="1"/>
    <col min="16137" max="16137" width="1" style="28" customWidth="1"/>
    <col min="16138" max="16138" width="36.5703125" style="28" customWidth="1"/>
    <col min="16139" max="16384" width="11.42578125" style="28"/>
  </cols>
  <sheetData>
    <row r="1" spans="1:10" ht="18" customHeight="1" thickBot="1"/>
    <row r="2" spans="1:10" s="85" customFormat="1">
      <c r="A2" s="3078"/>
      <c r="B2" s="3079"/>
      <c r="C2" s="3079"/>
      <c r="D2" s="3080"/>
      <c r="E2" s="155"/>
      <c r="F2" s="3078"/>
      <c r="G2" s="3079"/>
      <c r="H2" s="3080"/>
      <c r="I2" s="153"/>
      <c r="J2" s="46"/>
    </row>
    <row r="3" spans="1:10" s="85" customFormat="1" ht="18.75" thickBot="1">
      <c r="A3" s="2816" t="s">
        <v>113</v>
      </c>
      <c r="B3" s="2817"/>
      <c r="C3" s="2817"/>
      <c r="D3" s="2818"/>
      <c r="E3" s="154" t="s">
        <v>112</v>
      </c>
      <c r="F3" s="2816" t="s">
        <v>111</v>
      </c>
      <c r="G3" s="2817"/>
      <c r="H3" s="2818"/>
      <c r="I3" s="153"/>
      <c r="J3" s="46"/>
    </row>
    <row r="4" spans="1:10" s="145" customFormat="1" ht="9.75" customHeight="1">
      <c r="B4" s="150"/>
      <c r="C4" s="152"/>
      <c r="D4" s="151"/>
      <c r="E4" s="150"/>
      <c r="F4" s="148"/>
      <c r="G4" s="149"/>
      <c r="H4" s="148"/>
      <c r="I4" s="147"/>
      <c r="J4" s="146"/>
    </row>
    <row r="5" spans="1:10" s="92" customFormat="1" ht="20.25">
      <c r="B5" s="2867" t="s">
        <v>110</v>
      </c>
      <c r="C5" s="2867"/>
      <c r="D5" s="2867"/>
      <c r="E5" s="2867"/>
      <c r="F5" s="2867"/>
      <c r="G5" s="2867"/>
      <c r="H5" s="144" t="s">
        <v>109</v>
      </c>
      <c r="J5" s="143"/>
    </row>
    <row r="6" spans="1:10" s="85" customFormat="1" ht="12.75" customHeight="1" thickBot="1">
      <c r="B6" s="142"/>
      <c r="C6" s="141"/>
      <c r="D6" s="141"/>
      <c r="E6" s="141"/>
      <c r="F6" s="141"/>
      <c r="G6" s="141"/>
      <c r="H6" s="140"/>
      <c r="J6" s="46"/>
    </row>
    <row r="7" spans="1:10" s="85" customFormat="1" ht="18" customHeight="1" thickBot="1">
      <c r="A7" s="51">
        <v>1</v>
      </c>
      <c r="B7" s="105" t="s">
        <v>108</v>
      </c>
      <c r="C7" s="128"/>
      <c r="D7" s="128"/>
      <c r="E7" s="128"/>
      <c r="F7" s="128"/>
      <c r="G7" s="139" t="s">
        <v>107</v>
      </c>
      <c r="H7" s="138"/>
      <c r="J7" s="46"/>
    </row>
    <row r="8" spans="1:10" s="85" customFormat="1" ht="6" customHeight="1" thickBot="1">
      <c r="A8" s="40"/>
      <c r="B8" s="137"/>
      <c r="C8" s="136"/>
      <c r="D8" s="136"/>
      <c r="E8" s="136"/>
      <c r="F8" s="136"/>
      <c r="G8" s="136"/>
      <c r="H8" s="135"/>
      <c r="J8" s="46"/>
    </row>
    <row r="9" spans="1:10" s="85" customFormat="1" ht="18" customHeight="1" thickBot="1">
      <c r="A9" s="40"/>
      <c r="B9" s="3140" t="s">
        <v>106</v>
      </c>
      <c r="C9" s="3141"/>
      <c r="D9" s="3141"/>
      <c r="E9" s="3141"/>
      <c r="F9" s="3141"/>
      <c r="G9" s="3142"/>
      <c r="H9" s="127" t="s">
        <v>82</v>
      </c>
      <c r="J9" s="46"/>
    </row>
    <row r="10" spans="1:10" s="85" customFormat="1" ht="18" customHeight="1" thickBot="1">
      <c r="A10" s="106">
        <v>2</v>
      </c>
      <c r="B10" s="126" t="s">
        <v>105</v>
      </c>
      <c r="C10" s="125"/>
      <c r="D10" s="125"/>
      <c r="E10" s="125"/>
      <c r="F10" s="124" t="s">
        <v>104</v>
      </c>
      <c r="G10" s="131"/>
      <c r="H10" s="133"/>
      <c r="J10" s="46"/>
    </row>
    <row r="11" spans="1:10" s="85" customFormat="1" ht="18" customHeight="1" thickBot="1">
      <c r="A11" s="106">
        <f>A10+1</f>
        <v>3</v>
      </c>
      <c r="B11" s="3137" t="s">
        <v>103</v>
      </c>
      <c r="C11" s="3138"/>
      <c r="D11" s="3138"/>
      <c r="E11" s="3138"/>
      <c r="F11" s="3139"/>
      <c r="G11" s="134"/>
      <c r="H11" s="133"/>
      <c r="J11" s="46"/>
    </row>
    <row r="12" spans="1:10" s="85" customFormat="1" ht="18" customHeight="1" thickBot="1">
      <c r="A12" s="106">
        <f>A11+1</f>
        <v>4</v>
      </c>
      <c r="B12" s="132" t="s">
        <v>102</v>
      </c>
      <c r="C12" s="128"/>
      <c r="D12" s="128"/>
      <c r="E12" s="128"/>
      <c r="F12" s="128"/>
      <c r="G12" s="48"/>
      <c r="H12" s="131"/>
      <c r="J12" s="46"/>
    </row>
    <row r="13" spans="1:10" s="85" customFormat="1" ht="5.25" customHeight="1" thickBot="1">
      <c r="A13" s="130"/>
      <c r="B13" s="129"/>
      <c r="C13" s="129"/>
      <c r="D13" s="129"/>
      <c r="E13" s="129"/>
      <c r="F13" s="129"/>
      <c r="G13" s="129"/>
      <c r="H13" s="129"/>
      <c r="J13" s="46"/>
    </row>
    <row r="14" spans="1:10" ht="18" customHeight="1" thickBot="1">
      <c r="A14" s="106"/>
      <c r="B14" s="105" t="s">
        <v>101</v>
      </c>
      <c r="C14" s="128"/>
      <c r="D14" s="128"/>
      <c r="E14" s="128"/>
      <c r="F14" s="128"/>
      <c r="G14" s="48"/>
      <c r="H14" s="127" t="s">
        <v>82</v>
      </c>
    </row>
    <row r="15" spans="1:10" s="85" customFormat="1" ht="18" customHeight="1">
      <c r="A15" s="106">
        <f>A12+1</f>
        <v>5</v>
      </c>
      <c r="B15" s="126" t="s">
        <v>100</v>
      </c>
      <c r="C15" s="125"/>
      <c r="D15" s="125"/>
      <c r="E15" s="125"/>
      <c r="F15" s="124" t="s">
        <v>99</v>
      </c>
      <c r="G15" s="123"/>
      <c r="H15" s="107"/>
      <c r="J15" s="46"/>
    </row>
    <row r="16" spans="1:10" s="85" customFormat="1" ht="18" customHeight="1">
      <c r="A16" s="106">
        <f t="shared" ref="A16:A24" si="0">A15+1</f>
        <v>6</v>
      </c>
      <c r="B16" s="113" t="s">
        <v>98</v>
      </c>
      <c r="C16" s="112"/>
      <c r="D16" s="112"/>
      <c r="E16" s="112"/>
      <c r="F16" s="119"/>
      <c r="G16" s="118"/>
      <c r="H16" s="107"/>
      <c r="J16" s="46"/>
    </row>
    <row r="17" spans="1:11" s="85" customFormat="1" ht="18" customHeight="1" thickBot="1">
      <c r="A17" s="106">
        <f t="shared" si="0"/>
        <v>7</v>
      </c>
      <c r="B17" s="110" t="s">
        <v>97</v>
      </c>
      <c r="C17" s="109"/>
      <c r="D17" s="109"/>
      <c r="E17" s="109"/>
      <c r="F17" s="122"/>
      <c r="G17" s="108"/>
      <c r="H17" s="107"/>
      <c r="J17" s="46"/>
    </row>
    <row r="18" spans="1:11" s="85" customFormat="1" ht="18" customHeight="1">
      <c r="A18" s="106">
        <f t="shared" si="0"/>
        <v>8</v>
      </c>
      <c r="B18" s="117" t="s">
        <v>96</v>
      </c>
      <c r="C18" s="116"/>
      <c r="D18" s="116"/>
      <c r="E18" s="116"/>
      <c r="F18" s="121" t="s">
        <v>95</v>
      </c>
      <c r="G18" s="120"/>
      <c r="H18" s="107"/>
      <c r="J18" s="46"/>
    </row>
    <row r="19" spans="1:11" s="85" customFormat="1" ht="18" customHeight="1">
      <c r="A19" s="106">
        <f t="shared" si="0"/>
        <v>9</v>
      </c>
      <c r="B19" s="113" t="s">
        <v>94</v>
      </c>
      <c r="C19" s="112"/>
      <c r="D19" s="112"/>
      <c r="E19" s="112"/>
      <c r="F19" s="119"/>
      <c r="G19" s="118"/>
      <c r="H19" s="107"/>
      <c r="J19" s="46"/>
    </row>
    <row r="20" spans="1:11" s="85" customFormat="1" ht="18" customHeight="1" thickBot="1">
      <c r="A20" s="106">
        <f t="shared" si="0"/>
        <v>10</v>
      </c>
      <c r="B20" s="110" t="s">
        <v>93</v>
      </c>
      <c r="C20" s="109"/>
      <c r="D20" s="109"/>
      <c r="E20" s="109"/>
      <c r="F20" s="109"/>
      <c r="G20" s="108"/>
      <c r="H20" s="107"/>
      <c r="J20" s="46"/>
    </row>
    <row r="21" spans="1:11" s="85" customFormat="1" ht="18" customHeight="1">
      <c r="A21" s="106">
        <f t="shared" si="0"/>
        <v>11</v>
      </c>
      <c r="B21" s="117" t="s">
        <v>92</v>
      </c>
      <c r="C21" s="116"/>
      <c r="D21" s="116"/>
      <c r="E21" s="116"/>
      <c r="F21" s="115" t="s">
        <v>91</v>
      </c>
      <c r="G21" s="114"/>
      <c r="H21" s="107"/>
      <c r="J21" s="46"/>
    </row>
    <row r="22" spans="1:11" s="85" customFormat="1" ht="18" customHeight="1">
      <c r="A22" s="106">
        <f t="shared" si="0"/>
        <v>12</v>
      </c>
      <c r="B22" s="113" t="s">
        <v>90</v>
      </c>
      <c r="C22" s="112"/>
      <c r="D22" s="112"/>
      <c r="E22" s="112"/>
      <c r="F22" s="112"/>
      <c r="G22" s="111"/>
      <c r="H22" s="107"/>
      <c r="J22" s="46"/>
    </row>
    <row r="23" spans="1:11" s="85" customFormat="1" ht="18" customHeight="1" thickBot="1">
      <c r="A23" s="106">
        <f t="shared" si="0"/>
        <v>13</v>
      </c>
      <c r="B23" s="110" t="s">
        <v>89</v>
      </c>
      <c r="C23" s="109"/>
      <c r="D23" s="109"/>
      <c r="E23" s="109"/>
      <c r="F23" s="109"/>
      <c r="G23" s="108"/>
      <c r="H23" s="107"/>
      <c r="J23" s="46"/>
    </row>
    <row r="24" spans="1:11" s="85" customFormat="1" ht="18" customHeight="1" thickBot="1">
      <c r="A24" s="106">
        <f t="shared" si="0"/>
        <v>14</v>
      </c>
      <c r="B24" s="105" t="s">
        <v>88</v>
      </c>
      <c r="C24" s="104"/>
      <c r="D24" s="104"/>
      <c r="E24" s="104"/>
      <c r="F24" s="104"/>
      <c r="G24" s="103"/>
      <c r="H24" s="53"/>
      <c r="J24" s="46"/>
    </row>
    <row r="25" spans="1:11" s="85" customFormat="1" ht="5.25" customHeight="1" thickBot="1">
      <c r="A25" s="40"/>
      <c r="J25" s="46"/>
    </row>
    <row r="26" spans="1:11" s="85" customFormat="1" ht="18" customHeight="1" thickBot="1">
      <c r="A26" s="40"/>
      <c r="B26" s="50" t="s">
        <v>87</v>
      </c>
      <c r="C26" s="49"/>
      <c r="D26" s="49"/>
      <c r="E26" s="49"/>
      <c r="F26" s="49"/>
      <c r="G26" s="84"/>
      <c r="H26" s="83" t="s">
        <v>82</v>
      </c>
      <c r="J26" s="46"/>
    </row>
    <row r="27" spans="1:11" s="85" customFormat="1" ht="18" customHeight="1" thickBot="1">
      <c r="A27" s="51">
        <f>A24+1</f>
        <v>15</v>
      </c>
      <c r="B27" s="82" t="s">
        <v>86</v>
      </c>
      <c r="C27" s="81"/>
      <c r="D27" s="81"/>
      <c r="E27" s="81"/>
      <c r="F27" s="102"/>
      <c r="G27" s="101">
        <f>J27+K27</f>
        <v>0</v>
      </c>
      <c r="H27" s="100"/>
      <c r="J27" s="75">
        <f>IF(ISNA(VLOOKUP(1020,JA!$A$1:$O$500,2,FALSE)) = TRUE, , VLOOKUP(1020,JA!$A$1:$O$500,2,FALSE))</f>
        <v>0</v>
      </c>
      <c r="K27" s="75">
        <f>IF(ISNA(VLOOKUP(1021,JA!$A$1:$O$500,2,FALSE)) = TRUE, , VLOOKUP(1021,JA!$A$1:$O$500,2,FALSE))</f>
        <v>0</v>
      </c>
    </row>
    <row r="28" spans="1:11" s="85" customFormat="1" ht="18" customHeight="1" thickBot="1">
      <c r="A28" s="51">
        <f>A27+1</f>
        <v>16</v>
      </c>
      <c r="B28" s="99" t="s">
        <v>85</v>
      </c>
      <c r="C28" s="98"/>
      <c r="D28" s="98"/>
      <c r="E28" s="98"/>
      <c r="F28" s="97"/>
      <c r="G28" s="96"/>
      <c r="H28" s="95"/>
      <c r="J28" s="46"/>
    </row>
    <row r="29" spans="1:11" s="85" customFormat="1" ht="6" customHeight="1" thickBot="1">
      <c r="A29" s="40"/>
      <c r="B29" s="94"/>
      <c r="C29" s="93"/>
      <c r="D29" s="93"/>
      <c r="E29" s="93"/>
      <c r="F29" s="92"/>
      <c r="G29" s="91"/>
      <c r="H29" s="90"/>
      <c r="J29" s="46"/>
    </row>
    <row r="30" spans="1:11" s="85" customFormat="1" ht="18" customHeight="1" thickBot="1">
      <c r="A30" s="51">
        <f>A28+1</f>
        <v>17</v>
      </c>
      <c r="B30" s="50" t="s">
        <v>84</v>
      </c>
      <c r="C30" s="89"/>
      <c r="D30" s="89"/>
      <c r="E30" s="89"/>
      <c r="F30" s="88"/>
      <c r="G30" s="87"/>
      <c r="H30" s="86"/>
      <c r="J30" s="46"/>
    </row>
    <row r="31" spans="1:11" s="85" customFormat="1" ht="7.5" customHeight="1" thickBot="1">
      <c r="A31" s="40"/>
      <c r="J31" s="46"/>
    </row>
    <row r="32" spans="1:11" ht="18" customHeight="1" thickBot="1">
      <c r="A32" s="40"/>
      <c r="B32" s="50" t="s">
        <v>83</v>
      </c>
      <c r="C32" s="49"/>
      <c r="D32" s="49"/>
      <c r="E32" s="49"/>
      <c r="F32" s="49"/>
      <c r="G32" s="84"/>
      <c r="H32" s="83" t="s">
        <v>82</v>
      </c>
    </row>
    <row r="33" spans="1:12" ht="18" customHeight="1" thickBot="1">
      <c r="A33" s="51">
        <f>A30+1</f>
        <v>18</v>
      </c>
      <c r="B33" s="82" t="s">
        <v>81</v>
      </c>
      <c r="C33" s="81"/>
      <c r="D33" s="81"/>
      <c r="E33" s="80"/>
      <c r="F33" s="79"/>
      <c r="G33" s="75">
        <f>IF(ISNA(VLOOKUP(1019,JA!$A$1:$O$500,2,FALSE)) = TRUE, , VLOOKUP(1019,JA!$A$1:$O$500,2,FALSE))</f>
        <v>0</v>
      </c>
      <c r="H33" s="66"/>
    </row>
    <row r="34" spans="1:12" ht="18" customHeight="1">
      <c r="A34" s="51">
        <f t="shared" ref="A34:A47" si="1">A33+1</f>
        <v>19</v>
      </c>
      <c r="B34" s="71" t="s">
        <v>80</v>
      </c>
      <c r="C34" s="70"/>
      <c r="D34" s="70"/>
      <c r="E34" s="69"/>
      <c r="F34" s="76"/>
      <c r="G34" s="67">
        <f>IF(ISNA(VLOOKUP(1022,JA!$A$1:$O$500,2,FALSE)) = TRUE, , VLOOKUP(1022,JA!$A$1:$O$500,2,FALSE))</f>
        <v>0</v>
      </c>
      <c r="H34" s="66"/>
    </row>
    <row r="35" spans="1:12" ht="18" customHeight="1">
      <c r="A35" s="51">
        <f t="shared" si="1"/>
        <v>20</v>
      </c>
      <c r="B35" s="71" t="s">
        <v>79</v>
      </c>
      <c r="C35" s="70"/>
      <c r="D35" s="70"/>
      <c r="E35" s="69"/>
      <c r="F35" s="64" t="s">
        <v>78</v>
      </c>
      <c r="G35" s="60"/>
      <c r="H35" s="78"/>
    </row>
    <row r="36" spans="1:12" ht="18" customHeight="1" thickBot="1">
      <c r="A36" s="51">
        <f t="shared" si="1"/>
        <v>21</v>
      </c>
      <c r="B36" s="71" t="s">
        <v>77</v>
      </c>
      <c r="C36" s="70"/>
      <c r="D36" s="70"/>
      <c r="E36" s="69"/>
      <c r="F36" s="64" t="s">
        <v>76</v>
      </c>
      <c r="G36" s="60"/>
      <c r="H36" s="78"/>
    </row>
    <row r="37" spans="1:12" ht="18" customHeight="1" thickBot="1">
      <c r="A37" s="51">
        <f t="shared" si="1"/>
        <v>22</v>
      </c>
      <c r="B37" s="77" t="s">
        <v>75</v>
      </c>
      <c r="C37" s="69"/>
      <c r="D37" s="69"/>
      <c r="E37" s="69"/>
      <c r="F37" s="76"/>
      <c r="G37" s="67">
        <f>L37-J37-K37</f>
        <v>0</v>
      </c>
      <c r="H37" s="66"/>
      <c r="J37" s="75">
        <f>IF(ISNA(VLOOKUP(1040,JA!$A$1:$O$500,2,FALSE)) = TRUE, , VLOOKUP(1040,JA!$A$1:$O$500,2,FALSE))</f>
        <v>0</v>
      </c>
      <c r="K37" s="75">
        <f>IF(ISNA(VLOOKUP(1041,JA!$A$1:$O$500,2,FALSE)) = TRUE, , VLOOKUP(1041,JA!$A$1:$O$500,2,FALSE))</f>
        <v>0</v>
      </c>
      <c r="L37" s="75">
        <f>IF(ISNA(VLOOKUP(1049,JA!$A$1:$O$500,2,FALSE)) = TRUE, , VLOOKUP(1049,JA!$A$1:$O$500,2,FALSE))</f>
        <v>0</v>
      </c>
    </row>
    <row r="38" spans="1:12" ht="18" customHeight="1">
      <c r="A38" s="51">
        <f t="shared" si="1"/>
        <v>23</v>
      </c>
      <c r="B38" s="71" t="s">
        <v>74</v>
      </c>
      <c r="C38" s="70"/>
      <c r="D38" s="70"/>
      <c r="E38" s="69"/>
      <c r="F38" s="74"/>
      <c r="G38" s="67">
        <f>IF(ISNA(VLOOKUP(1076,JA!$A$1:$O$500,2,FALSE)) = TRUE, , VLOOKUP(1076,JA!$A$1:$O$500,2,FALSE))</f>
        <v>0</v>
      </c>
      <c r="H38" s="66"/>
    </row>
    <row r="39" spans="1:12" ht="18" customHeight="1">
      <c r="A39" s="51">
        <f t="shared" si="1"/>
        <v>24</v>
      </c>
      <c r="B39" s="71" t="s">
        <v>73</v>
      </c>
      <c r="C39" s="70"/>
      <c r="D39" s="70"/>
      <c r="E39" s="69"/>
      <c r="F39" s="73"/>
      <c r="G39" s="67">
        <f>IF(ISNA(VLOOKUP(1078,JA!$A$1:$O$500,2,FALSE)) = TRUE, , VLOOKUP(1078,JA!$A$1:$O$500,2,FALSE))</f>
        <v>0</v>
      </c>
      <c r="H39" s="66"/>
    </row>
    <row r="40" spans="1:12" ht="18" customHeight="1">
      <c r="A40" s="51">
        <f t="shared" si="1"/>
        <v>25</v>
      </c>
      <c r="B40" s="71" t="s">
        <v>72</v>
      </c>
      <c r="C40" s="70"/>
      <c r="D40" s="70"/>
      <c r="E40" s="69"/>
      <c r="F40" s="68"/>
      <c r="G40" s="67">
        <f>IF(ISNA(VLOOKUP(1088,JA!$A$1:$O$500,2,FALSE)) = TRUE, , VLOOKUP(1088,JA!$A$1:$O$500,2,FALSE))</f>
        <v>0</v>
      </c>
      <c r="H40" s="66"/>
    </row>
    <row r="41" spans="1:12" ht="18" customHeight="1">
      <c r="A41" s="51">
        <f t="shared" si="1"/>
        <v>26</v>
      </c>
      <c r="B41" s="71" t="s">
        <v>71</v>
      </c>
      <c r="C41" s="70"/>
      <c r="D41" s="70"/>
      <c r="E41" s="69"/>
      <c r="F41" s="72"/>
      <c r="G41" s="67">
        <f>IF(ISNA(VLOOKUP(1099,JA!$A$1:$O$500,2,FALSE)) = TRUE, , VLOOKUP(1099,JA!$A$1:$O$500,2,FALSE))</f>
        <v>0</v>
      </c>
      <c r="H41" s="66"/>
    </row>
    <row r="42" spans="1:12" ht="18" customHeight="1">
      <c r="A42" s="51">
        <f t="shared" si="1"/>
        <v>27</v>
      </c>
      <c r="B42" s="71" t="s">
        <v>70</v>
      </c>
      <c r="C42" s="70"/>
      <c r="D42" s="70"/>
      <c r="E42" s="69"/>
      <c r="F42" s="68"/>
      <c r="G42" s="67">
        <f>IF(ISNA(VLOOKUP(1189,JA!$A$1:$O$500,2,FALSE)) = TRUE, , VLOOKUP(1189,JA!$A$1:$O$500,2,FALSE))</f>
        <v>0</v>
      </c>
      <c r="H42" s="66"/>
    </row>
    <row r="43" spans="1:12" ht="18" customHeight="1">
      <c r="A43" s="51">
        <f t="shared" si="1"/>
        <v>28</v>
      </c>
      <c r="B43" s="63" t="s">
        <v>69</v>
      </c>
      <c r="C43" s="62"/>
      <c r="D43" s="62"/>
      <c r="E43" s="62"/>
      <c r="F43" s="61"/>
      <c r="G43" s="60"/>
      <c r="H43" s="55"/>
    </row>
    <row r="44" spans="1:12" ht="18" customHeight="1">
      <c r="A44" s="51">
        <f t="shared" si="1"/>
        <v>29</v>
      </c>
      <c r="B44" s="65" t="s">
        <v>68</v>
      </c>
      <c r="C44" s="62"/>
      <c r="D44" s="62"/>
      <c r="E44" s="62"/>
      <c r="F44" s="64" t="s">
        <v>67</v>
      </c>
      <c r="G44" s="60"/>
      <c r="H44" s="55"/>
    </row>
    <row r="45" spans="1:12" ht="18" customHeight="1">
      <c r="A45" s="51">
        <f t="shared" si="1"/>
        <v>30</v>
      </c>
      <c r="B45" s="63" t="s">
        <v>66</v>
      </c>
      <c r="C45" s="62"/>
      <c r="D45" s="62"/>
      <c r="E45" s="62"/>
      <c r="F45" s="61"/>
      <c r="G45" s="60"/>
      <c r="H45" s="55"/>
    </row>
    <row r="46" spans="1:12" ht="18" customHeight="1" thickBot="1">
      <c r="A46" s="51">
        <f t="shared" si="1"/>
        <v>31</v>
      </c>
      <c r="B46" s="59" t="s">
        <v>65</v>
      </c>
      <c r="C46" s="58"/>
      <c r="D46" s="58"/>
      <c r="E46" s="58"/>
      <c r="F46" s="57"/>
      <c r="G46" s="56"/>
      <c r="H46" s="55"/>
    </row>
    <row r="47" spans="1:12" ht="18" customHeight="1" thickBot="1">
      <c r="A47" s="51">
        <f t="shared" si="1"/>
        <v>32</v>
      </c>
      <c r="B47" s="54" t="s">
        <v>64</v>
      </c>
      <c r="C47" s="49"/>
      <c r="D47" s="49"/>
      <c r="E47" s="49"/>
      <c r="F47" s="49"/>
      <c r="G47" s="48"/>
      <c r="H47" s="53"/>
    </row>
    <row r="48" spans="1:12" ht="5.25" customHeight="1" thickBot="1">
      <c r="A48" s="40"/>
      <c r="G48" s="52"/>
      <c r="H48" s="52"/>
    </row>
    <row r="49" spans="1:8" s="28" customFormat="1" ht="18" customHeight="1" thickBot="1">
      <c r="A49" s="51">
        <f>A47+1</f>
        <v>33</v>
      </c>
      <c r="B49" s="50" t="s">
        <v>63</v>
      </c>
      <c r="C49" s="49"/>
      <c r="D49" s="49"/>
      <c r="E49" s="49"/>
      <c r="F49" s="49"/>
      <c r="G49" s="48"/>
      <c r="H49" s="47"/>
    </row>
    <row r="50" spans="1:8" s="28" customFormat="1" ht="5.25" customHeight="1"/>
  </sheetData>
  <mergeCells count="7">
    <mergeCell ref="B11:F11"/>
    <mergeCell ref="A2:D2"/>
    <mergeCell ref="F2:H2"/>
    <mergeCell ref="A3:D3"/>
    <mergeCell ref="F3:H3"/>
    <mergeCell ref="B5:G5"/>
    <mergeCell ref="B9:G9"/>
  </mergeCells>
  <printOptions horizontalCentered="1"/>
  <pageMargins left="0.78740157480314965" right="0.78740157480314965" top="0.31496062992125984" bottom="0" header="0" footer="0"/>
  <pageSetup paperSize="9" scale="99" orientation="portrait" r:id="rId1"/>
  <headerFooter alignWithMargins="0"/>
  <legacyDrawing r:id="rId2"/>
</worksheet>
</file>

<file path=xl/worksheets/sheet36.xml><?xml version="1.0" encoding="utf-8"?>
<worksheet xmlns="http://schemas.openxmlformats.org/spreadsheetml/2006/main" xmlns:r="http://schemas.openxmlformats.org/officeDocument/2006/relationships">
  <sheetPr codeName="Tabelle24"/>
  <dimension ref="A1:L319"/>
  <sheetViews>
    <sheetView showZeros="0" workbookViewId="0">
      <selection activeCell="B25" sqref="B25"/>
    </sheetView>
  </sheetViews>
  <sheetFormatPr baseColWidth="10" defaultRowHeight="12.75"/>
  <cols>
    <col min="1" max="1" width="11.42578125" style="21"/>
    <col min="2" max="12" width="11.42578125" style="17"/>
    <col min="13" max="16384" width="11.42578125" style="2"/>
  </cols>
  <sheetData>
    <row r="1" customFormat="1"/>
    <row r="2" customFormat="1"/>
    <row r="3" customFormat="1"/>
    <row r="4" customFormat="1"/>
    <row r="5" customFormat="1"/>
    <row r="6" customFormat="1"/>
    <row r="7" customFormat="1"/>
    <row r="8" customFormat="1"/>
    <row r="9" customFormat="1"/>
    <row r="10" customFormat="1"/>
    <row r="11" customFormat="1"/>
    <row r="12" customFormat="1"/>
    <row r="13" customFormat="1"/>
    <row r="14" customFormat="1"/>
    <row r="15" customFormat="1"/>
    <row r="16" customFormat="1"/>
    <row r="17" customFormat="1"/>
    <row r="18" customFormat="1"/>
    <row r="19" customFormat="1"/>
    <row r="20" customFormat="1"/>
    <row r="21" customFormat="1"/>
    <row r="22" customFormat="1"/>
    <row r="23" customFormat="1"/>
    <row r="24" customFormat="1"/>
    <row r="25" customFormat="1"/>
    <row r="26" customFormat="1"/>
    <row r="27" customFormat="1"/>
    <row r="28" customFormat="1"/>
    <row r="29" customFormat="1"/>
    <row r="30" customFormat="1"/>
    <row r="31" customFormat="1"/>
    <row r="32" customFormat="1"/>
    <row r="33" customFormat="1"/>
    <row r="34" customFormat="1"/>
    <row r="35" customFormat="1"/>
    <row r="36" customFormat="1"/>
    <row r="37" customFormat="1"/>
    <row r="38" customFormat="1"/>
    <row r="39" customFormat="1"/>
    <row r="40" customFormat="1"/>
    <row r="41" customFormat="1"/>
    <row r="42" customFormat="1"/>
    <row r="43" customFormat="1"/>
    <row r="44" customFormat="1"/>
    <row r="45" customFormat="1"/>
    <row r="46" customFormat="1"/>
    <row r="47" customFormat="1"/>
    <row r="48" customFormat="1"/>
    <row r="49" customFormat="1"/>
    <row r="50" customFormat="1"/>
    <row r="51" customFormat="1"/>
    <row r="52" customFormat="1"/>
    <row r="53" customFormat="1"/>
    <row r="54" customFormat="1"/>
    <row r="55" customFormat="1"/>
    <row r="56" customFormat="1"/>
    <row r="57" customFormat="1"/>
    <row r="58" customFormat="1"/>
    <row r="59" customFormat="1"/>
    <row r="60" customFormat="1"/>
    <row r="61" customFormat="1"/>
    <row r="62" customFormat="1"/>
    <row r="63" customFormat="1"/>
    <row r="64" customFormat="1"/>
    <row r="65" customFormat="1"/>
    <row r="66" customFormat="1"/>
    <row r="67" customFormat="1"/>
    <row r="68" customFormat="1"/>
    <row r="69" customFormat="1"/>
    <row r="70" customFormat="1"/>
    <row r="71" customFormat="1"/>
    <row r="72" customFormat="1"/>
    <row r="73" customFormat="1"/>
    <row r="74" customFormat="1"/>
    <row r="75" customFormat="1"/>
    <row r="76" customFormat="1"/>
    <row r="77" customFormat="1"/>
    <row r="78" customFormat="1"/>
    <row r="79" customFormat="1"/>
    <row r="80" customFormat="1"/>
    <row r="81" customFormat="1"/>
    <row r="82" customFormat="1"/>
    <row r="83" customFormat="1"/>
    <row r="84" customFormat="1"/>
    <row r="85" customFormat="1"/>
    <row r="86" customFormat="1"/>
    <row r="87" customFormat="1"/>
    <row r="88" customFormat="1"/>
    <row r="89" customFormat="1"/>
    <row r="90" customFormat="1"/>
    <row r="91" customFormat="1"/>
    <row r="92" customFormat="1"/>
    <row r="93" customFormat="1"/>
    <row r="94" customFormat="1"/>
    <row r="95" customFormat="1"/>
    <row r="96" customFormat="1"/>
    <row r="97" customFormat="1"/>
    <row r="98" customFormat="1"/>
    <row r="99" customFormat="1"/>
    <row r="100" customFormat="1"/>
    <row r="101" customFormat="1"/>
    <row r="102" customFormat="1"/>
    <row r="103" customFormat="1"/>
    <row r="104" customFormat="1"/>
    <row r="105" customFormat="1"/>
    <row r="106" customFormat="1"/>
    <row r="107" customFormat="1"/>
    <row r="108" customFormat="1"/>
    <row r="109" customFormat="1"/>
    <row r="110" customFormat="1"/>
    <row r="111" customFormat="1"/>
    <row r="112" customFormat="1"/>
    <row r="113" customFormat="1"/>
    <row r="114" customFormat="1"/>
    <row r="115" customFormat="1"/>
    <row r="116" customFormat="1"/>
    <row r="117" customFormat="1"/>
    <row r="118" customFormat="1"/>
    <row r="119" customFormat="1"/>
    <row r="120" customFormat="1"/>
    <row r="121" customFormat="1"/>
    <row r="122" customFormat="1"/>
    <row r="123" customFormat="1"/>
    <row r="124" customFormat="1"/>
    <row r="125" customFormat="1"/>
    <row r="126" customFormat="1"/>
    <row r="127" customFormat="1"/>
    <row r="128" customFormat="1"/>
    <row r="129" customFormat="1"/>
    <row r="130" customFormat="1"/>
    <row r="131" customFormat="1"/>
    <row r="132" customFormat="1"/>
    <row r="133" customFormat="1"/>
    <row r="134" customFormat="1"/>
    <row r="135" customFormat="1"/>
    <row r="136" customFormat="1"/>
    <row r="137" customFormat="1"/>
    <row r="138" customFormat="1"/>
    <row r="139" customFormat="1"/>
    <row r="140" customFormat="1"/>
    <row r="141" customFormat="1"/>
    <row r="142" customFormat="1"/>
    <row r="143" customFormat="1"/>
    <row r="144" customFormat="1"/>
    <row r="145" customFormat="1"/>
    <row r="146" customFormat="1"/>
    <row r="147" customFormat="1"/>
    <row r="148" customFormat="1"/>
    <row r="149" customFormat="1"/>
    <row r="150" customFormat="1"/>
    <row r="151" customFormat="1"/>
    <row r="152" customFormat="1"/>
    <row r="153" customFormat="1"/>
    <row r="154" customFormat="1"/>
    <row r="155" customFormat="1"/>
    <row r="156" customFormat="1"/>
    <row r="157" customFormat="1"/>
    <row r="158" customFormat="1"/>
    <row r="159" customFormat="1"/>
    <row r="160" customFormat="1"/>
    <row r="161" customFormat="1"/>
    <row r="162" customFormat="1"/>
    <row r="163" customFormat="1"/>
    <row r="164" customFormat="1"/>
    <row r="165" customFormat="1"/>
    <row r="166" customFormat="1"/>
    <row r="167" customFormat="1"/>
    <row r="168" customFormat="1"/>
    <row r="169" customFormat="1"/>
    <row r="170" customFormat="1"/>
    <row r="171" customFormat="1"/>
    <row r="172" customFormat="1"/>
    <row r="173" customFormat="1"/>
    <row r="174" customFormat="1"/>
    <row r="175" customFormat="1"/>
    <row r="176" customFormat="1"/>
    <row r="177" customFormat="1"/>
    <row r="178" customFormat="1"/>
    <row r="179" customFormat="1"/>
    <row r="180" customFormat="1"/>
    <row r="181" customFormat="1"/>
    <row r="182" customFormat="1"/>
    <row r="183" customFormat="1"/>
    <row r="184" customFormat="1"/>
    <row r="185" customFormat="1"/>
    <row r="186" customFormat="1"/>
    <row r="187" customFormat="1"/>
    <row r="188" customFormat="1"/>
    <row r="189" customFormat="1"/>
    <row r="190" customFormat="1"/>
    <row r="191" customFormat="1"/>
    <row r="192" customFormat="1"/>
    <row r="193" customFormat="1"/>
    <row r="194" customFormat="1"/>
    <row r="195" customFormat="1"/>
    <row r="196" customFormat="1"/>
    <row r="197" customFormat="1"/>
    <row r="198" customFormat="1"/>
    <row r="199" customFormat="1"/>
    <row r="200" customFormat="1"/>
    <row r="201" customFormat="1"/>
    <row r="202" customFormat="1"/>
    <row r="203" customFormat="1"/>
    <row r="204" customFormat="1"/>
    <row r="205" customFormat="1"/>
    <row r="206" customFormat="1"/>
    <row r="207" customFormat="1"/>
    <row r="208" customFormat="1"/>
    <row r="209" customFormat="1"/>
    <row r="210" customFormat="1"/>
    <row r="211" customFormat="1"/>
    <row r="212" customFormat="1"/>
    <row r="213" customFormat="1"/>
    <row r="214" customFormat="1"/>
    <row r="215" customFormat="1"/>
    <row r="216" customFormat="1"/>
    <row r="217" customFormat="1"/>
    <row r="218" customFormat="1"/>
    <row r="219" customFormat="1"/>
    <row r="220" customFormat="1"/>
    <row r="221" customFormat="1"/>
    <row r="222" customFormat="1"/>
    <row r="223" customFormat="1"/>
    <row r="224" customFormat="1"/>
    <row r="225" customFormat="1"/>
    <row r="226" customFormat="1"/>
    <row r="227" customFormat="1"/>
    <row r="228" customFormat="1"/>
    <row r="229" customFormat="1"/>
    <row r="230" customFormat="1"/>
    <row r="231" customFormat="1"/>
    <row r="232" customFormat="1"/>
    <row r="233" customFormat="1"/>
    <row r="234" customFormat="1"/>
    <row r="235" customFormat="1"/>
    <row r="236" customFormat="1"/>
    <row r="237" customFormat="1"/>
    <row r="238" customFormat="1"/>
    <row r="239" customFormat="1"/>
    <row r="240" customFormat="1"/>
    <row r="241" customFormat="1"/>
    <row r="242" customFormat="1"/>
    <row r="243" customFormat="1"/>
    <row r="244" customFormat="1"/>
    <row r="245" customFormat="1"/>
    <row r="246" customFormat="1"/>
    <row r="247" customFormat="1"/>
    <row r="248" customFormat="1"/>
    <row r="249" customFormat="1"/>
    <row r="250" customFormat="1"/>
    <row r="251" customFormat="1"/>
    <row r="252" customFormat="1"/>
    <row r="253" customFormat="1"/>
    <row r="254" customFormat="1"/>
    <row r="255" customFormat="1"/>
    <row r="256" customFormat="1"/>
    <row r="257" customFormat="1"/>
    <row r="258" customFormat="1"/>
    <row r="259" customFormat="1"/>
    <row r="260" customFormat="1"/>
    <row r="261" customFormat="1"/>
    <row r="262" customFormat="1"/>
    <row r="263" customFormat="1"/>
    <row r="264" customFormat="1"/>
    <row r="265" customFormat="1"/>
    <row r="266" customFormat="1"/>
    <row r="267" customFormat="1"/>
    <row r="268" customFormat="1"/>
    <row r="269" customFormat="1"/>
    <row r="270" customFormat="1"/>
    <row r="271" customFormat="1"/>
    <row r="272" customFormat="1"/>
    <row r="273" customFormat="1"/>
    <row r="274" customFormat="1"/>
    <row r="275" customFormat="1"/>
    <row r="276" customFormat="1"/>
    <row r="277" customFormat="1"/>
    <row r="278" customFormat="1"/>
    <row r="279" customFormat="1"/>
    <row r="280" customFormat="1"/>
    <row r="281" customFormat="1"/>
    <row r="282" customFormat="1"/>
    <row r="283" customFormat="1"/>
    <row r="284" customFormat="1"/>
    <row r="285" customFormat="1"/>
    <row r="286" customFormat="1"/>
    <row r="287" customFormat="1"/>
    <row r="288" customFormat="1"/>
    <row r="289" customFormat="1"/>
    <row r="290" customFormat="1"/>
    <row r="291" customFormat="1"/>
    <row r="292" customFormat="1"/>
    <row r="293" customFormat="1"/>
    <row r="294" customFormat="1"/>
    <row r="295" customFormat="1"/>
    <row r="296" customFormat="1"/>
    <row r="297" customFormat="1"/>
    <row r="298" customFormat="1"/>
    <row r="299" customFormat="1"/>
    <row r="300" customFormat="1"/>
    <row r="301" customFormat="1"/>
    <row r="302" customFormat="1"/>
    <row r="303" customFormat="1"/>
    <row r="304" customFormat="1"/>
    <row r="305" customFormat="1"/>
    <row r="306" customFormat="1"/>
    <row r="307" customFormat="1"/>
    <row r="308" customFormat="1"/>
    <row r="309" customFormat="1"/>
    <row r="310" customFormat="1"/>
    <row r="311" customFormat="1"/>
    <row r="312" customFormat="1"/>
    <row r="313" customFormat="1"/>
    <row r="314" customFormat="1"/>
    <row r="315" customFormat="1"/>
    <row r="316" customFormat="1"/>
    <row r="317" customFormat="1"/>
    <row r="318" customFormat="1"/>
    <row r="319" customFormat="1"/>
  </sheetData>
  <pageMargins left="0.7" right="0.7" top="0.78740157499999996" bottom="0.78740157499999996" header="0.3" footer="0.3"/>
  <pageSetup paperSize="9" orientation="portrait" r:id="rId1"/>
  <headerFooter>
    <oddHeader>&amp;LTestbetrieb&amp;C2009&amp;RIstbetrieb</oddHeader>
  </headerFooter>
</worksheet>
</file>

<file path=xl/worksheets/sheet37.xml><?xml version="1.0" encoding="utf-8"?>
<worksheet xmlns="http://schemas.openxmlformats.org/spreadsheetml/2006/main" xmlns:r="http://schemas.openxmlformats.org/officeDocument/2006/relationships">
  <sheetPr codeName="Tabelle25"/>
  <dimension ref="A1:M280"/>
  <sheetViews>
    <sheetView showZeros="0" workbookViewId="0">
      <selection activeCell="B25" sqref="B25"/>
    </sheetView>
  </sheetViews>
  <sheetFormatPr baseColWidth="10" defaultRowHeight="12.75"/>
  <cols>
    <col min="14" max="16384" width="11.42578125" style="45"/>
  </cols>
  <sheetData>
    <row r="1" spans="1:13" s="28" customFormat="1">
      <c r="A1"/>
      <c r="B1"/>
      <c r="C1"/>
      <c r="D1"/>
      <c r="E1"/>
      <c r="F1"/>
      <c r="G1"/>
      <c r="H1"/>
      <c r="I1"/>
      <c r="J1"/>
      <c r="K1"/>
      <c r="L1"/>
      <c r="M1"/>
    </row>
    <row r="2" spans="1:13" s="28" customFormat="1">
      <c r="A2"/>
      <c r="B2"/>
      <c r="C2"/>
      <c r="D2"/>
      <c r="E2"/>
      <c r="F2"/>
      <c r="G2"/>
      <c r="H2"/>
      <c r="I2"/>
      <c r="J2"/>
      <c r="K2"/>
      <c r="L2"/>
      <c r="M2"/>
    </row>
    <row r="3" spans="1:13" s="28" customFormat="1">
      <c r="A3"/>
      <c r="B3"/>
      <c r="C3"/>
      <c r="D3"/>
      <c r="E3"/>
      <c r="F3"/>
      <c r="G3"/>
      <c r="H3"/>
      <c r="I3"/>
      <c r="J3"/>
      <c r="K3"/>
      <c r="L3"/>
      <c r="M3"/>
    </row>
    <row r="4" spans="1:13" s="28" customFormat="1">
      <c r="A4"/>
      <c r="B4"/>
      <c r="C4"/>
      <c r="D4"/>
      <c r="E4"/>
      <c r="F4"/>
      <c r="G4"/>
      <c r="H4"/>
      <c r="I4"/>
      <c r="J4"/>
      <c r="K4"/>
      <c r="L4"/>
      <c r="M4"/>
    </row>
    <row r="5" spans="1:13" s="28" customFormat="1">
      <c r="A5"/>
      <c r="B5"/>
      <c r="C5"/>
      <c r="D5"/>
      <c r="E5"/>
      <c r="F5"/>
      <c r="G5"/>
      <c r="H5"/>
      <c r="I5"/>
      <c r="J5"/>
      <c r="K5"/>
      <c r="L5"/>
      <c r="M5"/>
    </row>
    <row r="6" spans="1:13" s="28" customFormat="1">
      <c r="A6"/>
      <c r="B6"/>
      <c r="C6"/>
      <c r="D6"/>
      <c r="E6"/>
      <c r="F6"/>
      <c r="G6"/>
      <c r="H6"/>
      <c r="I6"/>
      <c r="J6"/>
      <c r="K6"/>
      <c r="L6"/>
      <c r="M6"/>
    </row>
    <row r="7" spans="1:13" s="28" customFormat="1">
      <c r="A7"/>
      <c r="B7"/>
      <c r="C7"/>
      <c r="D7"/>
      <c r="E7"/>
      <c r="F7"/>
      <c r="G7"/>
      <c r="H7"/>
      <c r="I7"/>
      <c r="J7"/>
      <c r="K7"/>
      <c r="L7"/>
      <c r="M7"/>
    </row>
    <row r="8" spans="1:13" s="28" customFormat="1">
      <c r="A8"/>
      <c r="B8"/>
      <c r="C8"/>
      <c r="D8"/>
      <c r="E8"/>
      <c r="F8"/>
      <c r="G8"/>
      <c r="H8"/>
      <c r="I8"/>
      <c r="J8"/>
      <c r="K8"/>
      <c r="L8"/>
      <c r="M8"/>
    </row>
    <row r="9" spans="1:13" s="28" customFormat="1">
      <c r="A9"/>
      <c r="B9"/>
      <c r="C9"/>
      <c r="D9"/>
      <c r="E9"/>
      <c r="F9"/>
      <c r="G9"/>
      <c r="H9"/>
      <c r="I9"/>
      <c r="J9"/>
      <c r="K9"/>
      <c r="L9"/>
      <c r="M9"/>
    </row>
    <row r="10" spans="1:13" s="28" customFormat="1">
      <c r="A10"/>
      <c r="B10"/>
      <c r="C10"/>
      <c r="D10"/>
      <c r="E10"/>
      <c r="F10"/>
      <c r="G10"/>
      <c r="H10"/>
      <c r="I10"/>
      <c r="J10"/>
      <c r="K10"/>
      <c r="L10"/>
      <c r="M10"/>
    </row>
    <row r="11" spans="1:13" s="28" customFormat="1">
      <c r="A11"/>
      <c r="B11"/>
      <c r="C11"/>
      <c r="D11"/>
      <c r="E11"/>
      <c r="F11"/>
      <c r="G11"/>
      <c r="H11"/>
      <c r="I11"/>
      <c r="J11"/>
      <c r="K11"/>
      <c r="L11"/>
      <c r="M11"/>
    </row>
    <row r="12" spans="1:13" s="28" customFormat="1">
      <c r="A12"/>
      <c r="B12"/>
      <c r="C12"/>
      <c r="D12"/>
      <c r="E12"/>
      <c r="F12"/>
      <c r="G12"/>
      <c r="H12"/>
      <c r="I12"/>
      <c r="J12"/>
      <c r="K12"/>
      <c r="L12"/>
      <c r="M12"/>
    </row>
    <row r="13" spans="1:13" s="28" customFormat="1">
      <c r="A13"/>
      <c r="B13"/>
      <c r="C13"/>
      <c r="D13"/>
      <c r="E13"/>
      <c r="F13"/>
      <c r="G13"/>
      <c r="H13"/>
      <c r="I13"/>
      <c r="J13"/>
      <c r="K13"/>
      <c r="L13"/>
      <c r="M13"/>
    </row>
    <row r="14" spans="1:13" s="28" customFormat="1">
      <c r="A14"/>
      <c r="B14"/>
      <c r="C14"/>
      <c r="D14"/>
      <c r="E14"/>
      <c r="F14"/>
      <c r="G14"/>
      <c r="H14"/>
      <c r="I14"/>
      <c r="J14"/>
      <c r="K14"/>
      <c r="L14"/>
      <c r="M14"/>
    </row>
    <row r="15" spans="1:13" s="28" customFormat="1">
      <c r="A15"/>
      <c r="B15"/>
      <c r="C15"/>
      <c r="D15"/>
      <c r="E15"/>
      <c r="F15"/>
      <c r="G15"/>
      <c r="H15"/>
      <c r="I15"/>
      <c r="J15"/>
      <c r="K15"/>
      <c r="L15"/>
      <c r="M15"/>
    </row>
    <row r="16" spans="1:13" s="28" customFormat="1">
      <c r="A16"/>
      <c r="B16"/>
      <c r="C16"/>
      <c r="D16"/>
      <c r="E16"/>
      <c r="F16"/>
      <c r="G16"/>
      <c r="H16"/>
      <c r="I16"/>
      <c r="J16"/>
      <c r="K16"/>
      <c r="L16"/>
      <c r="M16"/>
    </row>
    <row r="17" spans="1:13" s="28" customFormat="1">
      <c r="A17"/>
      <c r="B17"/>
      <c r="C17"/>
      <c r="D17"/>
      <c r="E17"/>
      <c r="F17"/>
      <c r="G17"/>
      <c r="H17"/>
      <c r="I17"/>
      <c r="J17"/>
      <c r="K17"/>
      <c r="L17"/>
      <c r="M17"/>
    </row>
    <row r="18" spans="1:13" s="28" customFormat="1">
      <c r="A18"/>
      <c r="B18"/>
      <c r="C18"/>
      <c r="D18"/>
      <c r="E18"/>
      <c r="F18"/>
      <c r="G18"/>
      <c r="H18"/>
      <c r="I18"/>
      <c r="J18"/>
      <c r="K18"/>
      <c r="L18"/>
      <c r="M18"/>
    </row>
    <row r="19" spans="1:13" s="28" customFormat="1">
      <c r="A19"/>
      <c r="B19"/>
      <c r="C19"/>
      <c r="D19"/>
      <c r="E19"/>
      <c r="F19"/>
      <c r="G19"/>
      <c r="H19"/>
      <c r="I19"/>
      <c r="J19"/>
      <c r="K19"/>
      <c r="L19"/>
      <c r="M19"/>
    </row>
    <row r="20" spans="1:13" s="28" customFormat="1">
      <c r="A20"/>
      <c r="B20"/>
      <c r="C20"/>
      <c r="D20"/>
      <c r="E20"/>
      <c r="F20"/>
      <c r="G20"/>
      <c r="H20"/>
      <c r="I20"/>
      <c r="J20"/>
      <c r="K20"/>
      <c r="L20"/>
      <c r="M20"/>
    </row>
    <row r="21" spans="1:13" s="28" customFormat="1">
      <c r="A21"/>
      <c r="B21"/>
      <c r="C21"/>
      <c r="D21"/>
      <c r="E21"/>
      <c r="F21"/>
      <c r="G21"/>
      <c r="H21"/>
      <c r="I21"/>
      <c r="J21"/>
      <c r="K21"/>
      <c r="L21"/>
      <c r="M21"/>
    </row>
    <row r="22" spans="1:13" s="28" customFormat="1">
      <c r="A22"/>
      <c r="B22"/>
      <c r="C22"/>
      <c r="D22"/>
      <c r="E22"/>
      <c r="F22"/>
      <c r="G22"/>
      <c r="H22"/>
      <c r="I22"/>
      <c r="J22"/>
      <c r="K22"/>
      <c r="L22"/>
      <c r="M22"/>
    </row>
    <row r="23" spans="1:13" s="28" customFormat="1">
      <c r="A23"/>
      <c r="B23"/>
      <c r="C23"/>
      <c r="D23"/>
      <c r="E23"/>
      <c r="F23"/>
      <c r="G23"/>
      <c r="H23"/>
      <c r="I23"/>
      <c r="J23"/>
      <c r="K23"/>
      <c r="L23"/>
      <c r="M23"/>
    </row>
    <row r="24" spans="1:13" s="28" customFormat="1">
      <c r="A24"/>
      <c r="B24"/>
      <c r="C24"/>
      <c r="D24"/>
      <c r="E24"/>
      <c r="F24"/>
      <c r="G24"/>
      <c r="H24"/>
      <c r="I24"/>
      <c r="J24"/>
      <c r="K24"/>
      <c r="L24"/>
      <c r="M24"/>
    </row>
    <row r="25" spans="1:13" s="28" customFormat="1">
      <c r="A25"/>
      <c r="B25"/>
      <c r="C25"/>
      <c r="D25"/>
      <c r="E25"/>
      <c r="F25"/>
      <c r="G25"/>
      <c r="H25"/>
      <c r="I25"/>
      <c r="J25"/>
      <c r="K25"/>
      <c r="L25"/>
      <c r="M25"/>
    </row>
    <row r="26" spans="1:13" s="28" customFormat="1">
      <c r="A26"/>
      <c r="B26"/>
      <c r="C26"/>
      <c r="D26"/>
      <c r="E26"/>
      <c r="F26"/>
      <c r="G26"/>
      <c r="H26"/>
      <c r="I26"/>
      <c r="J26"/>
      <c r="K26"/>
      <c r="L26"/>
      <c r="M26"/>
    </row>
    <row r="27" spans="1:13" s="28" customFormat="1">
      <c r="A27"/>
      <c r="B27"/>
      <c r="C27"/>
      <c r="D27"/>
      <c r="E27"/>
      <c r="F27"/>
      <c r="G27"/>
      <c r="H27"/>
      <c r="I27"/>
      <c r="J27"/>
      <c r="K27"/>
      <c r="L27"/>
      <c r="M27"/>
    </row>
    <row r="28" spans="1:13" s="28" customFormat="1">
      <c r="A28"/>
      <c r="B28"/>
      <c r="C28"/>
      <c r="D28"/>
      <c r="E28"/>
      <c r="F28"/>
      <c r="G28"/>
      <c r="H28"/>
      <c r="I28"/>
      <c r="J28"/>
      <c r="K28"/>
      <c r="L28"/>
      <c r="M28"/>
    </row>
    <row r="29" spans="1:13" s="28" customFormat="1">
      <c r="A29"/>
      <c r="B29"/>
      <c r="C29"/>
      <c r="D29"/>
      <c r="E29"/>
      <c r="F29"/>
      <c r="G29"/>
      <c r="H29"/>
      <c r="I29"/>
      <c r="J29"/>
      <c r="K29"/>
      <c r="L29"/>
      <c r="M29"/>
    </row>
    <row r="30" spans="1:13" s="28" customFormat="1">
      <c r="A30"/>
      <c r="B30"/>
      <c r="C30"/>
      <c r="D30"/>
      <c r="E30"/>
      <c r="F30"/>
      <c r="G30"/>
      <c r="H30"/>
      <c r="I30"/>
      <c r="J30"/>
      <c r="K30"/>
      <c r="L30"/>
      <c r="M30"/>
    </row>
    <row r="31" spans="1:13" s="28" customFormat="1">
      <c r="A31"/>
      <c r="B31"/>
      <c r="C31"/>
      <c r="D31"/>
      <c r="E31"/>
      <c r="F31"/>
      <c r="G31"/>
      <c r="H31"/>
      <c r="I31"/>
      <c r="J31"/>
      <c r="K31"/>
      <c r="L31"/>
      <c r="M31"/>
    </row>
    <row r="32" spans="1:13" s="28" customFormat="1">
      <c r="A32"/>
      <c r="B32"/>
      <c r="C32"/>
      <c r="D32"/>
      <c r="E32"/>
      <c r="F32"/>
      <c r="G32"/>
      <c r="H32"/>
      <c r="I32"/>
      <c r="J32"/>
      <c r="K32"/>
      <c r="L32"/>
      <c r="M32"/>
    </row>
    <row r="33" spans="1:13" s="28" customFormat="1">
      <c r="A33"/>
      <c r="B33"/>
      <c r="C33"/>
      <c r="D33"/>
      <c r="E33"/>
      <c r="F33"/>
      <c r="G33"/>
      <c r="H33"/>
      <c r="I33"/>
      <c r="J33"/>
      <c r="K33"/>
      <c r="L33"/>
      <c r="M33"/>
    </row>
    <row r="34" spans="1:13" s="28" customFormat="1">
      <c r="A34"/>
      <c r="B34"/>
      <c r="C34"/>
      <c r="D34"/>
      <c r="E34"/>
      <c r="F34"/>
      <c r="G34"/>
      <c r="H34"/>
      <c r="I34"/>
      <c r="J34"/>
      <c r="K34"/>
      <c r="L34"/>
      <c r="M34"/>
    </row>
    <row r="35" spans="1:13" s="28" customFormat="1">
      <c r="A35"/>
      <c r="B35"/>
      <c r="C35"/>
      <c r="D35"/>
      <c r="E35"/>
      <c r="F35"/>
      <c r="G35"/>
      <c r="H35"/>
      <c r="I35"/>
      <c r="J35"/>
      <c r="K35"/>
      <c r="L35"/>
      <c r="M35"/>
    </row>
    <row r="36" spans="1:13" s="28" customFormat="1">
      <c r="A36"/>
      <c r="B36"/>
      <c r="C36"/>
      <c r="D36"/>
      <c r="E36"/>
      <c r="F36"/>
      <c r="G36"/>
      <c r="H36"/>
      <c r="I36"/>
      <c r="J36"/>
      <c r="K36"/>
      <c r="L36"/>
      <c r="M36"/>
    </row>
    <row r="37" spans="1:13" s="28" customFormat="1">
      <c r="A37"/>
      <c r="B37"/>
      <c r="C37"/>
      <c r="D37"/>
      <c r="E37"/>
      <c r="F37"/>
      <c r="G37"/>
      <c r="H37"/>
      <c r="I37"/>
      <c r="J37"/>
      <c r="K37"/>
      <c r="L37"/>
      <c r="M37"/>
    </row>
    <row r="38" spans="1:13" s="28" customFormat="1">
      <c r="A38"/>
      <c r="B38"/>
      <c r="C38"/>
      <c r="D38"/>
      <c r="E38"/>
      <c r="F38"/>
      <c r="G38"/>
      <c r="H38"/>
      <c r="I38"/>
      <c r="J38"/>
      <c r="K38"/>
      <c r="L38"/>
      <c r="M38"/>
    </row>
    <row r="39" spans="1:13" s="28" customFormat="1">
      <c r="A39"/>
      <c r="B39"/>
      <c r="C39"/>
      <c r="D39"/>
      <c r="E39"/>
      <c r="F39"/>
      <c r="G39"/>
      <c r="H39"/>
      <c r="I39"/>
      <c r="J39"/>
      <c r="K39"/>
      <c r="L39"/>
      <c r="M39"/>
    </row>
    <row r="40" spans="1:13" s="28" customFormat="1">
      <c r="A40"/>
      <c r="B40"/>
      <c r="C40"/>
      <c r="D40"/>
      <c r="E40"/>
      <c r="F40"/>
      <c r="G40"/>
      <c r="H40"/>
      <c r="I40"/>
      <c r="J40"/>
      <c r="K40"/>
      <c r="L40"/>
      <c r="M40"/>
    </row>
    <row r="41" spans="1:13" s="28" customFormat="1">
      <c r="A41"/>
      <c r="B41"/>
      <c r="C41"/>
      <c r="D41"/>
      <c r="E41"/>
      <c r="F41"/>
      <c r="G41"/>
      <c r="H41"/>
      <c r="I41"/>
      <c r="J41"/>
      <c r="K41"/>
      <c r="L41"/>
      <c r="M41"/>
    </row>
    <row r="42" spans="1:13" s="28" customFormat="1">
      <c r="A42"/>
      <c r="B42"/>
      <c r="C42"/>
      <c r="D42"/>
      <c r="E42"/>
      <c r="F42"/>
      <c r="G42"/>
      <c r="H42"/>
      <c r="I42"/>
      <c r="J42"/>
      <c r="K42"/>
      <c r="L42"/>
      <c r="M42"/>
    </row>
    <row r="43" spans="1:13" s="28" customFormat="1">
      <c r="A43"/>
      <c r="B43"/>
      <c r="C43"/>
      <c r="D43"/>
      <c r="E43"/>
      <c r="F43"/>
      <c r="G43"/>
      <c r="H43"/>
      <c r="I43"/>
      <c r="J43"/>
      <c r="K43"/>
      <c r="L43"/>
      <c r="M43"/>
    </row>
    <row r="44" spans="1:13" s="28" customFormat="1">
      <c r="A44"/>
      <c r="B44"/>
      <c r="C44"/>
      <c r="D44"/>
      <c r="E44"/>
      <c r="F44"/>
      <c r="G44"/>
      <c r="H44"/>
      <c r="I44"/>
      <c r="J44"/>
      <c r="K44"/>
      <c r="L44"/>
      <c r="M44"/>
    </row>
    <row r="45" spans="1:13" s="28" customFormat="1">
      <c r="A45"/>
      <c r="B45"/>
      <c r="C45"/>
      <c r="D45"/>
      <c r="E45"/>
      <c r="F45"/>
      <c r="G45"/>
      <c r="H45"/>
      <c r="I45"/>
      <c r="J45"/>
      <c r="K45"/>
      <c r="L45"/>
      <c r="M45"/>
    </row>
    <row r="46" spans="1:13" s="28" customFormat="1">
      <c r="A46"/>
      <c r="B46"/>
      <c r="C46"/>
      <c r="D46"/>
      <c r="E46"/>
      <c r="F46"/>
      <c r="G46"/>
      <c r="H46"/>
      <c r="I46"/>
      <c r="J46"/>
      <c r="K46"/>
      <c r="L46"/>
      <c r="M46"/>
    </row>
    <row r="47" spans="1:13" s="28" customFormat="1">
      <c r="A47"/>
      <c r="B47"/>
      <c r="C47"/>
      <c r="D47"/>
      <c r="E47"/>
      <c r="F47"/>
      <c r="G47"/>
      <c r="H47"/>
      <c r="I47"/>
      <c r="J47"/>
      <c r="K47"/>
      <c r="L47"/>
      <c r="M47"/>
    </row>
    <row r="48" spans="1:13" s="28" customFormat="1">
      <c r="A48"/>
      <c r="B48"/>
      <c r="C48"/>
      <c r="D48"/>
      <c r="E48"/>
      <c r="F48"/>
      <c r="G48"/>
      <c r="H48"/>
      <c r="I48"/>
      <c r="J48"/>
      <c r="K48"/>
      <c r="L48"/>
      <c r="M48"/>
    </row>
    <row r="49" spans="1:13" s="28" customFormat="1">
      <c r="A49"/>
      <c r="B49"/>
      <c r="C49"/>
      <c r="D49"/>
      <c r="E49"/>
      <c r="F49"/>
      <c r="G49"/>
      <c r="H49"/>
      <c r="I49"/>
      <c r="J49"/>
      <c r="K49"/>
      <c r="L49"/>
      <c r="M49"/>
    </row>
    <row r="50" spans="1:13" s="28" customFormat="1">
      <c r="A50"/>
      <c r="B50"/>
      <c r="C50"/>
      <c r="D50"/>
      <c r="E50"/>
      <c r="F50"/>
      <c r="G50"/>
      <c r="H50"/>
      <c r="I50"/>
      <c r="J50"/>
      <c r="K50"/>
      <c r="L50"/>
      <c r="M50"/>
    </row>
    <row r="51" spans="1:13" s="28" customFormat="1">
      <c r="A51"/>
      <c r="B51"/>
      <c r="C51"/>
      <c r="D51"/>
      <c r="E51"/>
      <c r="F51"/>
      <c r="G51"/>
      <c r="H51"/>
      <c r="I51"/>
      <c r="J51"/>
      <c r="K51"/>
      <c r="L51"/>
      <c r="M51"/>
    </row>
    <row r="52" spans="1:13" s="28" customFormat="1">
      <c r="A52"/>
      <c r="B52"/>
      <c r="C52"/>
      <c r="D52"/>
      <c r="E52"/>
      <c r="F52"/>
      <c r="G52"/>
      <c r="H52"/>
      <c r="I52"/>
      <c r="J52"/>
      <c r="K52"/>
      <c r="L52"/>
      <c r="M52"/>
    </row>
    <row r="53" spans="1:13" s="28" customFormat="1">
      <c r="A53"/>
      <c r="B53"/>
      <c r="C53"/>
      <c r="D53"/>
      <c r="E53"/>
      <c r="F53"/>
      <c r="G53"/>
      <c r="H53"/>
      <c r="I53"/>
      <c r="J53"/>
      <c r="K53"/>
      <c r="L53"/>
      <c r="M53"/>
    </row>
    <row r="54" spans="1:13" s="28" customFormat="1">
      <c r="A54"/>
      <c r="B54"/>
      <c r="C54"/>
      <c r="D54"/>
      <c r="E54"/>
      <c r="F54"/>
      <c r="G54"/>
      <c r="H54"/>
      <c r="I54"/>
      <c r="J54"/>
      <c r="K54"/>
      <c r="L54"/>
      <c r="M54"/>
    </row>
    <row r="55" spans="1:13" s="28" customFormat="1">
      <c r="A55"/>
      <c r="B55"/>
      <c r="C55"/>
      <c r="D55"/>
      <c r="E55"/>
      <c r="F55"/>
      <c r="G55"/>
      <c r="H55"/>
      <c r="I55"/>
      <c r="J55"/>
      <c r="K55"/>
      <c r="L55"/>
      <c r="M55"/>
    </row>
    <row r="56" spans="1:13" s="28" customFormat="1">
      <c r="A56"/>
      <c r="B56"/>
      <c r="C56"/>
      <c r="D56"/>
      <c r="E56"/>
      <c r="F56"/>
      <c r="G56"/>
      <c r="H56"/>
      <c r="I56"/>
      <c r="J56"/>
      <c r="K56"/>
      <c r="L56"/>
      <c r="M56"/>
    </row>
    <row r="57" spans="1:13" s="28" customFormat="1">
      <c r="A57"/>
      <c r="B57"/>
      <c r="C57"/>
      <c r="D57"/>
      <c r="E57"/>
      <c r="F57"/>
      <c r="G57"/>
      <c r="H57"/>
      <c r="I57"/>
      <c r="J57"/>
      <c r="K57"/>
      <c r="L57"/>
      <c r="M57"/>
    </row>
    <row r="58" spans="1:13" s="28" customFormat="1">
      <c r="A58"/>
      <c r="B58"/>
      <c r="C58"/>
      <c r="D58"/>
      <c r="E58"/>
      <c r="F58"/>
      <c r="G58"/>
      <c r="H58"/>
      <c r="I58"/>
      <c r="J58"/>
      <c r="K58"/>
      <c r="L58"/>
      <c r="M58"/>
    </row>
    <row r="59" spans="1:13" s="28" customFormat="1">
      <c r="A59"/>
      <c r="B59"/>
      <c r="C59"/>
      <c r="D59"/>
      <c r="E59"/>
      <c r="F59"/>
      <c r="G59"/>
      <c r="H59"/>
      <c r="I59"/>
      <c r="J59"/>
      <c r="K59"/>
      <c r="L59"/>
      <c r="M59"/>
    </row>
    <row r="60" spans="1:13" s="28" customFormat="1">
      <c r="A60"/>
      <c r="B60"/>
      <c r="C60"/>
      <c r="D60"/>
      <c r="E60"/>
      <c r="F60"/>
      <c r="G60"/>
      <c r="H60"/>
      <c r="I60"/>
      <c r="J60"/>
      <c r="K60"/>
      <c r="L60"/>
      <c r="M60"/>
    </row>
    <row r="61" spans="1:13" s="28" customFormat="1">
      <c r="A61"/>
      <c r="B61"/>
      <c r="C61"/>
      <c r="D61"/>
      <c r="E61"/>
      <c r="F61"/>
      <c r="G61"/>
      <c r="H61"/>
      <c r="I61"/>
      <c r="J61"/>
      <c r="K61"/>
      <c r="L61"/>
      <c r="M61"/>
    </row>
    <row r="62" spans="1:13" s="28" customFormat="1">
      <c r="A62"/>
      <c r="B62"/>
      <c r="C62"/>
      <c r="D62"/>
      <c r="E62"/>
      <c r="F62"/>
      <c r="G62"/>
      <c r="H62"/>
      <c r="I62"/>
      <c r="J62"/>
      <c r="K62"/>
      <c r="L62"/>
      <c r="M62"/>
    </row>
    <row r="63" spans="1:13" s="28" customFormat="1">
      <c r="A63"/>
      <c r="B63"/>
      <c r="C63"/>
      <c r="D63"/>
      <c r="E63"/>
      <c r="F63"/>
      <c r="G63"/>
      <c r="H63"/>
      <c r="I63"/>
      <c r="J63"/>
      <c r="K63"/>
      <c r="L63"/>
      <c r="M63"/>
    </row>
    <row r="64" spans="1:13" s="28" customFormat="1">
      <c r="A64"/>
      <c r="B64"/>
      <c r="C64"/>
      <c r="D64"/>
      <c r="E64"/>
      <c r="F64"/>
      <c r="G64"/>
      <c r="H64"/>
      <c r="I64"/>
      <c r="J64"/>
      <c r="K64"/>
      <c r="L64"/>
      <c r="M64"/>
    </row>
    <row r="65" spans="1:13" s="28" customFormat="1">
      <c r="A65"/>
      <c r="B65"/>
      <c r="C65"/>
      <c r="D65"/>
      <c r="E65"/>
      <c r="F65"/>
      <c r="G65"/>
      <c r="H65"/>
      <c r="I65"/>
      <c r="J65"/>
      <c r="K65"/>
      <c r="L65"/>
      <c r="M65"/>
    </row>
    <row r="66" spans="1:13" s="28" customFormat="1">
      <c r="A66"/>
      <c r="B66"/>
      <c r="C66"/>
      <c r="D66"/>
      <c r="E66"/>
      <c r="F66"/>
      <c r="G66"/>
      <c r="H66"/>
      <c r="I66"/>
      <c r="J66"/>
      <c r="K66"/>
      <c r="L66"/>
      <c r="M66"/>
    </row>
    <row r="67" spans="1:13" s="28" customFormat="1">
      <c r="A67"/>
      <c r="B67"/>
      <c r="C67"/>
      <c r="D67"/>
      <c r="E67"/>
      <c r="F67"/>
      <c r="G67"/>
      <c r="H67"/>
      <c r="I67"/>
      <c r="J67"/>
      <c r="K67"/>
      <c r="L67"/>
      <c r="M67"/>
    </row>
    <row r="68" spans="1:13" s="28" customFormat="1">
      <c r="A68"/>
      <c r="B68"/>
      <c r="C68"/>
      <c r="D68"/>
      <c r="E68"/>
      <c r="F68"/>
      <c r="G68"/>
      <c r="H68"/>
      <c r="I68"/>
      <c r="J68"/>
      <c r="K68"/>
      <c r="L68"/>
      <c r="M68"/>
    </row>
    <row r="69" spans="1:13" s="28" customFormat="1">
      <c r="A69"/>
      <c r="B69"/>
      <c r="C69"/>
      <c r="D69"/>
      <c r="E69"/>
      <c r="F69"/>
      <c r="G69"/>
      <c r="H69"/>
      <c r="I69"/>
      <c r="J69"/>
      <c r="K69"/>
      <c r="L69"/>
      <c r="M69"/>
    </row>
    <row r="70" spans="1:13" s="28" customFormat="1">
      <c r="A70"/>
      <c r="B70"/>
      <c r="C70"/>
      <c r="D70"/>
      <c r="E70"/>
      <c r="F70"/>
      <c r="G70"/>
      <c r="H70"/>
      <c r="I70"/>
      <c r="J70"/>
      <c r="K70"/>
      <c r="L70"/>
      <c r="M70"/>
    </row>
    <row r="71" spans="1:13" s="28" customFormat="1">
      <c r="A71"/>
      <c r="B71"/>
      <c r="C71"/>
      <c r="D71"/>
      <c r="E71"/>
      <c r="F71"/>
      <c r="G71"/>
      <c r="H71"/>
      <c r="I71"/>
      <c r="J71"/>
      <c r="K71"/>
      <c r="L71"/>
      <c r="M71"/>
    </row>
    <row r="72" spans="1:13" s="28" customFormat="1">
      <c r="A72"/>
      <c r="B72"/>
      <c r="C72"/>
      <c r="D72"/>
      <c r="E72"/>
      <c r="F72"/>
      <c r="G72"/>
      <c r="H72"/>
      <c r="I72"/>
      <c r="J72"/>
      <c r="K72"/>
      <c r="L72"/>
      <c r="M72"/>
    </row>
    <row r="73" spans="1:13" s="28" customFormat="1">
      <c r="A73"/>
      <c r="B73"/>
      <c r="C73"/>
      <c r="D73"/>
      <c r="E73"/>
      <c r="F73"/>
      <c r="G73"/>
      <c r="H73"/>
      <c r="I73"/>
      <c r="J73"/>
      <c r="K73"/>
      <c r="L73"/>
      <c r="M73"/>
    </row>
    <row r="74" spans="1:13" s="28" customFormat="1">
      <c r="A74"/>
      <c r="B74"/>
      <c r="C74"/>
      <c r="D74"/>
      <c r="E74"/>
      <c r="F74"/>
      <c r="G74"/>
      <c r="H74"/>
      <c r="I74"/>
      <c r="J74"/>
      <c r="K74"/>
      <c r="L74"/>
      <c r="M74"/>
    </row>
    <row r="75" spans="1:13" s="28" customFormat="1">
      <c r="A75"/>
      <c r="B75"/>
      <c r="C75"/>
      <c r="D75"/>
      <c r="E75"/>
      <c r="F75"/>
      <c r="G75"/>
      <c r="H75"/>
      <c r="I75"/>
      <c r="J75"/>
      <c r="K75"/>
      <c r="L75"/>
      <c r="M75"/>
    </row>
    <row r="76" spans="1:13" s="28" customFormat="1">
      <c r="A76"/>
      <c r="B76"/>
      <c r="C76"/>
      <c r="D76"/>
      <c r="E76"/>
      <c r="F76"/>
      <c r="G76"/>
      <c r="H76"/>
      <c r="I76"/>
      <c r="J76"/>
      <c r="K76"/>
      <c r="L76"/>
      <c r="M76"/>
    </row>
    <row r="77" spans="1:13" s="28" customFormat="1">
      <c r="A77"/>
      <c r="B77"/>
      <c r="C77"/>
      <c r="D77"/>
      <c r="E77"/>
      <c r="F77"/>
      <c r="G77"/>
      <c r="H77"/>
      <c r="I77"/>
      <c r="J77"/>
      <c r="K77"/>
      <c r="L77"/>
      <c r="M77"/>
    </row>
    <row r="78" spans="1:13" s="28" customFormat="1">
      <c r="A78"/>
      <c r="B78"/>
      <c r="C78"/>
      <c r="D78"/>
      <c r="E78"/>
      <c r="F78"/>
      <c r="G78"/>
      <c r="H78"/>
      <c r="I78"/>
      <c r="J78"/>
      <c r="K78"/>
      <c r="L78"/>
      <c r="M78"/>
    </row>
    <row r="79" spans="1:13" s="28" customFormat="1">
      <c r="A79"/>
      <c r="B79"/>
      <c r="C79"/>
      <c r="D79"/>
      <c r="E79"/>
      <c r="F79"/>
      <c r="G79"/>
      <c r="H79"/>
      <c r="I79"/>
      <c r="J79"/>
      <c r="K79"/>
      <c r="L79"/>
      <c r="M79"/>
    </row>
    <row r="80" spans="1:13" s="28" customFormat="1">
      <c r="A80"/>
      <c r="B80"/>
      <c r="C80"/>
      <c r="D80"/>
      <c r="E80"/>
      <c r="F80"/>
      <c r="G80"/>
      <c r="H80"/>
      <c r="I80"/>
      <c r="J80"/>
      <c r="K80"/>
      <c r="L80"/>
      <c r="M80"/>
    </row>
    <row r="81" spans="1:13" s="28" customFormat="1">
      <c r="A81"/>
      <c r="B81"/>
      <c r="C81"/>
      <c r="D81"/>
      <c r="E81"/>
      <c r="F81"/>
      <c r="G81"/>
      <c r="H81"/>
      <c r="I81"/>
      <c r="J81"/>
      <c r="K81"/>
      <c r="L81"/>
      <c r="M81"/>
    </row>
    <row r="82" spans="1:13" s="28" customFormat="1">
      <c r="A82"/>
      <c r="B82"/>
      <c r="C82"/>
      <c r="D82"/>
      <c r="E82"/>
      <c r="F82"/>
      <c r="G82"/>
      <c r="H82"/>
      <c r="I82"/>
      <c r="J82"/>
      <c r="K82"/>
      <c r="L82"/>
      <c r="M82"/>
    </row>
    <row r="83" spans="1:13" s="28" customFormat="1">
      <c r="A83"/>
      <c r="B83"/>
      <c r="C83"/>
      <c r="D83"/>
      <c r="E83"/>
      <c r="F83"/>
      <c r="G83"/>
      <c r="H83"/>
      <c r="I83"/>
      <c r="J83"/>
      <c r="K83"/>
      <c r="L83"/>
      <c r="M83"/>
    </row>
    <row r="84" spans="1:13" s="28" customFormat="1">
      <c r="A84"/>
      <c r="B84"/>
      <c r="C84"/>
      <c r="D84"/>
      <c r="E84"/>
      <c r="F84"/>
      <c r="G84"/>
      <c r="H84"/>
      <c r="I84"/>
      <c r="J84"/>
      <c r="K84"/>
      <c r="L84"/>
      <c r="M84"/>
    </row>
    <row r="85" spans="1:13" s="28" customFormat="1">
      <c r="A85"/>
      <c r="B85"/>
      <c r="C85"/>
      <c r="D85"/>
      <c r="E85"/>
      <c r="F85"/>
      <c r="G85"/>
      <c r="H85"/>
      <c r="I85"/>
      <c r="J85"/>
      <c r="K85"/>
      <c r="L85"/>
      <c r="M85"/>
    </row>
    <row r="86" spans="1:13" s="28" customFormat="1">
      <c r="A86"/>
      <c r="B86"/>
      <c r="C86"/>
      <c r="D86"/>
      <c r="E86"/>
      <c r="F86"/>
      <c r="G86"/>
      <c r="H86"/>
      <c r="I86"/>
      <c r="J86"/>
      <c r="K86"/>
      <c r="L86"/>
      <c r="M86"/>
    </row>
    <row r="87" spans="1:13" s="28" customFormat="1">
      <c r="A87"/>
      <c r="B87"/>
      <c r="C87"/>
      <c r="D87"/>
      <c r="E87"/>
      <c r="F87"/>
      <c r="G87"/>
      <c r="H87"/>
      <c r="I87"/>
      <c r="J87"/>
      <c r="K87"/>
      <c r="L87"/>
      <c r="M87"/>
    </row>
    <row r="88" spans="1:13" s="28" customFormat="1">
      <c r="A88"/>
      <c r="B88"/>
      <c r="C88"/>
      <c r="D88"/>
      <c r="E88"/>
      <c r="F88"/>
      <c r="G88"/>
      <c r="H88"/>
      <c r="I88"/>
      <c r="J88"/>
      <c r="K88"/>
      <c r="L88"/>
      <c r="M88"/>
    </row>
    <row r="89" spans="1:13" s="28" customFormat="1">
      <c r="A89"/>
      <c r="B89"/>
      <c r="C89"/>
      <c r="D89"/>
      <c r="E89"/>
      <c r="F89"/>
      <c r="G89"/>
      <c r="H89"/>
      <c r="I89"/>
      <c r="J89"/>
      <c r="K89"/>
      <c r="L89"/>
      <c r="M89"/>
    </row>
    <row r="90" spans="1:13" s="28" customFormat="1">
      <c r="A90"/>
      <c r="B90"/>
      <c r="C90"/>
      <c r="D90"/>
      <c r="E90"/>
      <c r="F90"/>
      <c r="G90"/>
      <c r="H90"/>
      <c r="I90"/>
      <c r="J90"/>
      <c r="K90"/>
      <c r="L90"/>
      <c r="M90"/>
    </row>
    <row r="91" spans="1:13" s="28" customFormat="1">
      <c r="A91"/>
      <c r="B91"/>
      <c r="C91"/>
      <c r="D91"/>
      <c r="E91"/>
      <c r="F91"/>
      <c r="G91"/>
      <c r="H91"/>
      <c r="I91"/>
      <c r="J91"/>
      <c r="K91"/>
      <c r="L91"/>
      <c r="M91"/>
    </row>
    <row r="92" spans="1:13" s="28" customFormat="1">
      <c r="A92"/>
      <c r="B92"/>
      <c r="C92"/>
      <c r="D92"/>
      <c r="E92"/>
      <c r="F92"/>
      <c r="G92"/>
      <c r="H92"/>
      <c r="I92"/>
      <c r="J92"/>
      <c r="K92"/>
      <c r="L92"/>
      <c r="M92"/>
    </row>
    <row r="93" spans="1:13" s="28" customFormat="1">
      <c r="A93"/>
      <c r="B93"/>
      <c r="C93"/>
      <c r="D93"/>
      <c r="E93"/>
      <c r="F93"/>
      <c r="G93"/>
      <c r="H93"/>
      <c r="I93"/>
      <c r="J93"/>
      <c r="K93"/>
      <c r="L93"/>
      <c r="M93"/>
    </row>
    <row r="94" spans="1:13" s="28" customFormat="1">
      <c r="A94"/>
      <c r="B94"/>
      <c r="C94"/>
      <c r="D94"/>
      <c r="E94"/>
      <c r="F94"/>
      <c r="G94"/>
      <c r="H94"/>
      <c r="I94"/>
      <c r="J94"/>
      <c r="K94"/>
      <c r="L94"/>
      <c r="M94"/>
    </row>
    <row r="95" spans="1:13" s="28" customFormat="1">
      <c r="A95"/>
      <c r="B95"/>
      <c r="C95"/>
      <c r="D95"/>
      <c r="E95"/>
      <c r="F95"/>
      <c r="G95"/>
      <c r="H95"/>
      <c r="I95"/>
      <c r="J95"/>
      <c r="K95"/>
      <c r="L95"/>
      <c r="M95"/>
    </row>
    <row r="96" spans="1:13" s="28" customFormat="1">
      <c r="A96"/>
      <c r="B96"/>
      <c r="C96"/>
      <c r="D96"/>
      <c r="E96"/>
      <c r="F96"/>
      <c r="G96"/>
      <c r="H96"/>
      <c r="I96"/>
      <c r="J96"/>
      <c r="K96"/>
      <c r="L96"/>
      <c r="M96"/>
    </row>
    <row r="97" spans="1:13" s="28" customFormat="1">
      <c r="A97"/>
      <c r="B97"/>
      <c r="C97"/>
      <c r="D97"/>
      <c r="E97"/>
      <c r="F97"/>
      <c r="G97"/>
      <c r="H97"/>
      <c r="I97"/>
      <c r="J97"/>
      <c r="K97"/>
      <c r="L97"/>
      <c r="M97"/>
    </row>
    <row r="98" spans="1:13" s="28" customFormat="1">
      <c r="A98"/>
      <c r="B98"/>
      <c r="C98"/>
      <c r="D98"/>
      <c r="E98"/>
      <c r="F98"/>
      <c r="G98"/>
      <c r="H98"/>
      <c r="I98"/>
      <c r="J98"/>
      <c r="K98"/>
      <c r="L98"/>
      <c r="M98"/>
    </row>
    <row r="99" spans="1:13" s="28" customFormat="1">
      <c r="A99"/>
      <c r="B99"/>
      <c r="C99"/>
      <c r="D99"/>
      <c r="E99"/>
      <c r="F99"/>
      <c r="G99"/>
      <c r="H99"/>
      <c r="I99"/>
      <c r="J99"/>
      <c r="K99"/>
      <c r="L99"/>
      <c r="M99"/>
    </row>
    <row r="100" spans="1:13" s="28" customFormat="1">
      <c r="A100"/>
      <c r="B100"/>
      <c r="C100"/>
      <c r="D100"/>
      <c r="E100"/>
      <c r="F100"/>
      <c r="G100"/>
      <c r="H100"/>
      <c r="I100"/>
      <c r="J100"/>
      <c r="K100"/>
      <c r="L100"/>
      <c r="M100"/>
    </row>
    <row r="101" spans="1:13" s="28" customFormat="1">
      <c r="A101"/>
      <c r="B101"/>
      <c r="C101"/>
      <c r="D101"/>
      <c r="E101"/>
      <c r="F101"/>
      <c r="G101"/>
      <c r="H101"/>
      <c r="I101"/>
      <c r="J101"/>
      <c r="K101"/>
      <c r="L101"/>
      <c r="M101"/>
    </row>
    <row r="102" spans="1:13" s="28" customFormat="1">
      <c r="A102"/>
      <c r="B102"/>
      <c r="C102"/>
      <c r="D102"/>
      <c r="E102"/>
      <c r="F102"/>
      <c r="G102"/>
      <c r="H102"/>
      <c r="I102"/>
      <c r="J102"/>
      <c r="K102"/>
      <c r="L102"/>
      <c r="M102"/>
    </row>
    <row r="103" spans="1:13" s="28" customFormat="1">
      <c r="A103"/>
      <c r="B103"/>
      <c r="C103"/>
      <c r="D103"/>
      <c r="E103"/>
      <c r="F103"/>
      <c r="G103"/>
      <c r="H103"/>
      <c r="I103"/>
      <c r="J103"/>
      <c r="K103"/>
      <c r="L103"/>
      <c r="M103"/>
    </row>
    <row r="104" spans="1:13" s="28" customFormat="1">
      <c r="A104"/>
      <c r="B104"/>
      <c r="C104"/>
      <c r="D104"/>
      <c r="E104"/>
      <c r="F104"/>
      <c r="G104"/>
      <c r="H104"/>
      <c r="I104"/>
      <c r="J104"/>
      <c r="K104"/>
      <c r="L104"/>
      <c r="M104"/>
    </row>
    <row r="105" spans="1:13" s="28" customFormat="1">
      <c r="A105"/>
      <c r="B105"/>
      <c r="C105"/>
      <c r="D105"/>
      <c r="E105"/>
      <c r="F105"/>
      <c r="G105"/>
      <c r="H105"/>
      <c r="I105"/>
      <c r="J105"/>
      <c r="K105"/>
      <c r="L105"/>
      <c r="M105"/>
    </row>
    <row r="106" spans="1:13" s="28" customFormat="1">
      <c r="A106"/>
      <c r="B106"/>
      <c r="C106"/>
      <c r="D106"/>
      <c r="E106"/>
      <c r="F106"/>
      <c r="G106"/>
      <c r="H106"/>
      <c r="I106"/>
      <c r="J106"/>
      <c r="K106"/>
      <c r="L106"/>
      <c r="M106"/>
    </row>
    <row r="107" spans="1:13" s="28" customFormat="1">
      <c r="A107"/>
      <c r="B107"/>
      <c r="C107"/>
      <c r="D107"/>
      <c r="E107"/>
      <c r="F107"/>
      <c r="G107"/>
      <c r="H107"/>
      <c r="I107"/>
      <c r="J107"/>
      <c r="K107"/>
      <c r="L107"/>
      <c r="M107"/>
    </row>
    <row r="108" spans="1:13" s="28" customFormat="1">
      <c r="A108"/>
      <c r="B108"/>
      <c r="C108"/>
      <c r="D108"/>
      <c r="E108"/>
      <c r="F108"/>
      <c r="G108"/>
      <c r="H108"/>
      <c r="I108"/>
      <c r="J108"/>
      <c r="K108"/>
      <c r="L108"/>
      <c r="M108"/>
    </row>
    <row r="109" spans="1:13" s="28" customFormat="1">
      <c r="A109"/>
      <c r="B109"/>
      <c r="C109"/>
      <c r="D109"/>
      <c r="E109"/>
      <c r="F109"/>
      <c r="G109"/>
      <c r="H109"/>
      <c r="I109"/>
      <c r="J109"/>
      <c r="K109"/>
      <c r="L109"/>
      <c r="M109"/>
    </row>
    <row r="110" spans="1:13" s="28" customFormat="1">
      <c r="A110"/>
      <c r="B110"/>
      <c r="C110"/>
      <c r="D110"/>
      <c r="E110"/>
      <c r="F110"/>
      <c r="G110"/>
      <c r="H110"/>
      <c r="I110"/>
      <c r="J110"/>
      <c r="K110"/>
      <c r="L110"/>
      <c r="M110"/>
    </row>
    <row r="111" spans="1:13" s="28" customFormat="1">
      <c r="A111"/>
      <c r="B111"/>
      <c r="C111"/>
      <c r="D111"/>
      <c r="E111"/>
      <c r="F111"/>
      <c r="G111"/>
      <c r="H111"/>
      <c r="I111"/>
      <c r="J111"/>
      <c r="K111"/>
      <c r="L111"/>
      <c r="M111"/>
    </row>
    <row r="112" spans="1:13" s="28" customFormat="1">
      <c r="A112"/>
      <c r="B112"/>
      <c r="C112"/>
      <c r="D112"/>
      <c r="E112"/>
      <c r="F112"/>
      <c r="G112"/>
      <c r="H112"/>
      <c r="I112"/>
      <c r="J112"/>
      <c r="K112"/>
      <c r="L112"/>
      <c r="M112"/>
    </row>
    <row r="113" spans="1:13" s="28" customFormat="1">
      <c r="A113"/>
      <c r="B113"/>
      <c r="C113"/>
      <c r="D113"/>
      <c r="E113"/>
      <c r="F113"/>
      <c r="G113"/>
      <c r="H113"/>
      <c r="I113"/>
      <c r="J113"/>
      <c r="K113"/>
      <c r="L113"/>
      <c r="M113"/>
    </row>
    <row r="114" spans="1:13" s="28" customFormat="1">
      <c r="A114"/>
      <c r="B114"/>
      <c r="C114"/>
      <c r="D114"/>
      <c r="E114"/>
      <c r="F114"/>
      <c r="G114"/>
      <c r="H114"/>
      <c r="I114"/>
      <c r="J114"/>
      <c r="K114"/>
      <c r="L114"/>
      <c r="M114"/>
    </row>
    <row r="115" spans="1:13" s="28" customFormat="1">
      <c r="A115"/>
      <c r="B115"/>
      <c r="C115"/>
      <c r="D115"/>
      <c r="E115"/>
      <c r="F115"/>
      <c r="G115"/>
      <c r="H115"/>
      <c r="I115"/>
      <c r="J115"/>
      <c r="K115"/>
      <c r="L115"/>
      <c r="M115"/>
    </row>
    <row r="116" spans="1:13" s="28" customFormat="1">
      <c r="A116"/>
      <c r="B116"/>
      <c r="C116"/>
      <c r="D116"/>
      <c r="E116"/>
      <c r="F116"/>
      <c r="G116"/>
      <c r="H116"/>
      <c r="I116"/>
      <c r="J116"/>
      <c r="K116"/>
      <c r="L116"/>
      <c r="M116"/>
    </row>
    <row r="117" spans="1:13" s="28" customFormat="1">
      <c r="A117"/>
      <c r="B117"/>
      <c r="C117"/>
      <c r="D117"/>
      <c r="E117"/>
      <c r="F117"/>
      <c r="G117"/>
      <c r="H117"/>
      <c r="I117"/>
      <c r="J117"/>
      <c r="K117"/>
      <c r="L117"/>
      <c r="M117"/>
    </row>
    <row r="118" spans="1:13" s="28" customFormat="1">
      <c r="A118"/>
      <c r="B118"/>
      <c r="C118"/>
      <c r="D118"/>
      <c r="E118"/>
      <c r="F118"/>
      <c r="G118"/>
      <c r="H118"/>
      <c r="I118"/>
      <c r="J118"/>
      <c r="K118"/>
      <c r="L118"/>
      <c r="M118"/>
    </row>
    <row r="119" spans="1:13" s="28" customFormat="1">
      <c r="A119"/>
      <c r="B119"/>
      <c r="C119"/>
      <c r="D119"/>
      <c r="E119"/>
      <c r="F119"/>
      <c r="G119"/>
      <c r="H119"/>
      <c r="I119"/>
      <c r="J119"/>
      <c r="K119"/>
      <c r="L119"/>
      <c r="M119"/>
    </row>
    <row r="120" spans="1:13" s="28" customFormat="1">
      <c r="A120"/>
      <c r="B120"/>
      <c r="C120"/>
      <c r="D120"/>
      <c r="E120"/>
      <c r="F120"/>
      <c r="G120"/>
      <c r="H120"/>
      <c r="I120"/>
      <c r="J120"/>
      <c r="K120"/>
      <c r="L120"/>
      <c r="M120"/>
    </row>
    <row r="121" spans="1:13" s="28" customFormat="1">
      <c r="A121"/>
      <c r="B121"/>
      <c r="C121"/>
      <c r="D121"/>
      <c r="E121"/>
      <c r="F121"/>
      <c r="G121"/>
      <c r="H121"/>
      <c r="I121"/>
      <c r="J121"/>
      <c r="K121"/>
      <c r="L121"/>
      <c r="M121"/>
    </row>
    <row r="122" spans="1:13" s="28" customFormat="1">
      <c r="A122"/>
      <c r="B122"/>
      <c r="C122"/>
      <c r="D122"/>
      <c r="E122"/>
      <c r="F122"/>
      <c r="G122"/>
      <c r="H122"/>
      <c r="I122"/>
      <c r="J122"/>
      <c r="K122"/>
      <c r="L122"/>
      <c r="M122"/>
    </row>
    <row r="123" spans="1:13" s="28" customFormat="1">
      <c r="A123"/>
      <c r="B123"/>
      <c r="C123"/>
      <c r="D123"/>
      <c r="E123"/>
      <c r="F123"/>
      <c r="G123"/>
      <c r="H123"/>
      <c r="I123"/>
      <c r="J123"/>
      <c r="K123"/>
      <c r="L123"/>
      <c r="M123"/>
    </row>
    <row r="124" spans="1:13" s="28" customFormat="1">
      <c r="A124"/>
      <c r="B124"/>
      <c r="C124"/>
      <c r="D124"/>
      <c r="E124"/>
      <c r="F124"/>
      <c r="G124"/>
      <c r="H124"/>
      <c r="I124"/>
      <c r="J124"/>
      <c r="K124"/>
      <c r="L124"/>
      <c r="M124"/>
    </row>
    <row r="125" spans="1:13" s="28" customFormat="1">
      <c r="A125"/>
      <c r="B125"/>
      <c r="C125"/>
      <c r="D125"/>
      <c r="E125"/>
      <c r="F125"/>
      <c r="G125"/>
      <c r="H125"/>
      <c r="I125"/>
      <c r="J125"/>
      <c r="K125"/>
      <c r="L125"/>
      <c r="M125"/>
    </row>
    <row r="126" spans="1:13" s="28" customFormat="1">
      <c r="A126"/>
      <c r="B126"/>
      <c r="C126"/>
      <c r="D126"/>
      <c r="E126"/>
      <c r="F126"/>
      <c r="G126"/>
      <c r="H126"/>
      <c r="I126"/>
      <c r="J126"/>
      <c r="K126"/>
      <c r="L126"/>
      <c r="M126"/>
    </row>
    <row r="127" spans="1:13" s="28" customFormat="1">
      <c r="A127"/>
      <c r="B127"/>
      <c r="C127"/>
      <c r="D127"/>
      <c r="E127"/>
      <c r="F127"/>
      <c r="G127"/>
      <c r="H127"/>
      <c r="I127"/>
      <c r="J127"/>
      <c r="K127"/>
      <c r="L127"/>
      <c r="M127"/>
    </row>
    <row r="128" spans="1:13" s="28" customFormat="1">
      <c r="A128"/>
      <c r="B128"/>
      <c r="C128"/>
      <c r="D128"/>
      <c r="E128"/>
      <c r="F128"/>
      <c r="G128"/>
      <c r="H128"/>
      <c r="I128"/>
      <c r="J128"/>
      <c r="K128"/>
      <c r="L128"/>
      <c r="M128"/>
    </row>
    <row r="129" spans="1:13" s="28" customFormat="1">
      <c r="A129"/>
      <c r="B129"/>
      <c r="C129"/>
      <c r="D129"/>
      <c r="E129"/>
      <c r="F129"/>
      <c r="G129"/>
      <c r="H129"/>
      <c r="I129"/>
      <c r="J129"/>
      <c r="K129"/>
      <c r="L129"/>
      <c r="M129"/>
    </row>
    <row r="130" spans="1:13" s="28" customFormat="1">
      <c r="A130"/>
      <c r="B130"/>
      <c r="C130"/>
      <c r="D130"/>
      <c r="E130"/>
      <c r="F130"/>
      <c r="G130"/>
      <c r="H130"/>
      <c r="I130"/>
      <c r="J130"/>
      <c r="K130"/>
      <c r="L130"/>
      <c r="M130"/>
    </row>
    <row r="131" spans="1:13" s="28" customFormat="1">
      <c r="A131"/>
      <c r="B131"/>
      <c r="C131"/>
      <c r="D131"/>
      <c r="E131"/>
      <c r="F131"/>
      <c r="G131"/>
      <c r="H131"/>
      <c r="I131"/>
      <c r="J131"/>
      <c r="K131"/>
      <c r="L131"/>
      <c r="M131"/>
    </row>
    <row r="132" spans="1:13" s="28" customFormat="1">
      <c r="A132"/>
      <c r="B132"/>
      <c r="C132"/>
      <c r="D132"/>
      <c r="E132"/>
      <c r="F132"/>
      <c r="G132"/>
      <c r="H132"/>
      <c r="I132"/>
      <c r="J132"/>
      <c r="K132"/>
      <c r="L132"/>
      <c r="M132"/>
    </row>
    <row r="133" spans="1:13" s="28" customFormat="1">
      <c r="A133"/>
      <c r="B133"/>
      <c r="C133"/>
      <c r="D133"/>
      <c r="E133"/>
      <c r="F133"/>
      <c r="G133"/>
      <c r="H133"/>
      <c r="I133"/>
      <c r="J133"/>
      <c r="K133"/>
      <c r="L133"/>
      <c r="M133"/>
    </row>
    <row r="134" spans="1:13" s="28" customFormat="1">
      <c r="A134"/>
      <c r="B134"/>
      <c r="C134"/>
      <c r="D134"/>
      <c r="E134"/>
      <c r="F134"/>
      <c r="G134"/>
      <c r="H134"/>
      <c r="I134"/>
      <c r="J134"/>
      <c r="K134"/>
      <c r="L134"/>
      <c r="M134"/>
    </row>
    <row r="135" spans="1:13" s="28" customFormat="1">
      <c r="A135"/>
      <c r="B135"/>
      <c r="C135"/>
      <c r="D135"/>
      <c r="E135"/>
      <c r="F135"/>
      <c r="G135"/>
      <c r="H135"/>
      <c r="I135"/>
      <c r="J135"/>
      <c r="K135"/>
      <c r="L135"/>
      <c r="M135"/>
    </row>
    <row r="136" spans="1:13" s="28" customFormat="1">
      <c r="A136"/>
      <c r="B136"/>
      <c r="C136"/>
      <c r="D136"/>
      <c r="E136"/>
      <c r="F136"/>
      <c r="G136"/>
      <c r="H136"/>
      <c r="I136"/>
      <c r="J136"/>
      <c r="K136"/>
      <c r="L136"/>
      <c r="M136"/>
    </row>
    <row r="137" spans="1:13" s="28" customFormat="1">
      <c r="A137"/>
      <c r="B137"/>
      <c r="C137"/>
      <c r="D137"/>
      <c r="E137"/>
      <c r="F137"/>
      <c r="G137"/>
      <c r="H137"/>
      <c r="I137"/>
      <c r="J137"/>
      <c r="K137"/>
      <c r="L137"/>
      <c r="M137"/>
    </row>
    <row r="138" spans="1:13" s="28" customFormat="1">
      <c r="A138"/>
      <c r="B138"/>
      <c r="C138"/>
      <c r="D138"/>
      <c r="E138"/>
      <c r="F138"/>
      <c r="G138"/>
      <c r="H138"/>
      <c r="I138"/>
      <c r="J138"/>
      <c r="K138"/>
      <c r="L138"/>
      <c r="M138"/>
    </row>
    <row r="139" spans="1:13" s="28" customFormat="1">
      <c r="A139"/>
      <c r="B139"/>
      <c r="C139"/>
      <c r="D139"/>
      <c r="E139"/>
      <c r="F139"/>
      <c r="G139"/>
      <c r="H139"/>
      <c r="I139"/>
      <c r="J139"/>
      <c r="K139"/>
      <c r="L139"/>
      <c r="M139"/>
    </row>
    <row r="140" spans="1:13" s="28" customFormat="1">
      <c r="A140"/>
      <c r="B140"/>
      <c r="C140"/>
      <c r="D140"/>
      <c r="E140"/>
      <c r="F140"/>
      <c r="G140"/>
      <c r="H140"/>
      <c r="I140"/>
      <c r="J140"/>
      <c r="K140"/>
      <c r="L140"/>
      <c r="M140"/>
    </row>
    <row r="141" spans="1:13" s="28" customFormat="1">
      <c r="A141"/>
      <c r="B141"/>
      <c r="C141"/>
      <c r="D141"/>
      <c r="E141"/>
      <c r="F141"/>
      <c r="G141"/>
      <c r="H141"/>
      <c r="I141"/>
      <c r="J141"/>
      <c r="K141"/>
      <c r="L141"/>
      <c r="M141"/>
    </row>
    <row r="142" spans="1:13" s="28" customFormat="1">
      <c r="A142"/>
      <c r="B142"/>
      <c r="C142"/>
      <c r="D142"/>
      <c r="E142"/>
      <c r="F142"/>
      <c r="G142"/>
      <c r="H142"/>
      <c r="I142"/>
      <c r="J142"/>
      <c r="K142"/>
      <c r="L142"/>
      <c r="M142"/>
    </row>
    <row r="143" spans="1:13" s="28" customFormat="1">
      <c r="A143"/>
      <c r="B143"/>
      <c r="C143"/>
      <c r="D143"/>
      <c r="E143"/>
      <c r="F143"/>
      <c r="G143"/>
      <c r="H143"/>
      <c r="I143"/>
      <c r="J143"/>
      <c r="K143"/>
      <c r="L143"/>
      <c r="M143"/>
    </row>
    <row r="144" spans="1:13" s="28" customFormat="1">
      <c r="A144"/>
      <c r="B144"/>
      <c r="C144"/>
      <c r="D144"/>
      <c r="E144"/>
      <c r="F144"/>
      <c r="G144"/>
      <c r="H144"/>
      <c r="I144"/>
      <c r="J144"/>
      <c r="K144"/>
      <c r="L144"/>
      <c r="M144"/>
    </row>
    <row r="145" spans="1:13" s="28" customFormat="1">
      <c r="A145"/>
      <c r="B145"/>
      <c r="C145"/>
      <c r="D145"/>
      <c r="E145"/>
      <c r="F145"/>
      <c r="G145"/>
      <c r="H145"/>
      <c r="I145"/>
      <c r="J145"/>
      <c r="K145"/>
      <c r="L145"/>
      <c r="M145"/>
    </row>
    <row r="146" spans="1:13" s="28" customFormat="1">
      <c r="A146"/>
      <c r="B146"/>
      <c r="C146"/>
      <c r="D146"/>
      <c r="E146"/>
      <c r="F146"/>
      <c r="G146"/>
      <c r="H146"/>
      <c r="I146"/>
      <c r="J146"/>
      <c r="K146"/>
      <c r="L146"/>
      <c r="M146"/>
    </row>
    <row r="147" spans="1:13" s="28" customFormat="1">
      <c r="A147"/>
      <c r="B147"/>
      <c r="C147"/>
      <c r="D147"/>
      <c r="E147"/>
      <c r="F147"/>
      <c r="G147"/>
      <c r="H147"/>
      <c r="I147"/>
      <c r="J147"/>
      <c r="K147"/>
      <c r="L147"/>
      <c r="M147"/>
    </row>
    <row r="148" spans="1:13" s="28" customFormat="1">
      <c r="A148"/>
      <c r="B148"/>
      <c r="C148"/>
      <c r="D148"/>
      <c r="E148"/>
      <c r="F148"/>
      <c r="G148"/>
      <c r="H148"/>
      <c r="I148"/>
      <c r="J148"/>
      <c r="K148"/>
      <c r="L148"/>
      <c r="M148"/>
    </row>
    <row r="149" spans="1:13" s="28" customFormat="1">
      <c r="A149"/>
      <c r="B149"/>
      <c r="C149"/>
      <c r="D149"/>
      <c r="E149"/>
      <c r="F149"/>
      <c r="G149"/>
      <c r="H149"/>
      <c r="I149"/>
      <c r="J149"/>
      <c r="K149"/>
      <c r="L149"/>
      <c r="M149"/>
    </row>
    <row r="150" spans="1:13" s="28" customFormat="1">
      <c r="A150"/>
      <c r="B150"/>
      <c r="C150"/>
      <c r="D150"/>
      <c r="E150"/>
      <c r="F150"/>
      <c r="G150"/>
      <c r="H150"/>
      <c r="I150"/>
      <c r="J150"/>
      <c r="K150"/>
      <c r="L150"/>
      <c r="M150"/>
    </row>
    <row r="151" spans="1:13" s="28" customFormat="1">
      <c r="A151"/>
      <c r="B151"/>
      <c r="C151"/>
      <c r="D151"/>
      <c r="E151"/>
      <c r="F151"/>
      <c r="G151"/>
      <c r="H151"/>
      <c r="I151"/>
      <c r="J151"/>
      <c r="K151"/>
      <c r="L151"/>
      <c r="M151"/>
    </row>
    <row r="152" spans="1:13" s="28" customFormat="1">
      <c r="A152"/>
      <c r="B152"/>
      <c r="C152"/>
      <c r="D152"/>
      <c r="E152"/>
      <c r="F152"/>
      <c r="G152"/>
      <c r="H152"/>
      <c r="I152"/>
      <c r="J152"/>
      <c r="K152"/>
      <c r="L152"/>
      <c r="M152"/>
    </row>
    <row r="153" spans="1:13" s="28" customFormat="1">
      <c r="A153"/>
      <c r="B153"/>
      <c r="C153"/>
      <c r="D153"/>
      <c r="E153"/>
      <c r="F153"/>
      <c r="G153"/>
      <c r="H153"/>
      <c r="I153"/>
      <c r="J153"/>
      <c r="K153"/>
      <c r="L153"/>
      <c r="M153"/>
    </row>
    <row r="154" spans="1:13" s="28" customFormat="1">
      <c r="A154"/>
      <c r="B154"/>
      <c r="C154"/>
      <c r="D154"/>
      <c r="E154"/>
      <c r="F154"/>
      <c r="G154"/>
      <c r="H154"/>
      <c r="I154"/>
      <c r="J154"/>
      <c r="K154"/>
      <c r="L154"/>
      <c r="M154"/>
    </row>
    <row r="155" spans="1:13" s="28" customFormat="1">
      <c r="A155"/>
      <c r="B155"/>
      <c r="C155"/>
      <c r="D155"/>
      <c r="E155"/>
      <c r="F155"/>
      <c r="G155"/>
      <c r="H155"/>
      <c r="I155"/>
      <c r="J155"/>
      <c r="K155"/>
      <c r="L155"/>
      <c r="M155"/>
    </row>
    <row r="156" spans="1:13" s="28" customFormat="1">
      <c r="A156"/>
      <c r="B156"/>
      <c r="C156"/>
      <c r="D156"/>
      <c r="E156"/>
      <c r="F156"/>
      <c r="G156"/>
      <c r="H156"/>
      <c r="I156"/>
      <c r="J156"/>
      <c r="K156"/>
      <c r="L156"/>
      <c r="M156"/>
    </row>
    <row r="157" spans="1:13" s="28" customFormat="1">
      <c r="A157"/>
      <c r="B157"/>
      <c r="C157"/>
      <c r="D157"/>
      <c r="E157"/>
      <c r="F157"/>
      <c r="G157"/>
      <c r="H157"/>
      <c r="I157"/>
      <c r="J157"/>
      <c r="K157"/>
      <c r="L157"/>
      <c r="M157"/>
    </row>
    <row r="158" spans="1:13" s="28" customFormat="1">
      <c r="A158"/>
      <c r="B158"/>
      <c r="C158"/>
      <c r="D158"/>
      <c r="E158"/>
      <c r="F158"/>
      <c r="G158"/>
      <c r="H158"/>
      <c r="I158"/>
      <c r="J158"/>
      <c r="K158"/>
      <c r="L158"/>
      <c r="M158"/>
    </row>
    <row r="159" spans="1:13" s="28" customFormat="1">
      <c r="A159"/>
      <c r="B159"/>
      <c r="C159"/>
      <c r="D159"/>
      <c r="E159"/>
      <c r="F159"/>
      <c r="G159"/>
      <c r="H159"/>
      <c r="I159"/>
      <c r="J159"/>
      <c r="K159"/>
      <c r="L159"/>
      <c r="M159"/>
    </row>
    <row r="160" spans="1:13" s="28" customFormat="1">
      <c r="A160"/>
      <c r="B160"/>
      <c r="C160"/>
      <c r="D160"/>
      <c r="E160"/>
      <c r="F160"/>
      <c r="G160"/>
      <c r="H160"/>
      <c r="I160"/>
      <c r="J160"/>
      <c r="K160"/>
      <c r="L160"/>
      <c r="M160"/>
    </row>
    <row r="161" spans="1:13" s="28" customFormat="1">
      <c r="A161"/>
      <c r="B161"/>
      <c r="C161"/>
      <c r="D161"/>
      <c r="E161"/>
      <c r="F161"/>
      <c r="G161"/>
      <c r="H161"/>
      <c r="I161"/>
      <c r="J161"/>
      <c r="K161"/>
      <c r="L161"/>
      <c r="M161"/>
    </row>
    <row r="162" spans="1:13" s="28" customFormat="1">
      <c r="A162"/>
      <c r="B162"/>
      <c r="C162"/>
      <c r="D162"/>
      <c r="E162"/>
      <c r="F162"/>
      <c r="G162"/>
      <c r="H162"/>
      <c r="I162"/>
      <c r="J162"/>
      <c r="K162"/>
      <c r="L162"/>
      <c r="M162"/>
    </row>
    <row r="163" spans="1:13" s="28" customFormat="1">
      <c r="A163"/>
      <c r="B163"/>
      <c r="C163"/>
      <c r="D163"/>
      <c r="E163"/>
      <c r="F163"/>
      <c r="G163"/>
      <c r="H163"/>
      <c r="I163"/>
      <c r="J163"/>
      <c r="K163"/>
      <c r="L163"/>
      <c r="M163"/>
    </row>
    <row r="164" spans="1:13" s="28" customFormat="1">
      <c r="A164"/>
      <c r="B164"/>
      <c r="C164"/>
      <c r="D164"/>
      <c r="E164"/>
      <c r="F164"/>
      <c r="G164"/>
      <c r="H164"/>
      <c r="I164"/>
      <c r="J164"/>
      <c r="K164"/>
      <c r="L164"/>
      <c r="M164"/>
    </row>
    <row r="165" spans="1:13" s="28" customFormat="1">
      <c r="A165"/>
      <c r="B165"/>
      <c r="C165"/>
      <c r="D165"/>
      <c r="E165"/>
      <c r="F165"/>
      <c r="G165"/>
      <c r="H165"/>
      <c r="I165"/>
      <c r="J165"/>
      <c r="K165"/>
      <c r="L165"/>
      <c r="M165"/>
    </row>
    <row r="166" spans="1:13" s="28" customFormat="1">
      <c r="A166"/>
      <c r="B166"/>
      <c r="C166"/>
      <c r="D166"/>
      <c r="E166"/>
      <c r="F166"/>
      <c r="G166"/>
      <c r="H166"/>
      <c r="I166"/>
      <c r="J166"/>
      <c r="K166"/>
      <c r="L166"/>
      <c r="M166"/>
    </row>
    <row r="167" spans="1:13" s="28" customFormat="1">
      <c r="A167"/>
      <c r="B167"/>
      <c r="C167"/>
      <c r="D167"/>
      <c r="E167"/>
      <c r="F167"/>
      <c r="G167"/>
      <c r="H167"/>
      <c r="I167"/>
      <c r="J167"/>
      <c r="K167"/>
      <c r="L167"/>
      <c r="M167"/>
    </row>
    <row r="168" spans="1:13" s="28" customFormat="1">
      <c r="A168"/>
      <c r="B168"/>
      <c r="C168"/>
      <c r="D168"/>
      <c r="E168"/>
      <c r="F168"/>
      <c r="G168"/>
      <c r="H168"/>
      <c r="I168"/>
      <c r="J168"/>
      <c r="K168"/>
      <c r="L168"/>
      <c r="M168"/>
    </row>
    <row r="169" spans="1:13" s="28" customFormat="1">
      <c r="A169"/>
      <c r="B169"/>
      <c r="C169"/>
      <c r="D169"/>
      <c r="E169"/>
      <c r="F169"/>
      <c r="G169"/>
      <c r="H169"/>
      <c r="I169"/>
      <c r="J169"/>
      <c r="K169"/>
      <c r="L169"/>
      <c r="M169"/>
    </row>
    <row r="170" spans="1:13" s="28" customFormat="1">
      <c r="A170"/>
      <c r="B170"/>
      <c r="C170"/>
      <c r="D170"/>
      <c r="E170"/>
      <c r="F170"/>
      <c r="G170"/>
      <c r="H170"/>
      <c r="I170"/>
      <c r="J170"/>
      <c r="K170"/>
      <c r="L170"/>
      <c r="M170"/>
    </row>
    <row r="171" spans="1:13" s="28" customFormat="1">
      <c r="A171"/>
      <c r="B171"/>
      <c r="C171"/>
      <c r="D171"/>
      <c r="E171"/>
      <c r="F171"/>
      <c r="G171"/>
      <c r="H171"/>
      <c r="I171"/>
      <c r="J171"/>
      <c r="K171"/>
      <c r="L171"/>
      <c r="M171"/>
    </row>
    <row r="172" spans="1:13" s="28" customFormat="1">
      <c r="A172"/>
      <c r="B172"/>
      <c r="C172"/>
      <c r="D172"/>
      <c r="E172"/>
      <c r="F172"/>
      <c r="G172"/>
      <c r="H172"/>
      <c r="I172"/>
      <c r="J172"/>
      <c r="K172"/>
      <c r="L172"/>
      <c r="M172"/>
    </row>
    <row r="173" spans="1:13" s="28" customFormat="1">
      <c r="A173"/>
      <c r="B173"/>
      <c r="C173"/>
      <c r="D173"/>
      <c r="E173"/>
      <c r="F173"/>
      <c r="G173"/>
      <c r="H173"/>
      <c r="I173"/>
      <c r="J173"/>
      <c r="K173"/>
      <c r="L173"/>
      <c r="M173"/>
    </row>
    <row r="174" spans="1:13" s="28" customFormat="1">
      <c r="A174"/>
      <c r="B174"/>
      <c r="C174"/>
      <c r="D174"/>
      <c r="E174"/>
      <c r="F174"/>
      <c r="G174"/>
      <c r="H174"/>
      <c r="I174"/>
      <c r="J174"/>
      <c r="K174"/>
      <c r="L174"/>
      <c r="M174"/>
    </row>
    <row r="175" spans="1:13" s="28" customFormat="1">
      <c r="A175"/>
      <c r="B175"/>
      <c r="C175"/>
      <c r="D175"/>
      <c r="E175"/>
      <c r="F175"/>
      <c r="G175"/>
      <c r="H175"/>
      <c r="I175"/>
      <c r="J175"/>
      <c r="K175"/>
      <c r="L175"/>
      <c r="M175"/>
    </row>
    <row r="176" spans="1:13" s="28" customFormat="1">
      <c r="A176"/>
      <c r="B176"/>
      <c r="C176"/>
      <c r="D176"/>
      <c r="E176"/>
      <c r="F176"/>
      <c r="G176"/>
      <c r="H176"/>
      <c r="I176"/>
      <c r="J176"/>
      <c r="K176"/>
      <c r="L176"/>
      <c r="M176"/>
    </row>
    <row r="177" spans="1:13" s="28" customFormat="1">
      <c r="A177"/>
      <c r="B177"/>
      <c r="C177"/>
      <c r="D177"/>
      <c r="E177"/>
      <c r="F177"/>
      <c r="G177"/>
      <c r="H177"/>
      <c r="I177"/>
      <c r="J177"/>
      <c r="K177"/>
      <c r="L177"/>
      <c r="M177"/>
    </row>
    <row r="178" spans="1:13" s="28" customFormat="1">
      <c r="A178"/>
      <c r="B178"/>
      <c r="C178"/>
      <c r="D178"/>
      <c r="E178"/>
      <c r="F178"/>
      <c r="G178"/>
      <c r="H178"/>
      <c r="I178"/>
      <c r="J178"/>
      <c r="K178"/>
      <c r="L178"/>
      <c r="M178"/>
    </row>
    <row r="179" spans="1:13" s="28" customFormat="1">
      <c r="A179"/>
      <c r="B179"/>
      <c r="C179"/>
      <c r="D179"/>
      <c r="E179"/>
      <c r="F179"/>
      <c r="G179"/>
      <c r="H179"/>
      <c r="I179"/>
      <c r="J179"/>
      <c r="K179"/>
      <c r="L179"/>
      <c r="M179"/>
    </row>
    <row r="180" spans="1:13" s="28" customFormat="1">
      <c r="A180"/>
      <c r="B180"/>
      <c r="C180"/>
      <c r="D180"/>
      <c r="E180"/>
      <c r="F180"/>
      <c r="G180"/>
      <c r="H180"/>
      <c r="I180"/>
      <c r="J180"/>
      <c r="K180"/>
      <c r="L180"/>
      <c r="M180"/>
    </row>
    <row r="181" spans="1:13" s="28" customFormat="1">
      <c r="A181"/>
      <c r="B181"/>
      <c r="C181"/>
      <c r="D181"/>
      <c r="E181"/>
      <c r="F181"/>
      <c r="G181"/>
      <c r="H181"/>
      <c r="I181"/>
      <c r="J181"/>
      <c r="K181"/>
      <c r="L181"/>
      <c r="M181"/>
    </row>
    <row r="182" spans="1:13" s="28" customFormat="1">
      <c r="A182"/>
      <c r="B182"/>
      <c r="C182"/>
      <c r="D182"/>
      <c r="E182"/>
      <c r="F182"/>
      <c r="G182"/>
      <c r="H182"/>
      <c r="I182"/>
      <c r="J182"/>
      <c r="K182"/>
      <c r="L182"/>
      <c r="M182"/>
    </row>
    <row r="183" spans="1:13" s="28" customFormat="1">
      <c r="A183"/>
      <c r="B183"/>
      <c r="C183"/>
      <c r="D183"/>
      <c r="E183"/>
      <c r="F183"/>
      <c r="G183"/>
      <c r="H183"/>
      <c r="I183"/>
      <c r="J183"/>
      <c r="K183"/>
      <c r="L183"/>
      <c r="M183"/>
    </row>
    <row r="184" spans="1:13" s="28" customFormat="1">
      <c r="A184"/>
      <c r="B184"/>
      <c r="C184"/>
      <c r="D184"/>
      <c r="E184"/>
      <c r="F184"/>
      <c r="G184"/>
      <c r="H184"/>
      <c r="I184"/>
      <c r="J184"/>
      <c r="K184"/>
      <c r="L184"/>
      <c r="M184"/>
    </row>
    <row r="185" spans="1:13" s="28" customFormat="1">
      <c r="A185"/>
      <c r="B185"/>
      <c r="C185"/>
      <c r="D185"/>
      <c r="E185"/>
      <c r="F185"/>
      <c r="G185"/>
      <c r="H185"/>
      <c r="I185"/>
      <c r="J185"/>
      <c r="K185"/>
      <c r="L185"/>
      <c r="M185"/>
    </row>
    <row r="186" spans="1:13" s="28" customFormat="1">
      <c r="A186"/>
      <c r="B186"/>
      <c r="C186"/>
      <c r="D186"/>
      <c r="E186"/>
      <c r="F186"/>
      <c r="G186"/>
      <c r="H186"/>
      <c r="I186"/>
      <c r="J186"/>
      <c r="K186"/>
      <c r="L186"/>
      <c r="M186"/>
    </row>
    <row r="187" spans="1:13" s="28" customFormat="1">
      <c r="A187"/>
      <c r="B187"/>
      <c r="C187"/>
      <c r="D187"/>
      <c r="E187"/>
      <c r="F187"/>
      <c r="G187"/>
      <c r="H187"/>
      <c r="I187"/>
      <c r="J187"/>
      <c r="K187"/>
      <c r="L187"/>
      <c r="M187"/>
    </row>
    <row r="188" spans="1:13" s="28" customFormat="1">
      <c r="A188"/>
      <c r="B188"/>
      <c r="C188"/>
      <c r="D188"/>
      <c r="E188"/>
      <c r="F188"/>
      <c r="G188"/>
      <c r="H188"/>
      <c r="I188"/>
      <c r="J188"/>
      <c r="K188"/>
      <c r="L188"/>
      <c r="M188"/>
    </row>
    <row r="189" spans="1:13" s="28" customFormat="1">
      <c r="A189"/>
      <c r="B189"/>
      <c r="C189"/>
      <c r="D189"/>
      <c r="E189"/>
      <c r="F189"/>
      <c r="G189"/>
      <c r="H189"/>
      <c r="I189"/>
      <c r="J189"/>
      <c r="K189"/>
      <c r="L189"/>
      <c r="M189"/>
    </row>
    <row r="190" spans="1:13" s="28" customFormat="1">
      <c r="A190"/>
      <c r="B190"/>
      <c r="C190"/>
      <c r="D190"/>
      <c r="E190"/>
      <c r="F190"/>
      <c r="G190"/>
      <c r="H190"/>
      <c r="I190"/>
      <c r="J190"/>
      <c r="K190"/>
      <c r="L190"/>
      <c r="M190"/>
    </row>
    <row r="191" spans="1:13" s="28" customFormat="1">
      <c r="A191"/>
      <c r="B191"/>
      <c r="C191"/>
      <c r="D191"/>
      <c r="E191"/>
      <c r="F191"/>
      <c r="G191"/>
      <c r="H191"/>
      <c r="I191"/>
      <c r="J191"/>
      <c r="K191"/>
      <c r="L191"/>
      <c r="M191"/>
    </row>
    <row r="192" spans="1:13" s="28" customFormat="1">
      <c r="A192"/>
      <c r="B192"/>
      <c r="C192"/>
      <c r="D192"/>
      <c r="E192"/>
      <c r="F192"/>
      <c r="G192"/>
      <c r="H192"/>
      <c r="I192"/>
      <c r="J192"/>
      <c r="K192"/>
      <c r="L192"/>
      <c r="M192"/>
    </row>
    <row r="193" spans="1:13" s="28" customFormat="1">
      <c r="A193"/>
      <c r="B193"/>
      <c r="C193"/>
      <c r="D193"/>
      <c r="E193"/>
      <c r="F193"/>
      <c r="G193"/>
      <c r="H193"/>
      <c r="I193"/>
      <c r="J193"/>
      <c r="K193"/>
      <c r="L193"/>
      <c r="M193"/>
    </row>
    <row r="194" spans="1:13" s="28" customFormat="1">
      <c r="A194"/>
      <c r="B194"/>
      <c r="C194"/>
      <c r="D194"/>
      <c r="E194"/>
      <c r="F194"/>
      <c r="G194"/>
      <c r="H194"/>
      <c r="I194"/>
      <c r="J194"/>
      <c r="K194"/>
      <c r="L194"/>
      <c r="M194"/>
    </row>
    <row r="195" spans="1:13" s="28" customFormat="1">
      <c r="A195"/>
      <c r="B195"/>
      <c r="C195"/>
      <c r="D195"/>
      <c r="E195"/>
      <c r="F195"/>
      <c r="G195"/>
      <c r="H195"/>
      <c r="I195"/>
      <c r="J195"/>
      <c r="K195"/>
      <c r="L195"/>
      <c r="M195"/>
    </row>
    <row r="196" spans="1:13" s="28" customFormat="1">
      <c r="A196"/>
      <c r="B196"/>
      <c r="C196"/>
      <c r="D196"/>
      <c r="E196"/>
      <c r="F196"/>
      <c r="G196"/>
      <c r="H196"/>
      <c r="I196"/>
      <c r="J196"/>
      <c r="K196"/>
      <c r="L196"/>
      <c r="M196"/>
    </row>
    <row r="197" spans="1:13" s="28" customFormat="1">
      <c r="A197"/>
      <c r="B197"/>
      <c r="C197"/>
      <c r="D197"/>
      <c r="E197"/>
      <c r="F197"/>
      <c r="G197"/>
      <c r="H197"/>
      <c r="I197"/>
      <c r="J197"/>
      <c r="K197"/>
      <c r="L197"/>
      <c r="M197"/>
    </row>
    <row r="198" spans="1:13" s="28" customFormat="1">
      <c r="A198"/>
      <c r="B198"/>
      <c r="C198"/>
      <c r="D198"/>
      <c r="E198"/>
      <c r="F198"/>
      <c r="G198"/>
      <c r="H198"/>
      <c r="I198"/>
      <c r="J198"/>
      <c r="K198"/>
      <c r="L198"/>
      <c r="M198"/>
    </row>
    <row r="199" spans="1:13" s="28" customFormat="1">
      <c r="A199"/>
      <c r="B199"/>
      <c r="C199"/>
      <c r="D199"/>
      <c r="E199"/>
      <c r="F199"/>
      <c r="G199"/>
      <c r="H199"/>
      <c r="I199"/>
      <c r="J199"/>
      <c r="K199"/>
      <c r="L199"/>
      <c r="M199"/>
    </row>
    <row r="200" spans="1:13" s="28" customFormat="1">
      <c r="A200"/>
      <c r="B200"/>
      <c r="C200"/>
      <c r="D200"/>
      <c r="E200"/>
      <c r="F200"/>
      <c r="G200"/>
      <c r="H200"/>
      <c r="I200"/>
      <c r="J200"/>
      <c r="K200"/>
      <c r="L200"/>
      <c r="M200"/>
    </row>
    <row r="201" spans="1:13" s="28" customFormat="1">
      <c r="A201"/>
      <c r="B201"/>
      <c r="C201"/>
      <c r="D201"/>
      <c r="E201"/>
      <c r="F201"/>
      <c r="G201"/>
      <c r="H201"/>
      <c r="I201"/>
      <c r="J201"/>
      <c r="K201"/>
      <c r="L201"/>
      <c r="M201"/>
    </row>
    <row r="202" spans="1:13" s="28" customFormat="1">
      <c r="A202"/>
      <c r="B202"/>
      <c r="C202"/>
      <c r="D202"/>
      <c r="E202"/>
      <c r="F202"/>
      <c r="G202"/>
      <c r="H202"/>
      <c r="I202"/>
      <c r="J202"/>
      <c r="K202"/>
      <c r="L202"/>
      <c r="M202"/>
    </row>
    <row r="203" spans="1:13" s="28" customFormat="1">
      <c r="A203"/>
      <c r="B203"/>
      <c r="C203"/>
      <c r="D203"/>
      <c r="E203"/>
      <c r="F203"/>
      <c r="G203"/>
      <c r="H203"/>
      <c r="I203"/>
      <c r="J203"/>
      <c r="K203"/>
      <c r="L203"/>
      <c r="M203"/>
    </row>
    <row r="204" spans="1:13" s="28" customFormat="1">
      <c r="A204"/>
      <c r="B204"/>
      <c r="C204"/>
      <c r="D204"/>
      <c r="E204"/>
      <c r="F204"/>
      <c r="G204"/>
      <c r="H204"/>
      <c r="I204"/>
      <c r="J204"/>
      <c r="K204"/>
      <c r="L204"/>
      <c r="M204"/>
    </row>
    <row r="205" spans="1:13" s="28" customFormat="1">
      <c r="A205"/>
      <c r="B205"/>
      <c r="C205"/>
      <c r="D205"/>
      <c r="E205"/>
      <c r="F205"/>
      <c r="G205"/>
      <c r="H205"/>
      <c r="I205"/>
      <c r="J205"/>
      <c r="K205"/>
      <c r="L205"/>
      <c r="M205"/>
    </row>
    <row r="206" spans="1:13" s="28" customFormat="1">
      <c r="A206"/>
      <c r="B206"/>
      <c r="C206"/>
      <c r="D206"/>
      <c r="E206"/>
      <c r="F206"/>
      <c r="G206"/>
      <c r="H206"/>
      <c r="I206"/>
      <c r="J206"/>
      <c r="K206"/>
      <c r="L206"/>
      <c r="M206"/>
    </row>
    <row r="207" spans="1:13" s="28" customFormat="1">
      <c r="A207"/>
      <c r="B207"/>
      <c r="C207"/>
      <c r="D207"/>
      <c r="E207"/>
      <c r="F207"/>
      <c r="G207"/>
      <c r="H207"/>
      <c r="I207"/>
      <c r="J207"/>
      <c r="K207"/>
      <c r="L207"/>
      <c r="M207"/>
    </row>
    <row r="208" spans="1:13" s="28" customFormat="1">
      <c r="A208"/>
      <c r="B208"/>
      <c r="C208"/>
      <c r="D208"/>
      <c r="E208"/>
      <c r="F208"/>
      <c r="G208"/>
      <c r="H208"/>
      <c r="I208"/>
      <c r="J208"/>
      <c r="K208"/>
      <c r="L208"/>
      <c r="M208"/>
    </row>
    <row r="209" spans="1:13" s="28" customFormat="1">
      <c r="A209"/>
      <c r="B209"/>
      <c r="C209"/>
      <c r="D209"/>
      <c r="E209"/>
      <c r="F209"/>
      <c r="G209"/>
      <c r="H209"/>
      <c r="I209"/>
      <c r="J209"/>
      <c r="K209"/>
      <c r="L209"/>
      <c r="M209"/>
    </row>
    <row r="210" spans="1:13" s="28" customFormat="1">
      <c r="A210"/>
      <c r="B210"/>
      <c r="C210"/>
      <c r="D210"/>
      <c r="E210"/>
      <c r="F210"/>
      <c r="G210"/>
      <c r="H210"/>
      <c r="I210"/>
      <c r="J210"/>
      <c r="K210"/>
      <c r="L210"/>
      <c r="M210"/>
    </row>
    <row r="211" spans="1:13" s="28" customFormat="1">
      <c r="A211"/>
      <c r="B211"/>
      <c r="C211"/>
      <c r="D211"/>
      <c r="E211"/>
      <c r="F211"/>
      <c r="G211"/>
      <c r="H211"/>
      <c r="I211"/>
      <c r="J211"/>
      <c r="K211"/>
      <c r="L211"/>
      <c r="M211"/>
    </row>
    <row r="212" spans="1:13" s="28" customFormat="1">
      <c r="A212"/>
      <c r="B212"/>
      <c r="C212"/>
      <c r="D212"/>
      <c r="E212"/>
      <c r="F212"/>
      <c r="G212"/>
      <c r="H212"/>
      <c r="I212"/>
      <c r="J212"/>
      <c r="K212"/>
      <c r="L212"/>
      <c r="M212"/>
    </row>
    <row r="213" spans="1:13" s="28" customFormat="1">
      <c r="A213"/>
      <c r="B213"/>
      <c r="C213"/>
      <c r="D213"/>
      <c r="E213"/>
      <c r="F213"/>
      <c r="G213"/>
      <c r="H213"/>
      <c r="I213"/>
      <c r="J213"/>
      <c r="K213"/>
      <c r="L213"/>
      <c r="M213"/>
    </row>
    <row r="214" spans="1:13" s="28" customFormat="1">
      <c r="A214"/>
      <c r="B214"/>
      <c r="C214"/>
      <c r="D214"/>
      <c r="E214"/>
      <c r="F214"/>
      <c r="G214"/>
      <c r="H214"/>
      <c r="I214"/>
      <c r="J214"/>
      <c r="K214"/>
      <c r="L214"/>
      <c r="M214"/>
    </row>
    <row r="215" spans="1:13" s="28" customFormat="1">
      <c r="A215"/>
      <c r="B215"/>
      <c r="C215"/>
      <c r="D215"/>
      <c r="E215"/>
      <c r="F215"/>
      <c r="G215"/>
      <c r="H215"/>
      <c r="I215"/>
      <c r="J215"/>
      <c r="K215"/>
      <c r="L215"/>
      <c r="M215"/>
    </row>
    <row r="216" spans="1:13" s="28" customFormat="1">
      <c r="A216"/>
      <c r="B216"/>
      <c r="C216"/>
      <c r="D216"/>
      <c r="E216"/>
      <c r="F216"/>
      <c r="G216"/>
      <c r="H216"/>
      <c r="I216"/>
      <c r="J216"/>
      <c r="K216"/>
      <c r="L216"/>
      <c r="M216"/>
    </row>
    <row r="217" spans="1:13" s="28" customFormat="1">
      <c r="A217"/>
      <c r="B217"/>
      <c r="C217"/>
      <c r="D217"/>
      <c r="E217"/>
      <c r="F217"/>
      <c r="G217"/>
      <c r="H217"/>
      <c r="I217"/>
      <c r="J217"/>
      <c r="K217"/>
      <c r="L217"/>
      <c r="M217"/>
    </row>
    <row r="218" spans="1:13" s="28" customFormat="1">
      <c r="A218"/>
      <c r="B218"/>
      <c r="C218"/>
      <c r="D218"/>
      <c r="E218"/>
      <c r="F218"/>
      <c r="G218"/>
      <c r="H218"/>
      <c r="I218"/>
      <c r="J218"/>
      <c r="K218"/>
      <c r="L218"/>
      <c r="M218"/>
    </row>
    <row r="219" spans="1:13" s="28" customFormat="1">
      <c r="A219"/>
      <c r="B219"/>
      <c r="C219"/>
      <c r="D219"/>
      <c r="E219"/>
      <c r="F219"/>
      <c r="G219"/>
      <c r="H219"/>
      <c r="I219"/>
      <c r="J219"/>
      <c r="K219"/>
      <c r="L219"/>
      <c r="M219"/>
    </row>
    <row r="220" spans="1:13" s="28" customFormat="1">
      <c r="A220"/>
      <c r="B220"/>
      <c r="C220"/>
      <c r="D220"/>
      <c r="E220"/>
      <c r="F220"/>
      <c r="G220"/>
      <c r="H220"/>
      <c r="I220"/>
      <c r="J220"/>
      <c r="K220"/>
      <c r="L220"/>
      <c r="M220"/>
    </row>
    <row r="221" spans="1:13" s="28" customFormat="1">
      <c r="A221"/>
      <c r="B221"/>
      <c r="C221"/>
      <c r="D221"/>
      <c r="E221"/>
      <c r="F221"/>
      <c r="G221"/>
      <c r="H221"/>
      <c r="I221"/>
      <c r="J221"/>
      <c r="K221"/>
      <c r="L221"/>
      <c r="M221"/>
    </row>
    <row r="222" spans="1:13" s="28" customFormat="1">
      <c r="A222"/>
      <c r="B222"/>
      <c r="C222"/>
      <c r="D222"/>
      <c r="E222"/>
      <c r="F222"/>
      <c r="G222"/>
      <c r="H222"/>
      <c r="I222"/>
      <c r="J222"/>
      <c r="K222"/>
      <c r="L222"/>
      <c r="M222"/>
    </row>
    <row r="223" spans="1:13" s="28" customFormat="1">
      <c r="A223"/>
      <c r="B223"/>
      <c r="C223"/>
      <c r="D223"/>
      <c r="E223"/>
      <c r="F223"/>
      <c r="G223"/>
      <c r="H223"/>
      <c r="I223"/>
      <c r="J223"/>
      <c r="K223"/>
      <c r="L223"/>
      <c r="M223"/>
    </row>
    <row r="224" spans="1:13" s="28" customFormat="1">
      <c r="A224"/>
      <c r="B224"/>
      <c r="C224"/>
      <c r="D224"/>
      <c r="E224"/>
      <c r="F224"/>
      <c r="G224"/>
      <c r="H224"/>
      <c r="I224"/>
      <c r="J224"/>
      <c r="K224"/>
      <c r="L224"/>
      <c r="M224"/>
    </row>
    <row r="225" spans="1:13" s="28" customFormat="1">
      <c r="A225"/>
      <c r="B225"/>
      <c r="C225"/>
      <c r="D225"/>
      <c r="E225"/>
      <c r="F225"/>
      <c r="G225"/>
      <c r="H225"/>
      <c r="I225"/>
      <c r="J225"/>
      <c r="K225"/>
      <c r="L225"/>
      <c r="M225"/>
    </row>
    <row r="226" spans="1:13" s="28" customFormat="1">
      <c r="A226"/>
      <c r="B226"/>
      <c r="C226"/>
      <c r="D226"/>
      <c r="E226"/>
      <c r="F226"/>
      <c r="G226"/>
      <c r="H226"/>
      <c r="I226"/>
      <c r="J226"/>
      <c r="K226"/>
      <c r="L226"/>
      <c r="M226"/>
    </row>
    <row r="227" spans="1:13" s="28" customFormat="1">
      <c r="A227"/>
      <c r="B227"/>
      <c r="C227"/>
      <c r="D227"/>
      <c r="E227"/>
      <c r="F227"/>
      <c r="G227"/>
      <c r="H227"/>
      <c r="I227"/>
      <c r="J227"/>
      <c r="K227"/>
      <c r="L227"/>
      <c r="M227"/>
    </row>
    <row r="228" spans="1:13" s="28" customFormat="1">
      <c r="A228"/>
      <c r="B228"/>
      <c r="C228"/>
      <c r="D228"/>
      <c r="E228"/>
      <c r="F228"/>
      <c r="G228"/>
      <c r="H228"/>
      <c r="I228"/>
      <c r="J228"/>
      <c r="K228"/>
      <c r="L228"/>
      <c r="M228"/>
    </row>
    <row r="229" spans="1:13" s="28" customFormat="1">
      <c r="A229"/>
      <c r="B229"/>
      <c r="C229"/>
      <c r="D229"/>
      <c r="E229"/>
      <c r="F229"/>
      <c r="G229"/>
      <c r="H229"/>
      <c r="I229"/>
      <c r="J229"/>
      <c r="K229"/>
      <c r="L229"/>
      <c r="M229"/>
    </row>
    <row r="230" spans="1:13" s="28" customFormat="1">
      <c r="A230"/>
      <c r="B230"/>
      <c r="C230"/>
      <c r="D230"/>
      <c r="E230"/>
      <c r="F230"/>
      <c r="G230"/>
      <c r="H230"/>
      <c r="I230"/>
      <c r="J230"/>
      <c r="K230"/>
      <c r="L230"/>
      <c r="M230"/>
    </row>
    <row r="231" spans="1:13" s="28" customFormat="1">
      <c r="A231"/>
      <c r="B231"/>
      <c r="C231"/>
      <c r="D231"/>
      <c r="E231"/>
      <c r="F231"/>
      <c r="G231"/>
      <c r="H231"/>
      <c r="I231"/>
      <c r="J231"/>
      <c r="K231"/>
      <c r="L231"/>
      <c r="M231"/>
    </row>
    <row r="232" spans="1:13" s="28" customFormat="1">
      <c r="A232"/>
      <c r="B232"/>
      <c r="C232"/>
      <c r="D232"/>
      <c r="E232"/>
      <c r="F232"/>
      <c r="G232"/>
      <c r="H232"/>
      <c r="I232"/>
      <c r="J232"/>
      <c r="K232"/>
      <c r="L232"/>
      <c r="M232"/>
    </row>
    <row r="233" spans="1:13" s="28" customFormat="1">
      <c r="A233"/>
      <c r="B233"/>
      <c r="C233"/>
      <c r="D233"/>
      <c r="E233"/>
      <c r="F233"/>
      <c r="G233"/>
      <c r="H233"/>
      <c r="I233"/>
      <c r="J233"/>
      <c r="K233"/>
      <c r="L233"/>
      <c r="M233"/>
    </row>
    <row r="234" spans="1:13" s="28" customFormat="1">
      <c r="A234"/>
      <c r="B234"/>
      <c r="C234"/>
      <c r="D234"/>
      <c r="E234"/>
      <c r="F234"/>
      <c r="G234"/>
      <c r="H234"/>
      <c r="I234"/>
      <c r="J234"/>
      <c r="K234"/>
      <c r="L234"/>
      <c r="M234"/>
    </row>
    <row r="235" spans="1:13" s="28" customFormat="1">
      <c r="A235"/>
      <c r="B235"/>
      <c r="C235"/>
      <c r="D235"/>
      <c r="E235"/>
      <c r="F235"/>
      <c r="G235"/>
      <c r="H235"/>
      <c r="I235"/>
      <c r="J235"/>
      <c r="K235"/>
      <c r="L235"/>
      <c r="M235"/>
    </row>
    <row r="236" spans="1:13" s="28" customFormat="1">
      <c r="A236"/>
      <c r="B236"/>
      <c r="C236"/>
      <c r="D236"/>
      <c r="E236"/>
      <c r="F236"/>
      <c r="G236"/>
      <c r="H236"/>
      <c r="I236"/>
      <c r="J236"/>
      <c r="K236"/>
      <c r="L236"/>
      <c r="M236"/>
    </row>
    <row r="237" spans="1:13" s="28" customFormat="1">
      <c r="A237"/>
      <c r="B237"/>
      <c r="C237"/>
      <c r="D237"/>
      <c r="E237"/>
      <c r="F237"/>
      <c r="G237"/>
      <c r="H237"/>
      <c r="I237"/>
      <c r="J237"/>
      <c r="K237"/>
      <c r="L237"/>
      <c r="M237"/>
    </row>
    <row r="238" spans="1:13" s="28" customFormat="1">
      <c r="A238"/>
      <c r="B238"/>
      <c r="C238"/>
      <c r="D238"/>
      <c r="E238"/>
      <c r="F238"/>
      <c r="G238"/>
      <c r="H238"/>
      <c r="I238"/>
      <c r="J238"/>
      <c r="K238"/>
      <c r="L238"/>
      <c r="M238"/>
    </row>
    <row r="239" spans="1:13" s="28" customFormat="1">
      <c r="A239"/>
      <c r="B239"/>
      <c r="C239"/>
      <c r="D239"/>
      <c r="E239"/>
      <c r="F239"/>
      <c r="G239"/>
      <c r="H239"/>
      <c r="I239"/>
      <c r="J239"/>
      <c r="K239"/>
      <c r="L239"/>
      <c r="M239"/>
    </row>
    <row r="240" spans="1:13" s="28" customFormat="1">
      <c r="A240"/>
      <c r="B240"/>
      <c r="C240"/>
      <c r="D240"/>
      <c r="E240"/>
      <c r="F240"/>
      <c r="G240"/>
      <c r="H240"/>
      <c r="I240"/>
      <c r="J240"/>
      <c r="K240"/>
      <c r="L240"/>
      <c r="M240"/>
    </row>
    <row r="241" spans="1:13" s="28" customFormat="1">
      <c r="A241"/>
      <c r="B241"/>
      <c r="C241"/>
      <c r="D241"/>
      <c r="E241"/>
      <c r="F241"/>
      <c r="G241"/>
      <c r="H241"/>
      <c r="I241"/>
      <c r="J241"/>
      <c r="K241"/>
      <c r="L241"/>
      <c r="M241"/>
    </row>
    <row r="242" spans="1:13" s="28" customFormat="1">
      <c r="A242"/>
      <c r="B242"/>
      <c r="C242"/>
      <c r="D242"/>
      <c r="E242"/>
      <c r="F242"/>
      <c r="G242"/>
      <c r="H242"/>
      <c r="I242"/>
      <c r="J242"/>
      <c r="K242"/>
      <c r="L242"/>
      <c r="M242"/>
    </row>
    <row r="243" spans="1:13" s="28" customFormat="1">
      <c r="A243"/>
      <c r="B243"/>
      <c r="C243"/>
      <c r="D243"/>
      <c r="E243"/>
      <c r="F243"/>
      <c r="G243"/>
      <c r="H243"/>
      <c r="I243"/>
      <c r="J243"/>
      <c r="K243"/>
      <c r="L243"/>
      <c r="M243"/>
    </row>
    <row r="244" spans="1:13" s="28" customFormat="1">
      <c r="A244"/>
      <c r="B244"/>
      <c r="C244"/>
      <c r="D244"/>
      <c r="E244"/>
      <c r="F244"/>
      <c r="G244"/>
      <c r="H244"/>
      <c r="I244"/>
      <c r="J244"/>
      <c r="K244"/>
      <c r="L244"/>
      <c r="M244"/>
    </row>
    <row r="245" spans="1:13" s="28" customFormat="1">
      <c r="A245"/>
      <c r="B245"/>
      <c r="C245"/>
      <c r="D245"/>
      <c r="E245"/>
      <c r="F245"/>
      <c r="G245"/>
      <c r="H245"/>
      <c r="I245"/>
      <c r="J245"/>
      <c r="K245"/>
      <c r="L245"/>
      <c r="M245"/>
    </row>
    <row r="246" spans="1:13" s="28" customFormat="1">
      <c r="A246"/>
      <c r="B246"/>
      <c r="C246"/>
      <c r="D246"/>
      <c r="E246"/>
      <c r="F246"/>
      <c r="G246"/>
      <c r="H246"/>
      <c r="I246"/>
      <c r="J246"/>
      <c r="K246"/>
      <c r="L246"/>
      <c r="M246"/>
    </row>
    <row r="247" spans="1:13" s="28" customFormat="1">
      <c r="A247"/>
      <c r="B247"/>
      <c r="C247"/>
      <c r="D247"/>
      <c r="E247"/>
      <c r="F247"/>
      <c r="G247"/>
      <c r="H247"/>
      <c r="I247"/>
      <c r="J247"/>
      <c r="K247"/>
      <c r="L247"/>
      <c r="M247"/>
    </row>
    <row r="248" spans="1:13" s="28" customFormat="1">
      <c r="A248"/>
      <c r="B248"/>
      <c r="C248"/>
      <c r="D248"/>
      <c r="E248"/>
      <c r="F248"/>
      <c r="G248"/>
      <c r="H248"/>
      <c r="I248"/>
      <c r="J248"/>
      <c r="K248"/>
      <c r="L248"/>
      <c r="M248"/>
    </row>
    <row r="249" spans="1:13" s="28" customFormat="1">
      <c r="A249"/>
      <c r="B249"/>
      <c r="C249"/>
      <c r="D249"/>
      <c r="E249"/>
      <c r="F249"/>
      <c r="G249"/>
      <c r="H249"/>
      <c r="I249"/>
      <c r="J249"/>
      <c r="K249"/>
      <c r="L249"/>
      <c r="M249"/>
    </row>
    <row r="250" spans="1:13" s="28" customFormat="1">
      <c r="A250"/>
      <c r="B250"/>
      <c r="C250"/>
      <c r="D250"/>
      <c r="E250"/>
      <c r="F250"/>
      <c r="G250"/>
      <c r="H250"/>
      <c r="I250"/>
      <c r="J250"/>
      <c r="K250"/>
      <c r="L250"/>
      <c r="M250"/>
    </row>
    <row r="251" spans="1:13" s="28" customFormat="1">
      <c r="A251"/>
      <c r="B251"/>
      <c r="C251"/>
      <c r="D251"/>
      <c r="E251"/>
      <c r="F251"/>
      <c r="G251"/>
      <c r="H251"/>
      <c r="I251"/>
      <c r="J251"/>
      <c r="K251"/>
      <c r="L251"/>
      <c r="M251"/>
    </row>
    <row r="252" spans="1:13" s="28" customFormat="1">
      <c r="A252"/>
      <c r="B252"/>
      <c r="C252"/>
      <c r="D252"/>
      <c r="E252"/>
      <c r="F252"/>
      <c r="G252"/>
      <c r="H252"/>
      <c r="I252"/>
      <c r="J252"/>
      <c r="K252"/>
      <c r="L252"/>
      <c r="M252"/>
    </row>
    <row r="253" spans="1:13" s="28" customFormat="1">
      <c r="A253"/>
      <c r="B253"/>
      <c r="C253"/>
      <c r="D253"/>
      <c r="E253"/>
      <c r="F253"/>
      <c r="G253"/>
      <c r="H253"/>
      <c r="I253"/>
      <c r="J253"/>
      <c r="K253"/>
      <c r="L253"/>
      <c r="M253"/>
    </row>
    <row r="254" spans="1:13" s="28" customFormat="1">
      <c r="A254"/>
      <c r="B254"/>
      <c r="C254"/>
      <c r="D254"/>
      <c r="E254"/>
      <c r="F254"/>
      <c r="G254"/>
      <c r="H254"/>
      <c r="I254"/>
      <c r="J254"/>
      <c r="K254"/>
      <c r="L254"/>
      <c r="M254"/>
    </row>
    <row r="255" spans="1:13" s="28" customFormat="1">
      <c r="A255"/>
      <c r="B255"/>
      <c r="C255"/>
      <c r="D255"/>
      <c r="E255"/>
      <c r="F255"/>
      <c r="G255"/>
      <c r="H255"/>
      <c r="I255"/>
      <c r="J255"/>
      <c r="K255"/>
      <c r="L255"/>
      <c r="M255"/>
    </row>
    <row r="256" spans="1:13" s="28" customFormat="1">
      <c r="A256"/>
      <c r="B256"/>
      <c r="C256"/>
      <c r="D256"/>
      <c r="E256"/>
      <c r="F256"/>
      <c r="G256"/>
      <c r="H256"/>
      <c r="I256"/>
      <c r="J256"/>
      <c r="K256"/>
      <c r="L256"/>
      <c r="M256"/>
    </row>
    <row r="257" spans="1:13" s="28" customFormat="1">
      <c r="A257"/>
      <c r="B257"/>
      <c r="C257"/>
      <c r="D257"/>
      <c r="E257"/>
      <c r="F257"/>
      <c r="G257"/>
      <c r="H257"/>
      <c r="I257"/>
      <c r="J257"/>
      <c r="K257"/>
      <c r="L257"/>
      <c r="M257"/>
    </row>
    <row r="258" spans="1:13" s="28" customFormat="1">
      <c r="A258"/>
      <c r="B258"/>
      <c r="C258"/>
      <c r="D258"/>
      <c r="E258"/>
      <c r="F258"/>
      <c r="G258"/>
      <c r="H258"/>
      <c r="I258"/>
      <c r="J258"/>
      <c r="K258"/>
      <c r="L258"/>
      <c r="M258"/>
    </row>
    <row r="259" spans="1:13" s="28" customFormat="1">
      <c r="A259"/>
      <c r="B259"/>
      <c r="C259"/>
      <c r="D259"/>
      <c r="E259"/>
      <c r="F259"/>
      <c r="G259"/>
      <c r="H259"/>
      <c r="I259"/>
      <c r="J259"/>
      <c r="K259"/>
      <c r="L259"/>
      <c r="M259"/>
    </row>
    <row r="260" spans="1:13" s="28" customFormat="1">
      <c r="A260"/>
      <c r="B260"/>
      <c r="C260"/>
      <c r="D260"/>
      <c r="E260"/>
      <c r="F260"/>
      <c r="G260"/>
      <c r="H260"/>
      <c r="I260"/>
      <c r="J260"/>
      <c r="K260"/>
      <c r="L260"/>
      <c r="M260"/>
    </row>
    <row r="261" spans="1:13" s="28" customFormat="1">
      <c r="A261"/>
      <c r="B261"/>
      <c r="C261"/>
      <c r="D261"/>
      <c r="E261"/>
      <c r="F261"/>
      <c r="G261"/>
      <c r="H261"/>
      <c r="I261"/>
      <c r="J261"/>
      <c r="K261"/>
      <c r="L261"/>
      <c r="M261"/>
    </row>
    <row r="262" spans="1:13" s="28" customFormat="1">
      <c r="A262"/>
      <c r="B262"/>
      <c r="C262"/>
      <c r="D262"/>
      <c r="E262"/>
      <c r="F262"/>
      <c r="G262"/>
      <c r="H262"/>
      <c r="I262"/>
      <c r="J262"/>
      <c r="K262"/>
      <c r="L262"/>
      <c r="M262"/>
    </row>
    <row r="263" spans="1:13" s="28" customFormat="1">
      <c r="A263"/>
      <c r="B263"/>
      <c r="C263"/>
      <c r="D263"/>
      <c r="E263"/>
      <c r="F263"/>
      <c r="G263"/>
      <c r="H263"/>
      <c r="I263"/>
      <c r="J263"/>
      <c r="K263"/>
      <c r="L263"/>
      <c r="M263"/>
    </row>
    <row r="264" spans="1:13" s="28" customFormat="1">
      <c r="A264"/>
      <c r="B264"/>
      <c r="C264"/>
      <c r="D264"/>
      <c r="E264"/>
      <c r="F264"/>
      <c r="G264"/>
      <c r="H264"/>
      <c r="I264"/>
      <c r="J264"/>
      <c r="K264"/>
      <c r="L264"/>
      <c r="M264"/>
    </row>
    <row r="265" spans="1:13" s="28" customFormat="1">
      <c r="A265"/>
      <c r="B265"/>
      <c r="C265"/>
      <c r="D265"/>
      <c r="E265"/>
      <c r="F265"/>
      <c r="G265"/>
      <c r="H265"/>
      <c r="I265"/>
      <c r="J265"/>
      <c r="K265"/>
      <c r="L265"/>
      <c r="M265"/>
    </row>
    <row r="266" spans="1:13" s="28" customFormat="1">
      <c r="A266"/>
      <c r="B266"/>
      <c r="C266"/>
      <c r="D266"/>
      <c r="E266"/>
      <c r="F266"/>
      <c r="G266"/>
      <c r="H266"/>
      <c r="I266"/>
      <c r="J266"/>
      <c r="K266"/>
      <c r="L266"/>
      <c r="M266"/>
    </row>
    <row r="267" spans="1:13" s="28" customFormat="1">
      <c r="A267"/>
      <c r="B267"/>
      <c r="C267"/>
      <c r="D267"/>
      <c r="E267"/>
      <c r="F267"/>
      <c r="G267"/>
      <c r="H267"/>
      <c r="I267"/>
      <c r="J267"/>
      <c r="K267"/>
      <c r="L267"/>
      <c r="M267"/>
    </row>
    <row r="268" spans="1:13" s="28" customFormat="1">
      <c r="A268"/>
      <c r="B268"/>
      <c r="C268"/>
      <c r="D268"/>
      <c r="E268"/>
      <c r="F268"/>
      <c r="G268"/>
      <c r="H268"/>
      <c r="I268"/>
      <c r="J268"/>
      <c r="K268"/>
      <c r="L268"/>
      <c r="M268"/>
    </row>
    <row r="269" spans="1:13" s="28" customFormat="1">
      <c r="A269"/>
      <c r="B269"/>
      <c r="C269"/>
      <c r="D269"/>
      <c r="E269"/>
      <c r="F269"/>
      <c r="G269"/>
      <c r="H269"/>
      <c r="I269"/>
      <c r="J269"/>
      <c r="K269"/>
      <c r="L269"/>
      <c r="M269"/>
    </row>
    <row r="270" spans="1:13" s="28" customFormat="1">
      <c r="A270"/>
      <c r="B270"/>
      <c r="C270"/>
      <c r="D270"/>
      <c r="E270"/>
      <c r="F270"/>
      <c r="G270"/>
      <c r="H270"/>
      <c r="I270"/>
      <c r="J270"/>
      <c r="K270"/>
      <c r="L270"/>
      <c r="M270"/>
    </row>
    <row r="271" spans="1:13" s="28" customFormat="1">
      <c r="A271"/>
      <c r="B271"/>
      <c r="C271"/>
      <c r="D271"/>
      <c r="E271"/>
      <c r="F271"/>
      <c r="G271"/>
      <c r="H271"/>
      <c r="I271"/>
      <c r="J271"/>
      <c r="K271"/>
      <c r="L271"/>
      <c r="M271"/>
    </row>
    <row r="272" spans="1:13" s="28" customFormat="1">
      <c r="A272"/>
      <c r="B272"/>
      <c r="C272"/>
      <c r="D272"/>
      <c r="E272"/>
      <c r="F272"/>
      <c r="G272"/>
      <c r="H272"/>
      <c r="I272"/>
      <c r="J272"/>
      <c r="K272"/>
      <c r="L272"/>
      <c r="M272"/>
    </row>
    <row r="273" spans="1:13" s="28" customFormat="1">
      <c r="A273"/>
      <c r="B273"/>
      <c r="C273"/>
      <c r="D273"/>
      <c r="E273"/>
      <c r="F273"/>
      <c r="G273"/>
      <c r="H273"/>
      <c r="I273"/>
      <c r="J273"/>
      <c r="K273"/>
      <c r="L273"/>
      <c r="M273"/>
    </row>
    <row r="274" spans="1:13" s="28" customFormat="1">
      <c r="A274"/>
      <c r="B274"/>
      <c r="C274"/>
      <c r="D274"/>
      <c r="E274"/>
      <c r="F274"/>
      <c r="G274"/>
      <c r="H274"/>
      <c r="I274"/>
      <c r="J274"/>
      <c r="K274"/>
      <c r="L274"/>
      <c r="M274"/>
    </row>
    <row r="275" spans="1:13" s="28" customFormat="1">
      <c r="A275"/>
      <c r="B275"/>
      <c r="C275"/>
      <c r="D275"/>
      <c r="E275"/>
      <c r="F275"/>
      <c r="G275"/>
      <c r="H275"/>
      <c r="I275"/>
      <c r="J275"/>
      <c r="K275"/>
      <c r="L275"/>
      <c r="M275"/>
    </row>
    <row r="276" spans="1:13" s="28" customFormat="1">
      <c r="A276"/>
      <c r="B276"/>
      <c r="C276"/>
      <c r="D276"/>
      <c r="E276"/>
      <c r="F276"/>
      <c r="G276"/>
      <c r="H276"/>
      <c r="I276"/>
      <c r="J276"/>
      <c r="K276"/>
      <c r="L276"/>
      <c r="M276"/>
    </row>
    <row r="277" spans="1:13" s="28" customFormat="1">
      <c r="A277"/>
      <c r="B277"/>
      <c r="C277"/>
      <c r="D277"/>
      <c r="E277"/>
      <c r="F277"/>
      <c r="G277"/>
      <c r="H277"/>
      <c r="I277"/>
      <c r="J277"/>
      <c r="K277"/>
      <c r="L277"/>
      <c r="M277"/>
    </row>
    <row r="278" spans="1:13" s="28" customFormat="1">
      <c r="A278"/>
      <c r="B278"/>
      <c r="C278"/>
      <c r="D278"/>
      <c r="E278"/>
      <c r="F278"/>
      <c r="G278"/>
      <c r="H278"/>
      <c r="I278"/>
      <c r="J278"/>
      <c r="K278"/>
      <c r="L278"/>
      <c r="M278"/>
    </row>
    <row r="279" spans="1:13" s="28" customFormat="1">
      <c r="A279"/>
      <c r="B279"/>
      <c r="C279"/>
      <c r="D279"/>
      <c r="E279"/>
      <c r="F279"/>
      <c r="G279"/>
      <c r="H279"/>
      <c r="I279"/>
      <c r="J279"/>
      <c r="K279"/>
      <c r="L279"/>
      <c r="M279"/>
    </row>
    <row r="280" spans="1:13" s="28" customFormat="1">
      <c r="A280"/>
      <c r="B280"/>
      <c r="C280"/>
      <c r="D280"/>
      <c r="E280"/>
      <c r="F280"/>
      <c r="G280"/>
      <c r="H280"/>
      <c r="I280"/>
      <c r="J280"/>
      <c r="K280"/>
      <c r="L280"/>
      <c r="M280"/>
    </row>
  </sheetData>
  <pageMargins left="0.7" right="0.7" top="0.78740157499999996" bottom="0.78740157499999996" header="0.3" footer="0.3"/>
  <pageSetup paperSize="9" orientation="portrait" r:id="rId1"/>
  <headerFooter>
    <oddHeader>&amp;LTestbetrieb&amp;C2009&amp;RIstbetrieb</oddHeader>
  </headerFooter>
</worksheet>
</file>

<file path=xl/worksheets/sheet38.xml><?xml version="1.0" encoding="utf-8"?>
<worksheet xmlns="http://schemas.openxmlformats.org/spreadsheetml/2006/main" xmlns:r="http://schemas.openxmlformats.org/officeDocument/2006/relationships">
  <sheetPr codeName="Tabelle29"/>
  <dimension ref="A1:K226"/>
  <sheetViews>
    <sheetView showZeros="0" workbookViewId="0">
      <selection activeCell="B25" sqref="B25"/>
    </sheetView>
  </sheetViews>
  <sheetFormatPr baseColWidth="10" defaultRowHeight="12"/>
  <cols>
    <col min="1" max="1" width="23" style="28" customWidth="1"/>
    <col min="2" max="2" width="44.28515625" style="42" bestFit="1" customWidth="1"/>
    <col min="3" max="3" width="11.42578125" style="28"/>
    <col min="4" max="4" width="14.140625" style="28" customWidth="1"/>
    <col min="5" max="5" width="11.42578125" style="28"/>
    <col min="6" max="6" width="11.42578125" style="28" hidden="1" customWidth="1"/>
    <col min="7" max="7" width="13.140625" style="28" customWidth="1"/>
    <col min="8" max="16384" width="11.42578125" style="28"/>
  </cols>
  <sheetData>
    <row r="1" spans="1:11" s="42" customFormat="1" ht="36">
      <c r="A1" s="44" t="s">
        <v>62</v>
      </c>
      <c r="B1" s="44" t="s">
        <v>61</v>
      </c>
      <c r="C1" s="43" t="s">
        <v>60</v>
      </c>
      <c r="D1" s="43" t="s">
        <v>59</v>
      </c>
      <c r="E1" s="43" t="s">
        <v>58</v>
      </c>
      <c r="F1" s="43"/>
      <c r="G1" s="43" t="s">
        <v>57</v>
      </c>
      <c r="H1" s="43" t="s">
        <v>56</v>
      </c>
      <c r="I1" s="43" t="s">
        <v>55</v>
      </c>
      <c r="J1" s="43" t="s">
        <v>54</v>
      </c>
      <c r="K1" s="43" t="s">
        <v>53</v>
      </c>
    </row>
    <row r="2" spans="1:11" hidden="1">
      <c r="A2" s="28" t="str">
        <f>IF(ISBLANK(INV!L1)=TRUE,"",INV!L1)</f>
        <v/>
      </c>
      <c r="B2" s="42" t="str">
        <f>IF(ISBLANK(INV!L1)=TRUE,"",VLOOKUP(INV!A1,Code!$A$1:$B$30,2,FALSE))</f>
        <v/>
      </c>
      <c r="C2" s="28" t="str">
        <f>IF(ISBLANK(INV!L1)=TRUE,"",INV!K1)</f>
        <v/>
      </c>
      <c r="D2" s="28" t="str">
        <f>IF(ISBLANK(INV!L1)=TRUE,"",INV!J1)</f>
        <v/>
      </c>
      <c r="E2" s="28" t="str">
        <f>IF(ISBLANK(INV!L1)=TRUE,"",IF(Hauptmenü!$C$7=1,K2,J2))</f>
        <v/>
      </c>
      <c r="F2" s="28" t="str">
        <f>IF(ISBLANK(INV!L1)=TRUE,"",IF(INV!M1&lt;=99999,CONCATENATE("0",MID(INV!M1,1,1),".",MID(INV!M1,2,2),".",MID(INV!M1,4,2)),CONCATENATE(MID(INV!M1,1,2),".",MID(INV!M1,3,2),".",MID(INV!M1,5,2))))</f>
        <v/>
      </c>
      <c r="G2" s="41" t="str">
        <f>IF(ISBLANK(INV!L1)=TRUE,"",VALUE(F2))</f>
        <v/>
      </c>
      <c r="H2" s="28">
        <f>IF(I2&lt;3022,0,IF(AND(G2&gt;='USt-Sätze'!$A$3, G2&lt;='USt-Sätze'!$B$3),'USt-Sätze'!$C$3,IF(AND(G2&gt;='USt-Sätze'!$A$4, G2&lt;='USt-Sätze'!$B$4),'USt-Sätze'!$C$4,IF(AND(G2&gt;='USt-Sätze'!$A$5, G2&lt;='USt-Sätze'!$B$5),'USt-Sätze'!$C$5,IF(AND(G2&gt;='USt-Sätze'!$A$6, G2&lt;='USt-Sätze'!$B$6),'USt-Sätze'!$C$6,IF(AND(G2&gt;='USt-Sätze'!$A$7, G2&lt;='USt-Sätze'!$B$7),'USt-Sätze'!$C$7,IF(AND(G2&gt;='USt-Sätze'!$A$8, G2&lt;='USt-Sätze'!$B$8),'USt-Sätze'!$C$8,IF(AND(G2&gt;='USt-Sätze'!$A$9, G2&lt;='USt-Sätze'!$B$9),'USt-Sätze'!$C$9,IF(G2&gt;='USt-Sätze'!$A$10,'USt-Sätze'!$C$10,0)))))))))</f>
        <v>0.19</v>
      </c>
      <c r="I2" s="28" t="str">
        <f>IF(ISBLANK(INV!L1)=TRUE,"",INV!A1)</f>
        <v/>
      </c>
      <c r="J2" s="28" t="str">
        <f>IF(ISBLANK(INV!L1)=TRUE,"",INV!B1)</f>
        <v/>
      </c>
      <c r="K2" s="28" t="str">
        <f>IF(ISBLANK(INV!L1)=TRUE,"",ROUND(INV!B1*(1+H2),2))</f>
        <v/>
      </c>
    </row>
    <row r="3" spans="1:11" hidden="1">
      <c r="A3" s="28" t="str">
        <f>IF(ISBLANK(INV!L2)=TRUE,"",INV!L2)</f>
        <v/>
      </c>
      <c r="B3" s="42" t="str">
        <f>IF(ISBLANK(INV!L2)=TRUE,"",VLOOKUP(INV!A2,Code!$A$1:$B$30,2,FALSE))</f>
        <v/>
      </c>
      <c r="C3" s="28" t="str">
        <f>IF(ISBLANK(INV!L2)=TRUE,"",INV!K2)</f>
        <v/>
      </c>
      <c r="D3" s="28" t="str">
        <f>IF(ISBLANK(INV!L2)=TRUE,"",INV!J2)</f>
        <v/>
      </c>
      <c r="E3" s="28" t="str">
        <f>IF(ISBLANK(INV!L2)=TRUE,"",IF(Hauptmenü!$C$7=1,K3,J3))</f>
        <v/>
      </c>
      <c r="F3" s="28" t="str">
        <f>IF(ISBLANK(INV!L2)=TRUE,"",IF(INV!M2&lt;=99999,CONCATENATE("0",MID(INV!M2,1,1),".",MID(INV!M2,2,2),".",MID(INV!M2,4,2)),CONCATENATE(MID(INV!M2,1,2),".",MID(INV!M2,3,2),".",MID(INV!M2,5,2))))</f>
        <v/>
      </c>
      <c r="G3" s="41" t="str">
        <f>IF(ISBLANK(INV!L2)=TRUE,"",VALUE(F3))</f>
        <v/>
      </c>
      <c r="H3" s="28">
        <f>IF(I3&lt;3022,0,IF(AND(G3&gt;='USt-Sätze'!$A$3, G3&lt;='USt-Sätze'!$B$3),'USt-Sätze'!$C$3,IF(AND(G3&gt;='USt-Sätze'!$A$4, G3&lt;='USt-Sätze'!$B$4),'USt-Sätze'!$C$4,IF(AND(G3&gt;='USt-Sätze'!$A$5, G3&lt;='USt-Sätze'!$B$5),'USt-Sätze'!$C$5,IF(AND(G3&gt;='USt-Sätze'!$A$6, G3&lt;='USt-Sätze'!$B$6),'USt-Sätze'!$C$6,IF(AND(G3&gt;='USt-Sätze'!$A$7, G3&lt;='USt-Sätze'!$B$7),'USt-Sätze'!$C$7,IF(AND(G3&gt;='USt-Sätze'!$A$8, G3&lt;='USt-Sätze'!$B$8),'USt-Sätze'!$C$8,IF(AND(G3&gt;='USt-Sätze'!$A$9, G3&lt;='USt-Sätze'!$B$9),'USt-Sätze'!$C$9,IF(G3&gt;='USt-Sätze'!$A$10,'USt-Sätze'!$C$10,0)))))))))</f>
        <v>0.19</v>
      </c>
      <c r="I3" s="28" t="str">
        <f>IF(ISBLANK(INV!L2)=TRUE,"",INV!A2)</f>
        <v/>
      </c>
      <c r="J3" s="28" t="str">
        <f>IF(ISBLANK(INV!L2)=TRUE,"",INV!B2)</f>
        <v/>
      </c>
      <c r="K3" s="28" t="str">
        <f>IF(ISBLANK(INV!L2)=TRUE,"",ROUND(INV!B2*(1+H3),2))</f>
        <v/>
      </c>
    </row>
    <row r="4" spans="1:11" hidden="1">
      <c r="A4" s="28" t="str">
        <f>IF(ISBLANK(INV!L3)=TRUE,"",INV!L3)</f>
        <v/>
      </c>
      <c r="B4" s="42" t="str">
        <f>IF(ISBLANK(INV!L3)=TRUE,"",VLOOKUP(INV!A3,Code!$A$1:$B$30,2,FALSE))</f>
        <v/>
      </c>
      <c r="C4" s="28" t="str">
        <f>IF(ISBLANK(INV!L3)=TRUE,"",INV!K3)</f>
        <v/>
      </c>
      <c r="D4" s="28" t="str">
        <f>IF(ISBLANK(INV!L3)=TRUE,"",INV!J3)</f>
        <v/>
      </c>
      <c r="E4" s="28" t="str">
        <f>IF(ISBLANK(INV!L3)=TRUE,"",IF(Hauptmenü!$C$7=1,K4,J4))</f>
        <v/>
      </c>
      <c r="F4" s="28" t="str">
        <f>IF(ISBLANK(INV!L3)=TRUE,"",IF(INV!M3&lt;=99999,CONCATENATE("0",MID(INV!M3,1,1),".",MID(INV!M3,2,2),".",MID(INV!M3,4,2)),CONCATENATE(MID(INV!M3,1,2),".",MID(INV!M3,3,2),".",MID(INV!M3,5,2))))</f>
        <v/>
      </c>
      <c r="G4" s="41" t="str">
        <f>IF(ISBLANK(INV!L3)=TRUE,"",VALUE(F4))</f>
        <v/>
      </c>
      <c r="H4" s="28">
        <f>IF(I4&lt;3022,0,IF(AND(G4&gt;='USt-Sätze'!$A$3, G4&lt;='USt-Sätze'!$B$3),'USt-Sätze'!$C$3,IF(AND(G4&gt;='USt-Sätze'!$A$4, G4&lt;='USt-Sätze'!$B$4),'USt-Sätze'!$C$4,IF(AND(G4&gt;='USt-Sätze'!$A$5, G4&lt;='USt-Sätze'!$B$5),'USt-Sätze'!$C$5,IF(AND(G4&gt;='USt-Sätze'!$A$6, G4&lt;='USt-Sätze'!$B$6),'USt-Sätze'!$C$6,IF(AND(G4&gt;='USt-Sätze'!$A$7, G4&lt;='USt-Sätze'!$B$7),'USt-Sätze'!$C$7,IF(AND(G4&gt;='USt-Sätze'!$A$8, G4&lt;='USt-Sätze'!$B$8),'USt-Sätze'!$C$8,IF(AND(G4&gt;='USt-Sätze'!$A$9, G4&lt;='USt-Sätze'!$B$9),'USt-Sätze'!$C$9,IF(G4&gt;='USt-Sätze'!$A$10,'USt-Sätze'!$C$10,0)))))))))</f>
        <v>0.19</v>
      </c>
      <c r="I4" s="28" t="str">
        <f>IF(ISBLANK(INV!L3)=TRUE,"",INV!A3)</f>
        <v/>
      </c>
      <c r="J4" s="28" t="str">
        <f>IF(ISBLANK(INV!L3)=TRUE,"",INV!B3)</f>
        <v/>
      </c>
      <c r="K4" s="28" t="str">
        <f>IF(ISBLANK(INV!L3)=TRUE,"",ROUND(INV!B3*(1+H4),2))</f>
        <v/>
      </c>
    </row>
    <row r="5" spans="1:11" hidden="1">
      <c r="A5" s="28" t="str">
        <f>IF(ISBLANK(INV!L4)=TRUE,"",INV!L4)</f>
        <v/>
      </c>
      <c r="B5" s="42" t="str">
        <f>IF(ISBLANK(INV!L4)=TRUE,"",VLOOKUP(INV!A4,Code!$A$1:$B$30,2,FALSE))</f>
        <v/>
      </c>
      <c r="C5" s="28" t="str">
        <f>IF(ISBLANK(INV!L4)=TRUE,"",INV!K4)</f>
        <v/>
      </c>
      <c r="D5" s="28" t="str">
        <f>IF(ISBLANK(INV!L4)=TRUE,"",INV!J4)</f>
        <v/>
      </c>
      <c r="E5" s="28" t="str">
        <f>IF(ISBLANK(INV!L4)=TRUE,"",IF(Hauptmenü!$C$7=1,K5,J5))</f>
        <v/>
      </c>
      <c r="F5" s="28" t="str">
        <f>IF(ISBLANK(INV!L4)=TRUE,"",IF(INV!M4&lt;=99999,CONCATENATE("0",MID(INV!M4,1,1),".",MID(INV!M4,2,2),".",MID(INV!M4,4,2)),CONCATENATE(MID(INV!M4,1,2),".",MID(INV!M4,3,2),".",MID(INV!M4,5,2))))</f>
        <v/>
      </c>
      <c r="G5" s="41" t="str">
        <f>IF(ISBLANK(INV!L4)=TRUE,"",VALUE(F5))</f>
        <v/>
      </c>
      <c r="H5" s="28">
        <f>IF(I5&lt;3022,0,IF(AND(G5&gt;='USt-Sätze'!$A$3, G5&lt;='USt-Sätze'!$B$3),'USt-Sätze'!$C$3,IF(AND(G5&gt;='USt-Sätze'!$A$4, G5&lt;='USt-Sätze'!$B$4),'USt-Sätze'!$C$4,IF(AND(G5&gt;='USt-Sätze'!$A$5, G5&lt;='USt-Sätze'!$B$5),'USt-Sätze'!$C$5,IF(AND(G5&gt;='USt-Sätze'!$A$6, G5&lt;='USt-Sätze'!$B$6),'USt-Sätze'!$C$6,IF(AND(G5&gt;='USt-Sätze'!$A$7, G5&lt;='USt-Sätze'!$B$7),'USt-Sätze'!$C$7,IF(AND(G5&gt;='USt-Sätze'!$A$8, G5&lt;='USt-Sätze'!$B$8),'USt-Sätze'!$C$8,IF(AND(G5&gt;='USt-Sätze'!$A$9, G5&lt;='USt-Sätze'!$B$9),'USt-Sätze'!$C$9,IF(G5&gt;='USt-Sätze'!$A$10,'USt-Sätze'!$C$10,0)))))))))</f>
        <v>0.19</v>
      </c>
      <c r="I5" s="28" t="str">
        <f>IF(ISBLANK(INV!L4)=TRUE,"",INV!A4)</f>
        <v/>
      </c>
      <c r="J5" s="28" t="str">
        <f>IF(ISBLANK(INV!L4)=TRUE,"",INV!B4)</f>
        <v/>
      </c>
      <c r="K5" s="28" t="str">
        <f>IF(ISBLANK(INV!L4)=TRUE,"",ROUND(INV!B4*(1+H5),2))</f>
        <v/>
      </c>
    </row>
    <row r="6" spans="1:11" hidden="1">
      <c r="A6" s="28" t="str">
        <f>IF(ISBLANK(INV!L5)=TRUE,"",INV!L5)</f>
        <v/>
      </c>
      <c r="B6" s="42" t="str">
        <f>IF(ISBLANK(INV!L5)=TRUE,"",VLOOKUP(INV!A5,Code!$A$1:$B$30,2,FALSE))</f>
        <v/>
      </c>
      <c r="C6" s="28" t="str">
        <f>IF(ISBLANK(INV!L5)=TRUE,"",INV!K5)</f>
        <v/>
      </c>
      <c r="D6" s="28" t="str">
        <f>IF(ISBLANK(INV!L5)=TRUE,"",INV!J5)</f>
        <v/>
      </c>
      <c r="E6" s="28" t="str">
        <f>IF(ISBLANK(INV!L5)=TRUE,"",IF(Hauptmenü!$C$7=1,K6,J6))</f>
        <v/>
      </c>
      <c r="F6" s="28" t="str">
        <f>IF(ISBLANK(INV!L5)=TRUE,"",IF(INV!M5&lt;=99999,CONCATENATE("0",MID(INV!M5,1,1),".",MID(INV!M5,2,2),".",MID(INV!M5,4,2)),CONCATENATE(MID(INV!M5,1,2),".",MID(INV!M5,3,2),".",MID(INV!M5,5,2))))</f>
        <v/>
      </c>
      <c r="G6" s="41" t="str">
        <f>IF(ISBLANK(INV!L5)=TRUE,"",VALUE(F6))</f>
        <v/>
      </c>
      <c r="H6" s="28">
        <f>IF(I6&lt;3022,0,IF(AND(G6&gt;='USt-Sätze'!$A$3, G6&lt;='USt-Sätze'!$B$3),'USt-Sätze'!$C$3,IF(AND(G6&gt;='USt-Sätze'!$A$4, G6&lt;='USt-Sätze'!$B$4),'USt-Sätze'!$C$4,IF(AND(G6&gt;='USt-Sätze'!$A$5, G6&lt;='USt-Sätze'!$B$5),'USt-Sätze'!$C$5,IF(AND(G6&gt;='USt-Sätze'!$A$6, G6&lt;='USt-Sätze'!$B$6),'USt-Sätze'!$C$6,IF(AND(G6&gt;='USt-Sätze'!$A$7, G6&lt;='USt-Sätze'!$B$7),'USt-Sätze'!$C$7,IF(AND(G6&gt;='USt-Sätze'!$A$8, G6&lt;='USt-Sätze'!$B$8),'USt-Sätze'!$C$8,IF(AND(G6&gt;='USt-Sätze'!$A$9, G6&lt;='USt-Sätze'!$B$9),'USt-Sätze'!$C$9,IF(G6&gt;='USt-Sätze'!$A$10,'USt-Sätze'!$C$10,0)))))))))</f>
        <v>0.19</v>
      </c>
      <c r="I6" s="28" t="str">
        <f>IF(ISBLANK(INV!L5)=TRUE,"",INV!A5)</f>
        <v/>
      </c>
      <c r="J6" s="28" t="str">
        <f>IF(ISBLANK(INV!L5)=TRUE,"",INV!B5)</f>
        <v/>
      </c>
      <c r="K6" s="28" t="str">
        <f>IF(ISBLANK(INV!L5)=TRUE,"",ROUND(INV!B5*(1+H6),2))</f>
        <v/>
      </c>
    </row>
    <row r="7" spans="1:11" hidden="1">
      <c r="A7" s="28" t="str">
        <f>IF(ISBLANK(INV!L6)=TRUE,"",INV!L6)</f>
        <v/>
      </c>
      <c r="B7" s="42" t="str">
        <f>IF(ISBLANK(INV!L6)=TRUE,"",VLOOKUP(INV!A6,Code!$A$1:$B$30,2,FALSE))</f>
        <v/>
      </c>
      <c r="C7" s="28" t="str">
        <f>IF(ISBLANK(INV!L6)=TRUE,"",INV!K6)</f>
        <v/>
      </c>
      <c r="D7" s="28" t="str">
        <f>IF(ISBLANK(INV!L6)=TRUE,"",INV!J6)</f>
        <v/>
      </c>
      <c r="E7" s="28" t="str">
        <f>IF(ISBLANK(INV!L6)=TRUE,"",IF(Hauptmenü!$C$7=1,K7,J7))</f>
        <v/>
      </c>
      <c r="F7" s="28" t="str">
        <f>IF(ISBLANK(INV!L6)=TRUE,"",IF(INV!M6&lt;=99999,CONCATENATE("0",MID(INV!M6,1,1),".",MID(INV!M6,2,2),".",MID(INV!M6,4,2)),CONCATENATE(MID(INV!M6,1,2),".",MID(INV!M6,3,2),".",MID(INV!M6,5,2))))</f>
        <v/>
      </c>
      <c r="G7" s="41" t="str">
        <f>IF(ISBLANK(INV!L6)=TRUE,"",VALUE(F7))</f>
        <v/>
      </c>
      <c r="H7" s="28">
        <f>IF(I7&lt;3022,0,IF(AND(G7&gt;='USt-Sätze'!$A$3, G7&lt;='USt-Sätze'!$B$3),'USt-Sätze'!$C$3,IF(AND(G7&gt;='USt-Sätze'!$A$4, G7&lt;='USt-Sätze'!$B$4),'USt-Sätze'!$C$4,IF(AND(G7&gt;='USt-Sätze'!$A$5, G7&lt;='USt-Sätze'!$B$5),'USt-Sätze'!$C$5,IF(AND(G7&gt;='USt-Sätze'!$A$6, G7&lt;='USt-Sätze'!$B$6),'USt-Sätze'!$C$6,IF(AND(G7&gt;='USt-Sätze'!$A$7, G7&lt;='USt-Sätze'!$B$7),'USt-Sätze'!$C$7,IF(AND(G7&gt;='USt-Sätze'!$A$8, G7&lt;='USt-Sätze'!$B$8),'USt-Sätze'!$C$8,IF(AND(G7&gt;='USt-Sätze'!$A$9, G7&lt;='USt-Sätze'!$B$9),'USt-Sätze'!$C$9,IF(G7&gt;='USt-Sätze'!$A$10,'USt-Sätze'!$C$10,0)))))))))</f>
        <v>0.19</v>
      </c>
      <c r="I7" s="28" t="str">
        <f>IF(ISBLANK(INV!L6)=TRUE,"",INV!A6)</f>
        <v/>
      </c>
      <c r="J7" s="28" t="str">
        <f>IF(ISBLANK(INV!L6)=TRUE,"",INV!B6)</f>
        <v/>
      </c>
      <c r="K7" s="28" t="str">
        <f>IF(ISBLANK(INV!L6)=TRUE,"",ROUND(INV!B6*(1+H7),2))</f>
        <v/>
      </c>
    </row>
    <row r="8" spans="1:11" hidden="1">
      <c r="A8" s="28" t="str">
        <f>IF(ISBLANK(INV!L7)=TRUE,"",INV!L7)</f>
        <v/>
      </c>
      <c r="B8" s="42" t="str">
        <f>IF(ISBLANK(INV!L7)=TRUE,"",VLOOKUP(INV!A7,Code!$A$1:$B$30,2,FALSE))</f>
        <v/>
      </c>
      <c r="C8" s="28" t="str">
        <f>IF(ISBLANK(INV!L7)=TRUE,"",INV!K7)</f>
        <v/>
      </c>
      <c r="D8" s="28" t="str">
        <f>IF(ISBLANK(INV!L7)=TRUE,"",INV!J7)</f>
        <v/>
      </c>
      <c r="E8" s="28" t="str">
        <f>IF(ISBLANK(INV!L7)=TRUE,"",IF(Hauptmenü!$C$7=1,K8,J8))</f>
        <v/>
      </c>
      <c r="F8" s="28" t="str">
        <f>IF(ISBLANK(INV!L7)=TRUE,"",IF(INV!M7&lt;=99999,CONCATENATE("0",MID(INV!M7,1,1),".",MID(INV!M7,2,2),".",MID(INV!M7,4,2)),CONCATENATE(MID(INV!M7,1,2),".",MID(INV!M7,3,2),".",MID(INV!M7,5,2))))</f>
        <v/>
      </c>
      <c r="G8" s="41" t="str">
        <f>IF(ISBLANK(INV!L7)=TRUE,"",VALUE(F8))</f>
        <v/>
      </c>
      <c r="H8" s="28">
        <f>IF(I8&lt;3022,0,IF(AND(G8&gt;='USt-Sätze'!$A$3, G8&lt;='USt-Sätze'!$B$3),'USt-Sätze'!$C$3,IF(AND(G8&gt;='USt-Sätze'!$A$4, G8&lt;='USt-Sätze'!$B$4),'USt-Sätze'!$C$4,IF(AND(G8&gt;='USt-Sätze'!$A$5, G8&lt;='USt-Sätze'!$B$5),'USt-Sätze'!$C$5,IF(AND(G8&gt;='USt-Sätze'!$A$6, G8&lt;='USt-Sätze'!$B$6),'USt-Sätze'!$C$6,IF(AND(G8&gt;='USt-Sätze'!$A$7, G8&lt;='USt-Sätze'!$B$7),'USt-Sätze'!$C$7,IF(AND(G8&gt;='USt-Sätze'!$A$8, G8&lt;='USt-Sätze'!$B$8),'USt-Sätze'!$C$8,IF(AND(G8&gt;='USt-Sätze'!$A$9, G8&lt;='USt-Sätze'!$B$9),'USt-Sätze'!$C$9,IF(G8&gt;='USt-Sätze'!$A$10,'USt-Sätze'!$C$10,0)))))))))</f>
        <v>0.19</v>
      </c>
      <c r="I8" s="28" t="str">
        <f>IF(ISBLANK(INV!L7)=TRUE,"",INV!A7)</f>
        <v/>
      </c>
      <c r="J8" s="28" t="str">
        <f>IF(ISBLANK(INV!L7)=TRUE,"",INV!B7)</f>
        <v/>
      </c>
      <c r="K8" s="28" t="str">
        <f>IF(ISBLANK(INV!L7)=TRUE,"",ROUND(INV!B7*(1+H8),2))</f>
        <v/>
      </c>
    </row>
    <row r="9" spans="1:11" hidden="1">
      <c r="A9" s="28" t="str">
        <f>IF(ISBLANK(INV!L8)=TRUE,"",INV!L8)</f>
        <v/>
      </c>
      <c r="B9" s="42" t="str">
        <f>IF(ISBLANK(INV!L8)=TRUE,"",VLOOKUP(INV!A8,Code!$A$1:$B$30,2,FALSE))</f>
        <v/>
      </c>
      <c r="C9" s="28" t="str">
        <f>IF(ISBLANK(INV!L8)=TRUE,"",INV!K8)</f>
        <v/>
      </c>
      <c r="D9" s="28" t="str">
        <f>IF(ISBLANK(INV!L8)=TRUE,"",INV!J8)</f>
        <v/>
      </c>
      <c r="E9" s="28" t="str">
        <f>IF(ISBLANK(INV!L8)=TRUE,"",IF(Hauptmenü!$C$7=1,K9,J9))</f>
        <v/>
      </c>
      <c r="F9" s="28" t="str">
        <f>IF(ISBLANK(INV!L8)=TRUE,"",IF(INV!M8&lt;=99999,CONCATENATE("0",MID(INV!M8,1,1),".",MID(INV!M8,2,2),".",MID(INV!M8,4,2)),CONCATENATE(MID(INV!M8,1,2),".",MID(INV!M8,3,2),".",MID(INV!M8,5,2))))</f>
        <v/>
      </c>
      <c r="G9" s="41" t="str">
        <f>IF(ISBLANK(INV!L8)=TRUE,"",VALUE(F9))</f>
        <v/>
      </c>
      <c r="H9" s="28">
        <f>IF(I9&lt;3022,0,IF(AND(G9&gt;='USt-Sätze'!$A$3, G9&lt;='USt-Sätze'!$B$3),'USt-Sätze'!$C$3,IF(AND(G9&gt;='USt-Sätze'!$A$4, G9&lt;='USt-Sätze'!$B$4),'USt-Sätze'!$C$4,IF(AND(G9&gt;='USt-Sätze'!$A$5, G9&lt;='USt-Sätze'!$B$5),'USt-Sätze'!$C$5,IF(AND(G9&gt;='USt-Sätze'!$A$6, G9&lt;='USt-Sätze'!$B$6),'USt-Sätze'!$C$6,IF(AND(G9&gt;='USt-Sätze'!$A$7, G9&lt;='USt-Sätze'!$B$7),'USt-Sätze'!$C$7,IF(AND(G9&gt;='USt-Sätze'!$A$8, G9&lt;='USt-Sätze'!$B$8),'USt-Sätze'!$C$8,IF(AND(G9&gt;='USt-Sätze'!$A$9, G9&lt;='USt-Sätze'!$B$9),'USt-Sätze'!$C$9,IF(G9&gt;='USt-Sätze'!$A$10,'USt-Sätze'!$C$10,0)))))))))</f>
        <v>0.19</v>
      </c>
      <c r="I9" s="28" t="str">
        <f>IF(ISBLANK(INV!L8)=TRUE,"",INV!A8)</f>
        <v/>
      </c>
      <c r="J9" s="28" t="str">
        <f>IF(ISBLANK(INV!L8)=TRUE,"",INV!B8)</f>
        <v/>
      </c>
      <c r="K9" s="28" t="str">
        <f>IF(ISBLANK(INV!L8)=TRUE,"",ROUND(INV!B8*(1+H9),2))</f>
        <v/>
      </c>
    </row>
    <row r="10" spans="1:11" hidden="1">
      <c r="A10" s="28" t="str">
        <f>IF(ISBLANK(INV!L9)=TRUE,"",INV!L9)</f>
        <v/>
      </c>
      <c r="B10" s="42" t="str">
        <f>IF(ISBLANK(INV!L9)=TRUE,"",VLOOKUP(INV!A9,Code!$A$1:$B$30,2,FALSE))</f>
        <v/>
      </c>
      <c r="C10" s="28" t="str">
        <f>IF(ISBLANK(INV!L9)=TRUE,"",INV!K9)</f>
        <v/>
      </c>
      <c r="D10" s="28" t="str">
        <f>IF(ISBLANK(INV!L9)=TRUE,"",INV!J9)</f>
        <v/>
      </c>
      <c r="E10" s="28" t="str">
        <f>IF(ISBLANK(INV!L9)=TRUE,"",IF(Hauptmenü!$C$7=1,K10,J10))</f>
        <v/>
      </c>
      <c r="F10" s="28" t="str">
        <f>IF(ISBLANK(INV!L9)=TRUE,"",IF(INV!M9&lt;=99999,CONCATENATE("0",MID(INV!M9,1,1),".",MID(INV!M9,2,2),".",MID(INV!M9,4,2)),CONCATENATE(MID(INV!M9,1,2),".",MID(INV!M9,3,2),".",MID(INV!M9,5,2))))</f>
        <v/>
      </c>
      <c r="G10" s="41" t="str">
        <f>IF(ISBLANK(INV!L9)=TRUE,"",VALUE(F10))</f>
        <v/>
      </c>
      <c r="H10" s="28">
        <f>IF(I10&lt;3022,0,IF(AND(G10&gt;='USt-Sätze'!$A$3, G10&lt;='USt-Sätze'!$B$3),'USt-Sätze'!$C$3,IF(AND(G10&gt;='USt-Sätze'!$A$4, G10&lt;='USt-Sätze'!$B$4),'USt-Sätze'!$C$4,IF(AND(G10&gt;='USt-Sätze'!$A$5, G10&lt;='USt-Sätze'!$B$5),'USt-Sätze'!$C$5,IF(AND(G10&gt;='USt-Sätze'!$A$6, G10&lt;='USt-Sätze'!$B$6),'USt-Sätze'!$C$6,IF(AND(G10&gt;='USt-Sätze'!$A$7, G10&lt;='USt-Sätze'!$B$7),'USt-Sätze'!$C$7,IF(AND(G10&gt;='USt-Sätze'!$A$8, G10&lt;='USt-Sätze'!$B$8),'USt-Sätze'!$C$8,IF(AND(G10&gt;='USt-Sätze'!$A$9, G10&lt;='USt-Sätze'!$B$9),'USt-Sätze'!$C$9,IF(G10&gt;='USt-Sätze'!$A$10,'USt-Sätze'!$C$10,0)))))))))</f>
        <v>0.19</v>
      </c>
      <c r="I10" s="28" t="str">
        <f>IF(ISBLANK(INV!L9)=TRUE,"",INV!A9)</f>
        <v/>
      </c>
      <c r="J10" s="28" t="str">
        <f>IF(ISBLANK(INV!L9)=TRUE,"",INV!B9)</f>
        <v/>
      </c>
      <c r="K10" s="28" t="str">
        <f>IF(ISBLANK(INV!L9)=TRUE,"",ROUND(INV!B9*(1+H10),2))</f>
        <v/>
      </c>
    </row>
    <row r="11" spans="1:11" hidden="1">
      <c r="A11" s="28" t="str">
        <f>IF(ISBLANK(INV!L10)=TRUE,"",INV!L10)</f>
        <v/>
      </c>
      <c r="B11" s="42" t="str">
        <f>IF(ISBLANK(INV!L10)=TRUE,"",VLOOKUP(INV!A10,Code!$A$1:$B$30,2,FALSE))</f>
        <v/>
      </c>
      <c r="C11" s="28" t="str">
        <f>IF(ISBLANK(INV!L10)=TRUE,"",INV!K10)</f>
        <v/>
      </c>
      <c r="D11" s="28" t="str">
        <f>IF(ISBLANK(INV!L10)=TRUE,"",INV!J10)</f>
        <v/>
      </c>
      <c r="E11" s="28" t="str">
        <f>IF(ISBLANK(INV!L10)=TRUE,"",IF(Hauptmenü!$C$7=1,K11,J11))</f>
        <v/>
      </c>
      <c r="F11" s="28" t="str">
        <f>IF(ISBLANK(INV!L10)=TRUE,"",IF(INV!M10&lt;=99999,CONCATENATE("0",MID(INV!M10,1,1),".",MID(INV!M10,2,2),".",MID(INV!M10,4,2)),CONCATENATE(MID(INV!M10,1,2),".",MID(INV!M10,3,2),".",MID(INV!M10,5,2))))</f>
        <v/>
      </c>
      <c r="G11" s="41" t="str">
        <f>IF(ISBLANK(INV!L10)=TRUE,"",VALUE(F11))</f>
        <v/>
      </c>
      <c r="H11" s="28">
        <f>IF(I11&lt;3022,0,IF(AND(G11&gt;='USt-Sätze'!$A$3, G11&lt;='USt-Sätze'!$B$3),'USt-Sätze'!$C$3,IF(AND(G11&gt;='USt-Sätze'!$A$4, G11&lt;='USt-Sätze'!$B$4),'USt-Sätze'!$C$4,IF(AND(G11&gt;='USt-Sätze'!$A$5, G11&lt;='USt-Sätze'!$B$5),'USt-Sätze'!$C$5,IF(AND(G11&gt;='USt-Sätze'!$A$6, G11&lt;='USt-Sätze'!$B$6),'USt-Sätze'!$C$6,IF(AND(G11&gt;='USt-Sätze'!$A$7, G11&lt;='USt-Sätze'!$B$7),'USt-Sätze'!$C$7,IF(AND(G11&gt;='USt-Sätze'!$A$8, G11&lt;='USt-Sätze'!$B$8),'USt-Sätze'!$C$8,IF(AND(G11&gt;='USt-Sätze'!$A$9, G11&lt;='USt-Sätze'!$B$9),'USt-Sätze'!$C$9,IF(G11&gt;='USt-Sätze'!$A$10,'USt-Sätze'!$C$10,0)))))))))</f>
        <v>0.19</v>
      </c>
      <c r="I11" s="28" t="str">
        <f>IF(ISBLANK(INV!L10)=TRUE,"",INV!A10)</f>
        <v/>
      </c>
      <c r="J11" s="28" t="str">
        <f>IF(ISBLANK(INV!L10)=TRUE,"",INV!B10)</f>
        <v/>
      </c>
      <c r="K11" s="28" t="str">
        <f>IF(ISBLANK(INV!L10)=TRUE,"",ROUND(INV!B10*(1+H11),2))</f>
        <v/>
      </c>
    </row>
    <row r="12" spans="1:11" hidden="1">
      <c r="A12" s="28" t="str">
        <f>IF(ISBLANK(INV!L11)=TRUE,"",INV!L11)</f>
        <v/>
      </c>
      <c r="B12" s="42" t="str">
        <f>IF(ISBLANK(INV!L11)=TRUE,"",VLOOKUP(INV!A11,Code!$A$1:$B$30,2,FALSE))</f>
        <v/>
      </c>
      <c r="C12" s="28" t="str">
        <f>IF(ISBLANK(INV!L11)=TRUE,"",INV!K11)</f>
        <v/>
      </c>
      <c r="D12" s="28" t="str">
        <f>IF(ISBLANK(INV!L11)=TRUE,"",INV!J11)</f>
        <v/>
      </c>
      <c r="E12" s="28" t="str">
        <f>IF(ISBLANK(INV!L11)=TRUE,"",IF(Hauptmenü!$C$7=1,K12,J12))</f>
        <v/>
      </c>
      <c r="F12" s="28" t="str">
        <f>IF(ISBLANK(INV!L11)=TRUE,"",IF(INV!M11&lt;=99999,CONCATENATE("0",MID(INV!M11,1,1),".",MID(INV!M11,2,2),".",MID(INV!M11,4,2)),CONCATENATE(MID(INV!M11,1,2),".",MID(INV!M11,3,2),".",MID(INV!M11,5,2))))</f>
        <v/>
      </c>
      <c r="G12" s="41" t="str">
        <f>IF(ISBLANK(INV!L11)=TRUE,"",VALUE(F12))</f>
        <v/>
      </c>
      <c r="H12" s="28">
        <f>IF(I12&lt;3022,0,IF(AND(G12&gt;='USt-Sätze'!$A$3, G12&lt;='USt-Sätze'!$B$3),'USt-Sätze'!$C$3,IF(AND(G12&gt;='USt-Sätze'!$A$4, G12&lt;='USt-Sätze'!$B$4),'USt-Sätze'!$C$4,IF(AND(G12&gt;='USt-Sätze'!$A$5, G12&lt;='USt-Sätze'!$B$5),'USt-Sätze'!$C$5,IF(AND(G12&gt;='USt-Sätze'!$A$6, G12&lt;='USt-Sätze'!$B$6),'USt-Sätze'!$C$6,IF(AND(G12&gt;='USt-Sätze'!$A$7, G12&lt;='USt-Sätze'!$B$7),'USt-Sätze'!$C$7,IF(AND(G12&gt;='USt-Sätze'!$A$8, G12&lt;='USt-Sätze'!$B$8),'USt-Sätze'!$C$8,IF(AND(G12&gt;='USt-Sätze'!$A$9, G12&lt;='USt-Sätze'!$B$9),'USt-Sätze'!$C$9,IF(G12&gt;='USt-Sätze'!$A$10,'USt-Sätze'!$C$10,0)))))))))</f>
        <v>0.19</v>
      </c>
      <c r="I12" s="28" t="str">
        <f>IF(ISBLANK(INV!L11)=TRUE,"",INV!A11)</f>
        <v/>
      </c>
      <c r="J12" s="28" t="str">
        <f>IF(ISBLANK(INV!L11)=TRUE,"",INV!B11)</f>
        <v/>
      </c>
      <c r="K12" s="28" t="str">
        <f>IF(ISBLANK(INV!L11)=TRUE,"",ROUND(INV!B11*(1+H12),2))</f>
        <v/>
      </c>
    </row>
    <row r="13" spans="1:11" hidden="1">
      <c r="A13" s="28" t="str">
        <f>IF(ISBLANK(INV!L12)=TRUE,"",INV!L12)</f>
        <v/>
      </c>
      <c r="B13" s="42" t="str">
        <f>IF(ISBLANK(INV!L12)=TRUE,"",VLOOKUP(INV!A12,Code!$A$1:$B$30,2,FALSE))</f>
        <v/>
      </c>
      <c r="C13" s="28" t="str">
        <f>IF(ISBLANK(INV!L12)=TRUE,"",INV!K12)</f>
        <v/>
      </c>
      <c r="D13" s="28" t="str">
        <f>IF(ISBLANK(INV!L12)=TRUE,"",INV!J12)</f>
        <v/>
      </c>
      <c r="E13" s="28" t="str">
        <f>IF(ISBLANK(INV!L12)=TRUE,"",IF(Hauptmenü!$C$7=1,K13,J13))</f>
        <v/>
      </c>
      <c r="F13" s="28" t="str">
        <f>IF(ISBLANK(INV!L12)=TRUE,"",IF(INV!M12&lt;=99999,CONCATENATE("0",MID(INV!M12,1,1),".",MID(INV!M12,2,2),".",MID(INV!M12,4,2)),CONCATENATE(MID(INV!M12,1,2),".",MID(INV!M12,3,2),".",MID(INV!M12,5,2))))</f>
        <v/>
      </c>
      <c r="G13" s="41" t="str">
        <f>IF(ISBLANK(INV!L12)=TRUE,"",VALUE(F13))</f>
        <v/>
      </c>
      <c r="H13" s="28">
        <f>IF(I13&lt;3022,0,IF(AND(G13&gt;='USt-Sätze'!$A$3, G13&lt;='USt-Sätze'!$B$3),'USt-Sätze'!$C$3,IF(AND(G13&gt;='USt-Sätze'!$A$4, G13&lt;='USt-Sätze'!$B$4),'USt-Sätze'!$C$4,IF(AND(G13&gt;='USt-Sätze'!$A$5, G13&lt;='USt-Sätze'!$B$5),'USt-Sätze'!$C$5,IF(AND(G13&gt;='USt-Sätze'!$A$6, G13&lt;='USt-Sätze'!$B$6),'USt-Sätze'!$C$6,IF(AND(G13&gt;='USt-Sätze'!$A$7, G13&lt;='USt-Sätze'!$B$7),'USt-Sätze'!$C$7,IF(AND(G13&gt;='USt-Sätze'!$A$8, G13&lt;='USt-Sätze'!$B$8),'USt-Sätze'!$C$8,IF(AND(G13&gt;='USt-Sätze'!$A$9, G13&lt;='USt-Sätze'!$B$9),'USt-Sätze'!$C$9,IF(G13&gt;='USt-Sätze'!$A$10,'USt-Sätze'!$C$10,0)))))))))</f>
        <v>0.19</v>
      </c>
      <c r="I13" s="28" t="str">
        <f>IF(ISBLANK(INV!L12)=TRUE,"",INV!A12)</f>
        <v/>
      </c>
      <c r="J13" s="28" t="str">
        <f>IF(ISBLANK(INV!L12)=TRUE,"",INV!B12)</f>
        <v/>
      </c>
      <c r="K13" s="28" t="str">
        <f>IF(ISBLANK(INV!L12)=TRUE,"",ROUND(INV!B12*(1+H13),2))</f>
        <v/>
      </c>
    </row>
    <row r="14" spans="1:11" hidden="1">
      <c r="A14" s="28" t="str">
        <f>IF(ISBLANK(INV!L13)=TRUE,"",INV!L13)</f>
        <v/>
      </c>
      <c r="B14" s="42" t="str">
        <f>IF(ISBLANK(INV!L13)=TRUE,"",VLOOKUP(INV!A13,Code!$A$1:$B$30,2,FALSE))</f>
        <v/>
      </c>
      <c r="C14" s="28" t="str">
        <f>IF(ISBLANK(INV!L13)=TRUE,"",INV!K13)</f>
        <v/>
      </c>
      <c r="D14" s="28" t="str">
        <f>IF(ISBLANK(INV!L13)=TRUE,"",INV!J13)</f>
        <v/>
      </c>
      <c r="E14" s="28" t="str">
        <f>IF(ISBLANK(INV!L13)=TRUE,"",IF(Hauptmenü!$C$7=1,K14,J14))</f>
        <v/>
      </c>
      <c r="F14" s="28" t="str">
        <f>IF(ISBLANK(INV!L13)=TRUE,"",IF(INV!M13&lt;=99999,CONCATENATE("0",MID(INV!M13,1,1),".",MID(INV!M13,2,2),".",MID(INV!M13,4,2)),CONCATENATE(MID(INV!M13,1,2),".",MID(INV!M13,3,2),".",MID(INV!M13,5,2))))</f>
        <v/>
      </c>
      <c r="G14" s="41" t="str">
        <f>IF(ISBLANK(INV!L13)=TRUE,"",VALUE(F14))</f>
        <v/>
      </c>
      <c r="H14" s="28">
        <f>IF(I14&lt;3022,0,IF(AND(G14&gt;='USt-Sätze'!$A$3, G14&lt;='USt-Sätze'!$B$3),'USt-Sätze'!$C$3,IF(AND(G14&gt;='USt-Sätze'!$A$4, G14&lt;='USt-Sätze'!$B$4),'USt-Sätze'!$C$4,IF(AND(G14&gt;='USt-Sätze'!$A$5, G14&lt;='USt-Sätze'!$B$5),'USt-Sätze'!$C$5,IF(AND(G14&gt;='USt-Sätze'!$A$6, G14&lt;='USt-Sätze'!$B$6),'USt-Sätze'!$C$6,IF(AND(G14&gt;='USt-Sätze'!$A$7, G14&lt;='USt-Sätze'!$B$7),'USt-Sätze'!$C$7,IF(AND(G14&gt;='USt-Sätze'!$A$8, G14&lt;='USt-Sätze'!$B$8),'USt-Sätze'!$C$8,IF(AND(G14&gt;='USt-Sätze'!$A$9, G14&lt;='USt-Sätze'!$B$9),'USt-Sätze'!$C$9,IF(G14&gt;='USt-Sätze'!$A$10,'USt-Sätze'!$C$10,0)))))))))</f>
        <v>0.19</v>
      </c>
      <c r="I14" s="28" t="str">
        <f>IF(ISBLANK(INV!L13)=TRUE,"",INV!A13)</f>
        <v/>
      </c>
      <c r="J14" s="28" t="str">
        <f>IF(ISBLANK(INV!L13)=TRUE,"",INV!B13)</f>
        <v/>
      </c>
      <c r="K14" s="28" t="str">
        <f>IF(ISBLANK(INV!L13)=TRUE,"",ROUND(INV!B13*(1+H14),2))</f>
        <v/>
      </c>
    </row>
    <row r="15" spans="1:11" hidden="1">
      <c r="A15" s="28" t="str">
        <f>IF(ISBLANK(INV!L14)=TRUE,"",INV!L14)</f>
        <v/>
      </c>
      <c r="B15" s="42" t="str">
        <f>IF(ISBLANK(INV!L14)=TRUE,"",VLOOKUP(INV!A14,Code!$A$1:$B$30,2,FALSE))</f>
        <v/>
      </c>
      <c r="C15" s="28" t="str">
        <f>IF(ISBLANK(INV!L14)=TRUE,"",INV!K14)</f>
        <v/>
      </c>
      <c r="D15" s="28" t="str">
        <f>IF(ISBLANK(INV!L14)=TRUE,"",INV!J14)</f>
        <v/>
      </c>
      <c r="E15" s="28" t="str">
        <f>IF(ISBLANK(INV!L14)=TRUE,"",IF(Hauptmenü!$C$7=1,K15,J15))</f>
        <v/>
      </c>
      <c r="F15" s="28" t="str">
        <f>IF(ISBLANK(INV!L14)=TRUE,"",IF(INV!M14&lt;=99999,CONCATENATE("0",MID(INV!M14,1,1),".",MID(INV!M14,2,2),".",MID(INV!M14,4,2)),CONCATENATE(MID(INV!M14,1,2),".",MID(INV!M14,3,2),".",MID(INV!M14,5,2))))</f>
        <v/>
      </c>
      <c r="G15" s="41" t="str">
        <f>IF(ISBLANK(INV!L14)=TRUE,"",VALUE(F15))</f>
        <v/>
      </c>
      <c r="H15" s="28">
        <f>IF(I15&lt;3022,0,IF(AND(G15&gt;='USt-Sätze'!$A$3, G15&lt;='USt-Sätze'!$B$3),'USt-Sätze'!$C$3,IF(AND(G15&gt;='USt-Sätze'!$A$4, G15&lt;='USt-Sätze'!$B$4),'USt-Sätze'!$C$4,IF(AND(G15&gt;='USt-Sätze'!$A$5, G15&lt;='USt-Sätze'!$B$5),'USt-Sätze'!$C$5,IF(AND(G15&gt;='USt-Sätze'!$A$6, G15&lt;='USt-Sätze'!$B$6),'USt-Sätze'!$C$6,IF(AND(G15&gt;='USt-Sätze'!$A$7, G15&lt;='USt-Sätze'!$B$7),'USt-Sätze'!$C$7,IF(AND(G15&gt;='USt-Sätze'!$A$8, G15&lt;='USt-Sätze'!$B$8),'USt-Sätze'!$C$8,IF(AND(G15&gt;='USt-Sätze'!$A$9, G15&lt;='USt-Sätze'!$B$9),'USt-Sätze'!$C$9,IF(G15&gt;='USt-Sätze'!$A$10,'USt-Sätze'!$C$10,0)))))))))</f>
        <v>0.19</v>
      </c>
      <c r="I15" s="28" t="str">
        <f>IF(ISBLANK(INV!L14)=TRUE,"",INV!A14)</f>
        <v/>
      </c>
      <c r="J15" s="28" t="str">
        <f>IF(ISBLANK(INV!L14)=TRUE,"",INV!B14)</f>
        <v/>
      </c>
      <c r="K15" s="28" t="str">
        <f>IF(ISBLANK(INV!L14)=TRUE,"",ROUND(INV!B14*(1+H15),2))</f>
        <v/>
      </c>
    </row>
    <row r="16" spans="1:11" hidden="1">
      <c r="A16" s="28" t="str">
        <f>IF(ISBLANK(INV!L15)=TRUE,"",INV!L15)</f>
        <v/>
      </c>
      <c r="B16" s="42" t="str">
        <f>IF(ISBLANK(INV!L15)=TRUE,"",VLOOKUP(INV!A15,Code!$A$1:$B$30,2,FALSE))</f>
        <v/>
      </c>
      <c r="C16" s="28" t="str">
        <f>IF(ISBLANK(INV!L15)=TRUE,"",INV!K15)</f>
        <v/>
      </c>
      <c r="D16" s="28" t="str">
        <f>IF(ISBLANK(INV!L15)=TRUE,"",INV!J15)</f>
        <v/>
      </c>
      <c r="E16" s="28" t="str">
        <f>IF(ISBLANK(INV!L15)=TRUE,"",IF(Hauptmenü!$C$7=1,K16,J16))</f>
        <v/>
      </c>
      <c r="F16" s="28" t="str">
        <f>IF(ISBLANK(INV!L15)=TRUE,"",IF(INV!M15&lt;=99999,CONCATENATE("0",MID(INV!M15,1,1),".",MID(INV!M15,2,2),".",MID(INV!M15,4,2)),CONCATENATE(MID(INV!M15,1,2),".",MID(INV!M15,3,2),".",MID(INV!M15,5,2))))</f>
        <v/>
      </c>
      <c r="G16" s="41" t="str">
        <f>IF(ISBLANK(INV!L15)=TRUE,"",VALUE(F16))</f>
        <v/>
      </c>
      <c r="H16" s="28">
        <f>IF(I16&lt;3022,0,IF(AND(G16&gt;='USt-Sätze'!$A$3, G16&lt;='USt-Sätze'!$B$3),'USt-Sätze'!$C$3,IF(AND(G16&gt;='USt-Sätze'!$A$4, G16&lt;='USt-Sätze'!$B$4),'USt-Sätze'!$C$4,IF(AND(G16&gt;='USt-Sätze'!$A$5, G16&lt;='USt-Sätze'!$B$5),'USt-Sätze'!$C$5,IF(AND(G16&gt;='USt-Sätze'!$A$6, G16&lt;='USt-Sätze'!$B$6),'USt-Sätze'!$C$6,IF(AND(G16&gt;='USt-Sätze'!$A$7, G16&lt;='USt-Sätze'!$B$7),'USt-Sätze'!$C$7,IF(AND(G16&gt;='USt-Sätze'!$A$8, G16&lt;='USt-Sätze'!$B$8),'USt-Sätze'!$C$8,IF(AND(G16&gt;='USt-Sätze'!$A$9, G16&lt;='USt-Sätze'!$B$9),'USt-Sätze'!$C$9,IF(G16&gt;='USt-Sätze'!$A$10,'USt-Sätze'!$C$10,0)))))))))</f>
        <v>0.19</v>
      </c>
      <c r="I16" s="28" t="str">
        <f>IF(ISBLANK(INV!L15)=TRUE,"",INV!A15)</f>
        <v/>
      </c>
      <c r="J16" s="28" t="str">
        <f>IF(ISBLANK(INV!L15)=TRUE,"",INV!B15)</f>
        <v/>
      </c>
      <c r="K16" s="28" t="str">
        <f>IF(ISBLANK(INV!L15)=TRUE,"",ROUND(INV!B15*(1+H16),2))</f>
        <v/>
      </c>
    </row>
    <row r="17" spans="1:11" hidden="1">
      <c r="A17" s="28" t="str">
        <f>IF(ISBLANK(INV!L16)=TRUE,"",INV!L16)</f>
        <v/>
      </c>
      <c r="B17" s="42" t="str">
        <f>IF(ISBLANK(INV!L16)=TRUE,"",VLOOKUP(INV!A16,Code!$A$1:$B$30,2,FALSE))</f>
        <v/>
      </c>
      <c r="C17" s="28" t="str">
        <f>IF(ISBLANK(INV!L16)=TRUE,"",INV!K16)</f>
        <v/>
      </c>
      <c r="D17" s="28" t="str">
        <f>IF(ISBLANK(INV!L16)=TRUE,"",INV!J16)</f>
        <v/>
      </c>
      <c r="E17" s="28" t="str">
        <f>IF(ISBLANK(INV!L16)=TRUE,"",IF(Hauptmenü!$C$7=1,K17,J17))</f>
        <v/>
      </c>
      <c r="F17" s="28" t="str">
        <f>IF(ISBLANK(INV!L16)=TRUE,"",IF(INV!M16&lt;=99999,CONCATENATE("0",MID(INV!M16,1,1),".",MID(INV!M16,2,2),".",MID(INV!M16,4,2)),CONCATENATE(MID(INV!M16,1,2),".",MID(INV!M16,3,2),".",MID(INV!M16,5,2))))</f>
        <v/>
      </c>
      <c r="G17" s="41" t="str">
        <f>IF(ISBLANK(INV!L16)=TRUE,"",VALUE(F17))</f>
        <v/>
      </c>
      <c r="H17" s="28">
        <f>IF(I17&lt;3022,0,IF(AND(G17&gt;='USt-Sätze'!$A$3, G17&lt;='USt-Sätze'!$B$3),'USt-Sätze'!$C$3,IF(AND(G17&gt;='USt-Sätze'!$A$4, G17&lt;='USt-Sätze'!$B$4),'USt-Sätze'!$C$4,IF(AND(G17&gt;='USt-Sätze'!$A$5, G17&lt;='USt-Sätze'!$B$5),'USt-Sätze'!$C$5,IF(AND(G17&gt;='USt-Sätze'!$A$6, G17&lt;='USt-Sätze'!$B$6),'USt-Sätze'!$C$6,IF(AND(G17&gt;='USt-Sätze'!$A$7, G17&lt;='USt-Sätze'!$B$7),'USt-Sätze'!$C$7,IF(AND(G17&gt;='USt-Sätze'!$A$8, G17&lt;='USt-Sätze'!$B$8),'USt-Sätze'!$C$8,IF(AND(G17&gt;='USt-Sätze'!$A$9, G17&lt;='USt-Sätze'!$B$9),'USt-Sätze'!$C$9,IF(G17&gt;='USt-Sätze'!$A$10,'USt-Sätze'!$C$10,0)))))))))</f>
        <v>0.19</v>
      </c>
      <c r="I17" s="28" t="str">
        <f>IF(ISBLANK(INV!L16)=TRUE,"",INV!A16)</f>
        <v/>
      </c>
      <c r="J17" s="28" t="str">
        <f>IF(ISBLANK(INV!L16)=TRUE,"",INV!B16)</f>
        <v/>
      </c>
      <c r="K17" s="28" t="str">
        <f>IF(ISBLANK(INV!L16)=TRUE,"",ROUND(INV!B16*(1+H17),2))</f>
        <v/>
      </c>
    </row>
    <row r="18" spans="1:11">
      <c r="A18" s="28" t="str">
        <f>IF(ISBLANK(INV!L17)=TRUE,"",INV!L17)</f>
        <v/>
      </c>
      <c r="B18" s="42" t="str">
        <f>IF(ISBLANK(INV!L17)=TRUE,"",VLOOKUP(INV!A17,Code!$A$1:$B$30,2,FALSE))</f>
        <v/>
      </c>
      <c r="C18" s="28" t="str">
        <f>IF(ISBLANK(INV!L17)=TRUE,"",INV!K17)</f>
        <v/>
      </c>
      <c r="D18" s="28" t="str">
        <f>IF(ISBLANK(INV!L17)=TRUE,"",INV!J17)</f>
        <v/>
      </c>
      <c r="E18" s="28" t="str">
        <f>IF(ISBLANK(INV!L17)=TRUE,"",IF(Hauptmenü!$C$7=1,K18,J18))</f>
        <v/>
      </c>
      <c r="F18" s="28" t="str">
        <f>IF(ISBLANK(INV!L17)=TRUE,"",IF(INV!M17&lt;=99999,CONCATENATE("0",MID(INV!M17,1,1),".",MID(INV!M17,2,2),".",MID(INV!M17,4,2)),CONCATENATE(MID(INV!M17,1,2),".",MID(INV!M17,3,2),".",MID(INV!M17,5,2))))</f>
        <v/>
      </c>
      <c r="G18" s="41" t="str">
        <f>IF(ISBLANK(INV!L17)=TRUE,"",VALUE(F18))</f>
        <v/>
      </c>
      <c r="H18" s="28">
        <f>IF(I18&lt;3022,0,IF(AND(G18&gt;='USt-Sätze'!$A$3, G18&lt;='USt-Sätze'!$B$3),'USt-Sätze'!$C$3,IF(AND(G18&gt;='USt-Sätze'!$A$4, G18&lt;='USt-Sätze'!$B$4),'USt-Sätze'!$C$4,IF(AND(G18&gt;='USt-Sätze'!$A$5, G18&lt;='USt-Sätze'!$B$5),'USt-Sätze'!$C$5,IF(AND(G18&gt;='USt-Sätze'!$A$6, G18&lt;='USt-Sätze'!$B$6),'USt-Sätze'!$C$6,IF(AND(G18&gt;='USt-Sätze'!$A$7, G18&lt;='USt-Sätze'!$B$7),'USt-Sätze'!$C$7,IF(AND(G18&gt;='USt-Sätze'!$A$8, G18&lt;='USt-Sätze'!$B$8),'USt-Sätze'!$C$8,IF(AND(G18&gt;='USt-Sätze'!$A$9, G18&lt;='USt-Sätze'!$B$9),'USt-Sätze'!$C$9,IF(G18&gt;='USt-Sätze'!$A$10,'USt-Sätze'!$C$10,0)))))))))</f>
        <v>0.19</v>
      </c>
      <c r="I18" s="28" t="str">
        <f>IF(ISBLANK(INV!L17)=TRUE,"",INV!A17)</f>
        <v/>
      </c>
      <c r="J18" s="28" t="str">
        <f>IF(ISBLANK(INV!L17)=TRUE,"",INV!B17)</f>
        <v/>
      </c>
      <c r="K18" s="28" t="str">
        <f>IF(ISBLANK(INV!L17)=TRUE,"",ROUND(INV!B17*(1+H18),2))</f>
        <v/>
      </c>
    </row>
    <row r="19" spans="1:11">
      <c r="A19" s="28" t="str">
        <f>IF(ISBLANK(INV!L18)=TRUE,"",INV!L18)</f>
        <v/>
      </c>
      <c r="B19" s="42" t="str">
        <f>IF(ISBLANK(INV!L18)=TRUE,"",VLOOKUP(INV!A18,Code!$A$1:$B$30,2,FALSE))</f>
        <v/>
      </c>
      <c r="C19" s="28" t="str">
        <f>IF(ISBLANK(INV!L18)=TRUE,"",INV!K18)</f>
        <v/>
      </c>
      <c r="D19" s="28" t="str">
        <f>IF(ISBLANK(INV!L18)=TRUE,"",INV!J18)</f>
        <v/>
      </c>
      <c r="E19" s="28" t="str">
        <f>IF(ISBLANK(INV!L18)=TRUE,"",IF(Hauptmenü!$C$7=1,K19,J19))</f>
        <v/>
      </c>
      <c r="F19" s="28" t="str">
        <f>IF(ISBLANK(INV!L18)=TRUE,"",IF(INV!M18&lt;=99999,CONCATENATE("0",MID(INV!M18,1,1),".",MID(INV!M18,2,2),".",MID(INV!M18,4,2)),CONCATENATE(MID(INV!M18,1,2),".",MID(INV!M18,3,2),".",MID(INV!M18,5,2))))</f>
        <v/>
      </c>
      <c r="G19" s="41" t="str">
        <f>IF(ISBLANK(INV!L18)=TRUE,"",VALUE(F19))</f>
        <v/>
      </c>
      <c r="H19" s="28">
        <f>IF(I19&lt;3022,0,IF(AND(G19&gt;='USt-Sätze'!$A$3, G19&lt;='USt-Sätze'!$B$3),'USt-Sätze'!$C$3,IF(AND(G19&gt;='USt-Sätze'!$A$4, G19&lt;='USt-Sätze'!$B$4),'USt-Sätze'!$C$4,IF(AND(G19&gt;='USt-Sätze'!$A$5, G19&lt;='USt-Sätze'!$B$5),'USt-Sätze'!$C$5,IF(AND(G19&gt;='USt-Sätze'!$A$6, G19&lt;='USt-Sätze'!$B$6),'USt-Sätze'!$C$6,IF(AND(G19&gt;='USt-Sätze'!$A$7, G19&lt;='USt-Sätze'!$B$7),'USt-Sätze'!$C$7,IF(AND(G19&gt;='USt-Sätze'!$A$8, G19&lt;='USt-Sätze'!$B$8),'USt-Sätze'!$C$8,IF(AND(G19&gt;='USt-Sätze'!$A$9, G19&lt;='USt-Sätze'!$B$9),'USt-Sätze'!$C$9,IF(G19&gt;='USt-Sätze'!$A$10,'USt-Sätze'!$C$10,0)))))))))</f>
        <v>0.19</v>
      </c>
      <c r="I19" s="28" t="str">
        <f>IF(ISBLANK(INV!L18)=TRUE,"",INV!A18)</f>
        <v/>
      </c>
      <c r="J19" s="28" t="str">
        <f>IF(ISBLANK(INV!L18)=TRUE,"",INV!B18)</f>
        <v/>
      </c>
      <c r="K19" s="28" t="str">
        <f>IF(ISBLANK(INV!L18)=TRUE,"",ROUND(INV!B18*(1+H19),2))</f>
        <v/>
      </c>
    </row>
    <row r="20" spans="1:11">
      <c r="A20" s="28" t="str">
        <f>IF(ISBLANK(INV!L19)=TRUE,"",INV!L19)</f>
        <v/>
      </c>
      <c r="B20" s="42" t="str">
        <f>IF(ISBLANK(INV!L19)=TRUE,"",VLOOKUP(INV!A19,Code!$A$1:$B$30,2,FALSE))</f>
        <v/>
      </c>
      <c r="C20" s="28" t="str">
        <f>IF(ISBLANK(INV!L19)=TRUE,"",INV!K19)</f>
        <v/>
      </c>
      <c r="D20" s="28" t="str">
        <f>IF(ISBLANK(INV!L19)=TRUE,"",INV!J19)</f>
        <v/>
      </c>
      <c r="E20" s="28" t="str">
        <f>IF(ISBLANK(INV!L19)=TRUE,"",IF(Hauptmenü!$C$7=1,K20,J20))</f>
        <v/>
      </c>
      <c r="F20" s="28" t="str">
        <f>IF(ISBLANK(INV!L19)=TRUE,"",IF(INV!M19&lt;=99999,CONCATENATE("0",MID(INV!M19,1,1),".",MID(INV!M19,2,2),".",MID(INV!M19,4,2)),CONCATENATE(MID(INV!M19,1,2),".",MID(INV!M19,3,2),".",MID(INV!M19,5,2))))</f>
        <v/>
      </c>
      <c r="G20" s="41" t="str">
        <f>IF(ISBLANK(INV!L19)=TRUE,"",VALUE(F20))</f>
        <v/>
      </c>
      <c r="H20" s="28">
        <f>IF(I20&lt;3022,0,IF(AND(G20&gt;='USt-Sätze'!$A$3, G20&lt;='USt-Sätze'!$B$3),'USt-Sätze'!$C$3,IF(AND(G20&gt;='USt-Sätze'!$A$4, G20&lt;='USt-Sätze'!$B$4),'USt-Sätze'!$C$4,IF(AND(G20&gt;='USt-Sätze'!$A$5, G20&lt;='USt-Sätze'!$B$5),'USt-Sätze'!$C$5,IF(AND(G20&gt;='USt-Sätze'!$A$6, G20&lt;='USt-Sätze'!$B$6),'USt-Sätze'!$C$6,IF(AND(G20&gt;='USt-Sätze'!$A$7, G20&lt;='USt-Sätze'!$B$7),'USt-Sätze'!$C$7,IF(AND(G20&gt;='USt-Sätze'!$A$8, G20&lt;='USt-Sätze'!$B$8),'USt-Sätze'!$C$8,IF(AND(G20&gt;='USt-Sätze'!$A$9, G20&lt;='USt-Sätze'!$B$9),'USt-Sätze'!$C$9,IF(G20&gt;='USt-Sätze'!$A$10,'USt-Sätze'!$C$10,0)))))))))</f>
        <v>0.19</v>
      </c>
      <c r="I20" s="28" t="str">
        <f>IF(ISBLANK(INV!L19)=TRUE,"",INV!A19)</f>
        <v/>
      </c>
      <c r="J20" s="28" t="str">
        <f>IF(ISBLANK(INV!L19)=TRUE,"",INV!B19)</f>
        <v/>
      </c>
      <c r="K20" s="28" t="str">
        <f>IF(ISBLANK(INV!L19)=TRUE,"",ROUND(INV!B19*(1+H20),2))</f>
        <v/>
      </c>
    </row>
    <row r="21" spans="1:11">
      <c r="A21" s="28" t="str">
        <f>IF(ISBLANK(INV!L20)=TRUE,"",INV!L20)</f>
        <v/>
      </c>
      <c r="B21" s="42" t="str">
        <f>IF(ISBLANK(INV!L20)=TRUE,"",VLOOKUP(INV!A20,Code!$A$1:$B$30,2,FALSE))</f>
        <v/>
      </c>
      <c r="C21" s="28" t="str">
        <f>IF(ISBLANK(INV!L20)=TRUE,"",INV!K20)</f>
        <v/>
      </c>
      <c r="D21" s="28" t="str">
        <f>IF(ISBLANK(INV!L20)=TRUE,"",INV!J20)</f>
        <v/>
      </c>
      <c r="E21" s="28" t="str">
        <f>IF(ISBLANK(INV!L20)=TRUE,"",IF(Hauptmenü!$C$7=1,K21,J21))</f>
        <v/>
      </c>
      <c r="F21" s="28" t="str">
        <f>IF(ISBLANK(INV!L20)=TRUE,"",IF(INV!M20&lt;=99999,CONCATENATE("0",MID(INV!M20,1,1),".",MID(INV!M20,2,2),".",MID(INV!M20,4,2)),CONCATENATE(MID(INV!M20,1,2),".",MID(INV!M20,3,2),".",MID(INV!M20,5,2))))</f>
        <v/>
      </c>
      <c r="G21" s="41" t="str">
        <f>IF(ISBLANK(INV!L20)=TRUE,"",VALUE(F21))</f>
        <v/>
      </c>
      <c r="H21" s="28">
        <f>IF(I21&lt;3022,0,IF(AND(G21&gt;='USt-Sätze'!$A$3, G21&lt;='USt-Sätze'!$B$3),'USt-Sätze'!$C$3,IF(AND(G21&gt;='USt-Sätze'!$A$4, G21&lt;='USt-Sätze'!$B$4),'USt-Sätze'!$C$4,IF(AND(G21&gt;='USt-Sätze'!$A$5, G21&lt;='USt-Sätze'!$B$5),'USt-Sätze'!$C$5,IF(AND(G21&gt;='USt-Sätze'!$A$6, G21&lt;='USt-Sätze'!$B$6),'USt-Sätze'!$C$6,IF(AND(G21&gt;='USt-Sätze'!$A$7, G21&lt;='USt-Sätze'!$B$7),'USt-Sätze'!$C$7,IF(AND(G21&gt;='USt-Sätze'!$A$8, G21&lt;='USt-Sätze'!$B$8),'USt-Sätze'!$C$8,IF(AND(G21&gt;='USt-Sätze'!$A$9, G21&lt;='USt-Sätze'!$B$9),'USt-Sätze'!$C$9,IF(G21&gt;='USt-Sätze'!$A$10,'USt-Sätze'!$C$10,0)))))))))</f>
        <v>0.19</v>
      </c>
      <c r="I21" s="28" t="str">
        <f>IF(ISBLANK(INV!L20)=TRUE,"",INV!A20)</f>
        <v/>
      </c>
      <c r="J21" s="28" t="str">
        <f>IF(ISBLANK(INV!L20)=TRUE,"",INV!B20)</f>
        <v/>
      </c>
      <c r="K21" s="28" t="str">
        <f>IF(ISBLANK(INV!L20)=TRUE,"",ROUND(INV!B20*(1+H21),2))</f>
        <v/>
      </c>
    </row>
    <row r="22" spans="1:11">
      <c r="A22" s="28" t="str">
        <f>IF(ISBLANK(INV!L21)=TRUE,"",INV!L21)</f>
        <v/>
      </c>
      <c r="B22" s="42" t="str">
        <f>IF(ISBLANK(INV!L21)=TRUE,"",VLOOKUP(INV!A21,Code!$A$1:$B$30,2,FALSE))</f>
        <v/>
      </c>
      <c r="C22" s="28" t="str">
        <f>IF(ISBLANK(INV!L21)=TRUE,"",INV!K21)</f>
        <v/>
      </c>
      <c r="D22" s="28" t="str">
        <f>IF(ISBLANK(INV!L21)=TRUE,"",INV!J21)</f>
        <v/>
      </c>
      <c r="E22" s="28" t="str">
        <f>IF(ISBLANK(INV!L21)=TRUE,"",IF(Hauptmenü!$C$7=1,K22,J22))</f>
        <v/>
      </c>
      <c r="F22" s="28" t="str">
        <f>IF(ISBLANK(INV!L21)=TRUE,"",IF(INV!M21&lt;=99999,CONCATENATE("0",MID(INV!M21,1,1),".",MID(INV!M21,2,2),".",MID(INV!M21,4,2)),CONCATENATE(MID(INV!M21,1,2),".",MID(INV!M21,3,2),".",MID(INV!M21,5,2))))</f>
        <v/>
      </c>
      <c r="G22" s="41" t="str">
        <f>IF(ISBLANK(INV!L21)=TRUE,"",VALUE(F22))</f>
        <v/>
      </c>
      <c r="H22" s="28">
        <f>IF(I22&lt;3022,0,IF(AND(G22&gt;='USt-Sätze'!$A$3, G22&lt;='USt-Sätze'!$B$3),'USt-Sätze'!$C$3,IF(AND(G22&gt;='USt-Sätze'!$A$4, G22&lt;='USt-Sätze'!$B$4),'USt-Sätze'!$C$4,IF(AND(G22&gt;='USt-Sätze'!$A$5, G22&lt;='USt-Sätze'!$B$5),'USt-Sätze'!$C$5,IF(AND(G22&gt;='USt-Sätze'!$A$6, G22&lt;='USt-Sätze'!$B$6),'USt-Sätze'!$C$6,IF(AND(G22&gt;='USt-Sätze'!$A$7, G22&lt;='USt-Sätze'!$B$7),'USt-Sätze'!$C$7,IF(AND(G22&gt;='USt-Sätze'!$A$8, G22&lt;='USt-Sätze'!$B$8),'USt-Sätze'!$C$8,IF(AND(G22&gt;='USt-Sätze'!$A$9, G22&lt;='USt-Sätze'!$B$9),'USt-Sätze'!$C$9,IF(G22&gt;='USt-Sätze'!$A$10,'USt-Sätze'!$C$10,0)))))))))</f>
        <v>0.19</v>
      </c>
      <c r="I22" s="28" t="str">
        <f>IF(ISBLANK(INV!L21)=TRUE,"",INV!A21)</f>
        <v/>
      </c>
      <c r="J22" s="28" t="str">
        <f>IF(ISBLANK(INV!L21)=TRUE,"",INV!B21)</f>
        <v/>
      </c>
      <c r="K22" s="28" t="str">
        <f>IF(ISBLANK(INV!L21)=TRUE,"",ROUND(INV!B21*(1+H22),2))</f>
        <v/>
      </c>
    </row>
    <row r="23" spans="1:11">
      <c r="A23" s="28" t="str">
        <f>IF(ISBLANK(INV!L22)=TRUE,"",INV!L22)</f>
        <v/>
      </c>
      <c r="B23" s="42" t="str">
        <f>IF(ISBLANK(INV!L22)=TRUE,"",VLOOKUP(INV!A22,Code!$A$1:$B$30,2,FALSE))</f>
        <v/>
      </c>
      <c r="C23" s="28" t="str">
        <f>IF(ISBLANK(INV!L22)=TRUE,"",INV!K22)</f>
        <v/>
      </c>
      <c r="D23" s="28" t="str">
        <f>IF(ISBLANK(INV!L22)=TRUE,"",INV!J22)</f>
        <v/>
      </c>
      <c r="E23" s="28" t="str">
        <f>IF(ISBLANK(INV!L22)=TRUE,"",IF(Hauptmenü!$C$7=1,K23,J23))</f>
        <v/>
      </c>
      <c r="F23" s="28" t="str">
        <f>IF(ISBLANK(INV!L22)=TRUE,"",IF(INV!M22&lt;=99999,CONCATENATE("0",MID(INV!M22,1,1),".",MID(INV!M22,2,2),".",MID(INV!M22,4,2)),CONCATENATE(MID(INV!M22,1,2),".",MID(INV!M22,3,2),".",MID(INV!M22,5,2))))</f>
        <v/>
      </c>
      <c r="G23" s="41" t="str">
        <f>IF(ISBLANK(INV!L22)=TRUE,"",VALUE(F23))</f>
        <v/>
      </c>
      <c r="H23" s="28">
        <f>IF(I23&lt;3022,0,IF(AND(G23&gt;='USt-Sätze'!$A$3, G23&lt;='USt-Sätze'!$B$3),'USt-Sätze'!$C$3,IF(AND(G23&gt;='USt-Sätze'!$A$4, G23&lt;='USt-Sätze'!$B$4),'USt-Sätze'!$C$4,IF(AND(G23&gt;='USt-Sätze'!$A$5, G23&lt;='USt-Sätze'!$B$5),'USt-Sätze'!$C$5,IF(AND(G23&gt;='USt-Sätze'!$A$6, G23&lt;='USt-Sätze'!$B$6),'USt-Sätze'!$C$6,IF(AND(G23&gt;='USt-Sätze'!$A$7, G23&lt;='USt-Sätze'!$B$7),'USt-Sätze'!$C$7,IF(AND(G23&gt;='USt-Sätze'!$A$8, G23&lt;='USt-Sätze'!$B$8),'USt-Sätze'!$C$8,IF(AND(G23&gt;='USt-Sätze'!$A$9, G23&lt;='USt-Sätze'!$B$9),'USt-Sätze'!$C$9,IF(G23&gt;='USt-Sätze'!$A$10,'USt-Sätze'!$C$10,0)))))))))</f>
        <v>0.19</v>
      </c>
      <c r="I23" s="28" t="str">
        <f>IF(ISBLANK(INV!L22)=TRUE,"",INV!A22)</f>
        <v/>
      </c>
      <c r="J23" s="28" t="str">
        <f>IF(ISBLANK(INV!L22)=TRUE,"",INV!B22)</f>
        <v/>
      </c>
      <c r="K23" s="28" t="str">
        <f>IF(ISBLANK(INV!L22)=TRUE,"",ROUND(INV!B22*(1+H23),2))</f>
        <v/>
      </c>
    </row>
    <row r="24" spans="1:11">
      <c r="A24" s="28" t="str">
        <f>IF(ISBLANK(INV!L23)=TRUE,"",INV!L23)</f>
        <v/>
      </c>
      <c r="B24" s="42" t="str">
        <f>IF(ISBLANK(INV!L23)=TRUE,"",VLOOKUP(INV!A23,Code!$A$1:$B$30,2,FALSE))</f>
        <v/>
      </c>
      <c r="C24" s="28" t="str">
        <f>IF(ISBLANK(INV!L23)=TRUE,"",INV!K23)</f>
        <v/>
      </c>
      <c r="D24" s="28" t="str">
        <f>IF(ISBLANK(INV!L23)=TRUE,"",INV!J23)</f>
        <v/>
      </c>
      <c r="E24" s="28" t="str">
        <f>IF(ISBLANK(INV!L23)=TRUE,"",IF(Hauptmenü!$C$7=1,K24,J24))</f>
        <v/>
      </c>
      <c r="F24" s="28" t="str">
        <f>IF(ISBLANK(INV!L23)=TRUE,"",IF(INV!M23&lt;=99999,CONCATENATE("0",MID(INV!M23,1,1),".",MID(INV!M23,2,2),".",MID(INV!M23,4,2)),CONCATENATE(MID(INV!M23,1,2),".",MID(INV!M23,3,2),".",MID(INV!M23,5,2))))</f>
        <v/>
      </c>
      <c r="G24" s="41" t="str">
        <f>IF(ISBLANK(INV!L23)=TRUE,"",VALUE(F24))</f>
        <v/>
      </c>
      <c r="H24" s="28">
        <f>IF(I24&lt;3022,0,IF(AND(G24&gt;='USt-Sätze'!$A$3, G24&lt;='USt-Sätze'!$B$3),'USt-Sätze'!$C$3,IF(AND(G24&gt;='USt-Sätze'!$A$4, G24&lt;='USt-Sätze'!$B$4),'USt-Sätze'!$C$4,IF(AND(G24&gt;='USt-Sätze'!$A$5, G24&lt;='USt-Sätze'!$B$5),'USt-Sätze'!$C$5,IF(AND(G24&gt;='USt-Sätze'!$A$6, G24&lt;='USt-Sätze'!$B$6),'USt-Sätze'!$C$6,IF(AND(G24&gt;='USt-Sätze'!$A$7, G24&lt;='USt-Sätze'!$B$7),'USt-Sätze'!$C$7,IF(AND(G24&gt;='USt-Sätze'!$A$8, G24&lt;='USt-Sätze'!$B$8),'USt-Sätze'!$C$8,IF(AND(G24&gt;='USt-Sätze'!$A$9, G24&lt;='USt-Sätze'!$B$9),'USt-Sätze'!$C$9,IF(G24&gt;='USt-Sätze'!$A$10,'USt-Sätze'!$C$10,0)))))))))</f>
        <v>0.19</v>
      </c>
      <c r="I24" s="28" t="str">
        <f>IF(ISBLANK(INV!L23)=TRUE,"",INV!A23)</f>
        <v/>
      </c>
      <c r="J24" s="28" t="str">
        <f>IF(ISBLANK(INV!L23)=TRUE,"",INV!B23)</f>
        <v/>
      </c>
      <c r="K24" s="28" t="str">
        <f>IF(ISBLANK(INV!L23)=TRUE,"",ROUND(INV!B23*(1+H24),2))</f>
        <v/>
      </c>
    </row>
    <row r="25" spans="1:11">
      <c r="A25" s="28" t="str">
        <f>IF(ISBLANK(INV!L24)=TRUE,"",INV!L24)</f>
        <v/>
      </c>
      <c r="B25" s="42" t="str">
        <f>IF(ISBLANK(INV!L24)=TRUE,"",VLOOKUP(INV!A24,Code!$A$1:$B$30,2,FALSE))</f>
        <v/>
      </c>
      <c r="C25" s="28" t="str">
        <f>IF(ISBLANK(INV!L24)=TRUE,"",INV!K24)</f>
        <v/>
      </c>
      <c r="D25" s="28" t="str">
        <f>IF(ISBLANK(INV!L24)=TRUE,"",INV!J24)</f>
        <v/>
      </c>
      <c r="E25" s="28" t="str">
        <f>IF(ISBLANK(INV!L24)=TRUE,"",IF(Hauptmenü!$C$7=1,K25,J25))</f>
        <v/>
      </c>
      <c r="F25" s="28" t="str">
        <f>IF(ISBLANK(INV!L24)=TRUE,"",IF(INV!M24&lt;=99999,CONCATENATE("0",MID(INV!M24,1,1),".",MID(INV!M24,2,2),".",MID(INV!M24,4,2)),CONCATENATE(MID(INV!M24,1,2),".",MID(INV!M24,3,2),".",MID(INV!M24,5,2))))</f>
        <v/>
      </c>
      <c r="G25" s="41" t="str">
        <f>IF(ISBLANK(INV!L24)=TRUE,"",VALUE(F25))</f>
        <v/>
      </c>
      <c r="H25" s="28">
        <f>IF(I25&lt;3022,0,IF(AND(G25&gt;='USt-Sätze'!$A$3, G25&lt;='USt-Sätze'!$B$3),'USt-Sätze'!$C$3,IF(AND(G25&gt;='USt-Sätze'!$A$4, G25&lt;='USt-Sätze'!$B$4),'USt-Sätze'!$C$4,IF(AND(G25&gt;='USt-Sätze'!$A$5, G25&lt;='USt-Sätze'!$B$5),'USt-Sätze'!$C$5,IF(AND(G25&gt;='USt-Sätze'!$A$6, G25&lt;='USt-Sätze'!$B$6),'USt-Sätze'!$C$6,IF(AND(G25&gt;='USt-Sätze'!$A$7, G25&lt;='USt-Sätze'!$B$7),'USt-Sätze'!$C$7,IF(AND(G25&gt;='USt-Sätze'!$A$8, G25&lt;='USt-Sätze'!$B$8),'USt-Sätze'!$C$8,IF(AND(G25&gt;='USt-Sätze'!$A$9, G25&lt;='USt-Sätze'!$B$9),'USt-Sätze'!$C$9,IF(G25&gt;='USt-Sätze'!$A$10,'USt-Sätze'!$C$10,0)))))))))</f>
        <v>0.19</v>
      </c>
      <c r="I25" s="28" t="str">
        <f>IF(ISBLANK(INV!L24)=TRUE,"",INV!A24)</f>
        <v/>
      </c>
      <c r="J25" s="28" t="str">
        <f>IF(ISBLANK(INV!L24)=TRUE,"",INV!B24)</f>
        <v/>
      </c>
      <c r="K25" s="28" t="str">
        <f>IF(ISBLANK(INV!L24)=TRUE,"",ROUND(INV!B24*(1+H25),2))</f>
        <v/>
      </c>
    </row>
    <row r="26" spans="1:11">
      <c r="A26" s="28" t="str">
        <f>IF(ISBLANK(INV!L25)=TRUE,"",INV!L25)</f>
        <v/>
      </c>
      <c r="B26" s="42" t="str">
        <f>IF(ISBLANK(INV!L25)=TRUE,"",VLOOKUP(INV!A25,Code!$A$1:$B$30,2,FALSE))</f>
        <v/>
      </c>
      <c r="C26" s="28" t="str">
        <f>IF(ISBLANK(INV!L25)=TRUE,"",INV!K25)</f>
        <v/>
      </c>
      <c r="D26" s="28" t="str">
        <f>IF(ISBLANK(INV!L25)=TRUE,"",INV!J25)</f>
        <v/>
      </c>
      <c r="E26" s="28" t="str">
        <f>IF(ISBLANK(INV!L25)=TRUE,"",IF(Hauptmenü!$C$7=1,K26,J26))</f>
        <v/>
      </c>
      <c r="F26" s="28" t="str">
        <f>IF(ISBLANK(INV!L25)=TRUE,"",IF(INV!M25&lt;=99999,CONCATENATE("0",MID(INV!M25,1,1),".",MID(INV!M25,2,2),".",MID(INV!M25,4,2)),CONCATENATE(MID(INV!M25,1,2),".",MID(INV!M25,3,2),".",MID(INV!M25,5,2))))</f>
        <v/>
      </c>
      <c r="G26" s="41" t="str">
        <f>IF(ISBLANK(INV!L25)=TRUE,"",VALUE(F26))</f>
        <v/>
      </c>
      <c r="H26" s="28">
        <f>IF(I26&lt;3022,0,IF(AND(G26&gt;='USt-Sätze'!$A$3, G26&lt;='USt-Sätze'!$B$3),'USt-Sätze'!$C$3,IF(AND(G26&gt;='USt-Sätze'!$A$4, G26&lt;='USt-Sätze'!$B$4),'USt-Sätze'!$C$4,IF(AND(G26&gt;='USt-Sätze'!$A$5, G26&lt;='USt-Sätze'!$B$5),'USt-Sätze'!$C$5,IF(AND(G26&gt;='USt-Sätze'!$A$6, G26&lt;='USt-Sätze'!$B$6),'USt-Sätze'!$C$6,IF(AND(G26&gt;='USt-Sätze'!$A$7, G26&lt;='USt-Sätze'!$B$7),'USt-Sätze'!$C$7,IF(AND(G26&gt;='USt-Sätze'!$A$8, G26&lt;='USt-Sätze'!$B$8),'USt-Sätze'!$C$8,IF(AND(G26&gt;='USt-Sätze'!$A$9, G26&lt;='USt-Sätze'!$B$9),'USt-Sätze'!$C$9,IF(G26&gt;='USt-Sätze'!$A$10,'USt-Sätze'!$C$10,0)))))))))</f>
        <v>0.19</v>
      </c>
      <c r="I26" s="28" t="str">
        <f>IF(ISBLANK(INV!L25)=TRUE,"",INV!A25)</f>
        <v/>
      </c>
      <c r="J26" s="28" t="str">
        <f>IF(ISBLANK(INV!L25)=TRUE,"",INV!B25)</f>
        <v/>
      </c>
      <c r="K26" s="28" t="str">
        <f>IF(ISBLANK(INV!L25)=TRUE,"",ROUND(INV!B25*(1+H26),2))</f>
        <v/>
      </c>
    </row>
    <row r="27" spans="1:11">
      <c r="A27" s="28" t="str">
        <f>IF(ISBLANK(INV!L26)=TRUE,"",INV!L26)</f>
        <v/>
      </c>
      <c r="B27" s="42" t="str">
        <f>IF(ISBLANK(INV!L26)=TRUE,"",VLOOKUP(INV!A26,Code!$A$1:$B$30,2,FALSE))</f>
        <v/>
      </c>
      <c r="C27" s="28" t="str">
        <f>IF(ISBLANK(INV!L26)=TRUE,"",INV!K26)</f>
        <v/>
      </c>
      <c r="D27" s="28" t="str">
        <f>IF(ISBLANK(INV!L26)=TRUE,"",INV!J26)</f>
        <v/>
      </c>
      <c r="E27" s="28" t="str">
        <f>IF(ISBLANK(INV!L26)=TRUE,"",IF(Hauptmenü!$C$7=1,K27,J27))</f>
        <v/>
      </c>
      <c r="F27" s="28" t="str">
        <f>IF(ISBLANK(INV!L26)=TRUE,"",IF(INV!M26&lt;=99999,CONCATENATE("0",MID(INV!M26,1,1),".",MID(INV!M26,2,2),".",MID(INV!M26,4,2)),CONCATENATE(MID(INV!M26,1,2),".",MID(INV!M26,3,2),".",MID(INV!M26,5,2))))</f>
        <v/>
      </c>
      <c r="G27" s="41" t="str">
        <f>IF(ISBLANK(INV!L26)=TRUE,"",VALUE(F27))</f>
        <v/>
      </c>
      <c r="H27" s="28">
        <f>IF(I27&lt;3022,0,IF(AND(G27&gt;='USt-Sätze'!$A$3, G27&lt;='USt-Sätze'!$B$3),'USt-Sätze'!$C$3,IF(AND(G27&gt;='USt-Sätze'!$A$4, G27&lt;='USt-Sätze'!$B$4),'USt-Sätze'!$C$4,IF(AND(G27&gt;='USt-Sätze'!$A$5, G27&lt;='USt-Sätze'!$B$5),'USt-Sätze'!$C$5,IF(AND(G27&gt;='USt-Sätze'!$A$6, G27&lt;='USt-Sätze'!$B$6),'USt-Sätze'!$C$6,IF(AND(G27&gt;='USt-Sätze'!$A$7, G27&lt;='USt-Sätze'!$B$7),'USt-Sätze'!$C$7,IF(AND(G27&gt;='USt-Sätze'!$A$8, G27&lt;='USt-Sätze'!$B$8),'USt-Sätze'!$C$8,IF(AND(G27&gt;='USt-Sätze'!$A$9, G27&lt;='USt-Sätze'!$B$9),'USt-Sätze'!$C$9,IF(G27&gt;='USt-Sätze'!$A$10,'USt-Sätze'!$C$10,0)))))))))</f>
        <v>0.19</v>
      </c>
      <c r="I27" s="28" t="str">
        <f>IF(ISBLANK(INV!L26)=TRUE,"",INV!A26)</f>
        <v/>
      </c>
      <c r="J27" s="28" t="str">
        <f>IF(ISBLANK(INV!L26)=TRUE,"",INV!B26)</f>
        <v/>
      </c>
      <c r="K27" s="28" t="str">
        <f>IF(ISBLANK(INV!L26)=TRUE,"",ROUND(INV!B26*(1+H27),2))</f>
        <v/>
      </c>
    </row>
    <row r="28" spans="1:11">
      <c r="A28" s="28" t="str">
        <f>IF(ISBLANK(INV!L27)=TRUE,"",INV!L27)</f>
        <v/>
      </c>
      <c r="B28" s="42" t="str">
        <f>IF(ISBLANK(INV!L27)=TRUE,"",VLOOKUP(INV!A27,Code!$A$1:$B$30,2,FALSE))</f>
        <v/>
      </c>
      <c r="C28" s="28" t="str">
        <f>IF(ISBLANK(INV!L27)=TRUE,"",INV!K27)</f>
        <v/>
      </c>
      <c r="D28" s="28" t="str">
        <f>IF(ISBLANK(INV!L27)=TRUE,"",INV!J27)</f>
        <v/>
      </c>
      <c r="E28" s="28" t="str">
        <f>IF(ISBLANK(INV!L27)=TRUE,"",IF(Hauptmenü!$C$7=1,K28,J28))</f>
        <v/>
      </c>
      <c r="F28" s="28" t="str">
        <f>IF(ISBLANK(INV!L27)=TRUE,"",IF(INV!M27&lt;=99999,CONCATENATE("0",MID(INV!M27,1,1),".",MID(INV!M27,2,2),".",MID(INV!M27,4,2)),CONCATENATE(MID(INV!M27,1,2),".",MID(INV!M27,3,2),".",MID(INV!M27,5,2))))</f>
        <v/>
      </c>
      <c r="G28" s="41" t="str">
        <f>IF(ISBLANK(INV!L27)=TRUE,"",VALUE(F28))</f>
        <v/>
      </c>
      <c r="H28" s="28">
        <f>IF(I28&lt;3022,0,IF(AND(G28&gt;='USt-Sätze'!$A$3, G28&lt;='USt-Sätze'!$B$3),'USt-Sätze'!$C$3,IF(AND(G28&gt;='USt-Sätze'!$A$4, G28&lt;='USt-Sätze'!$B$4),'USt-Sätze'!$C$4,IF(AND(G28&gt;='USt-Sätze'!$A$5, G28&lt;='USt-Sätze'!$B$5),'USt-Sätze'!$C$5,IF(AND(G28&gt;='USt-Sätze'!$A$6, G28&lt;='USt-Sätze'!$B$6),'USt-Sätze'!$C$6,IF(AND(G28&gt;='USt-Sätze'!$A$7, G28&lt;='USt-Sätze'!$B$7),'USt-Sätze'!$C$7,IF(AND(G28&gt;='USt-Sätze'!$A$8, G28&lt;='USt-Sätze'!$B$8),'USt-Sätze'!$C$8,IF(AND(G28&gt;='USt-Sätze'!$A$9, G28&lt;='USt-Sätze'!$B$9),'USt-Sätze'!$C$9,IF(G28&gt;='USt-Sätze'!$A$10,'USt-Sätze'!$C$10,0)))))))))</f>
        <v>0.19</v>
      </c>
      <c r="I28" s="28" t="str">
        <f>IF(ISBLANK(INV!L27)=TRUE,"",INV!A27)</f>
        <v/>
      </c>
      <c r="J28" s="28" t="str">
        <f>IF(ISBLANK(INV!L27)=TRUE,"",INV!B27)</f>
        <v/>
      </c>
      <c r="K28" s="28" t="str">
        <f>IF(ISBLANK(INV!L27)=TRUE,"",ROUND(INV!B27*(1+H28),2))</f>
        <v/>
      </c>
    </row>
    <row r="29" spans="1:11">
      <c r="A29" s="28" t="str">
        <f>IF(ISBLANK(INV!L28)=TRUE,"",INV!L28)</f>
        <v/>
      </c>
      <c r="B29" s="42" t="str">
        <f>IF(ISBLANK(INV!L28)=TRUE,"",VLOOKUP(INV!A28,Code!$A$1:$B$30,2,FALSE))</f>
        <v/>
      </c>
      <c r="C29" s="28" t="str">
        <f>IF(ISBLANK(INV!L28)=TRUE,"",INV!K28)</f>
        <v/>
      </c>
      <c r="D29" s="28" t="str">
        <f>IF(ISBLANK(INV!L28)=TRUE,"",INV!J28)</f>
        <v/>
      </c>
      <c r="E29" s="28" t="str">
        <f>IF(ISBLANK(INV!L28)=TRUE,"",IF(Hauptmenü!$C$7=1,K29,J29))</f>
        <v/>
      </c>
      <c r="F29" s="28" t="str">
        <f>IF(ISBLANK(INV!L28)=TRUE,"",IF(INV!M28&lt;=99999,CONCATENATE("0",MID(INV!M28,1,1),".",MID(INV!M28,2,2),".",MID(INV!M28,4,2)),CONCATENATE(MID(INV!M28,1,2),".",MID(INV!M28,3,2),".",MID(INV!M28,5,2))))</f>
        <v/>
      </c>
      <c r="G29" s="41" t="str">
        <f>IF(ISBLANK(INV!L28)=TRUE,"",VALUE(F29))</f>
        <v/>
      </c>
      <c r="H29" s="28">
        <f>IF(I29&lt;3022,0,IF(AND(G29&gt;='USt-Sätze'!$A$3, G29&lt;='USt-Sätze'!$B$3),'USt-Sätze'!$C$3,IF(AND(G29&gt;='USt-Sätze'!$A$4, G29&lt;='USt-Sätze'!$B$4),'USt-Sätze'!$C$4,IF(AND(G29&gt;='USt-Sätze'!$A$5, G29&lt;='USt-Sätze'!$B$5),'USt-Sätze'!$C$5,IF(AND(G29&gt;='USt-Sätze'!$A$6, G29&lt;='USt-Sätze'!$B$6),'USt-Sätze'!$C$6,IF(AND(G29&gt;='USt-Sätze'!$A$7, G29&lt;='USt-Sätze'!$B$7),'USt-Sätze'!$C$7,IF(AND(G29&gt;='USt-Sätze'!$A$8, G29&lt;='USt-Sätze'!$B$8),'USt-Sätze'!$C$8,IF(AND(G29&gt;='USt-Sätze'!$A$9, G29&lt;='USt-Sätze'!$B$9),'USt-Sätze'!$C$9,IF(G29&gt;='USt-Sätze'!$A$10,'USt-Sätze'!$C$10,0)))))))))</f>
        <v>0.19</v>
      </c>
      <c r="I29" s="28" t="str">
        <f>IF(ISBLANK(INV!L28)=TRUE,"",INV!A28)</f>
        <v/>
      </c>
      <c r="J29" s="28" t="str">
        <f>IF(ISBLANK(INV!L28)=TRUE,"",INV!B28)</f>
        <v/>
      </c>
      <c r="K29" s="28" t="str">
        <f>IF(ISBLANK(INV!L28)=TRUE,"",ROUND(INV!B28*(1+H29),2))</f>
        <v/>
      </c>
    </row>
    <row r="30" spans="1:11">
      <c r="A30" s="28" t="str">
        <f>IF(ISBLANK(INV!L29)=TRUE,"",INV!L29)</f>
        <v/>
      </c>
      <c r="B30" s="42" t="str">
        <f>IF(ISBLANK(INV!L29)=TRUE,"",VLOOKUP(INV!A29,Code!$A$1:$B$30,2,FALSE))</f>
        <v/>
      </c>
      <c r="C30" s="28" t="str">
        <f>IF(ISBLANK(INV!L29)=TRUE,"",INV!K29)</f>
        <v/>
      </c>
      <c r="D30" s="28" t="str">
        <f>IF(ISBLANK(INV!L29)=TRUE,"",INV!J29)</f>
        <v/>
      </c>
      <c r="E30" s="28" t="str">
        <f>IF(ISBLANK(INV!L29)=TRUE,"",IF(Hauptmenü!$C$7=1,K30,J30))</f>
        <v/>
      </c>
      <c r="F30" s="28" t="str">
        <f>IF(ISBLANK(INV!L29)=TRUE,"",IF(INV!M29&lt;=99999,CONCATENATE("0",MID(INV!M29,1,1),".",MID(INV!M29,2,2),".",MID(INV!M29,4,2)),CONCATENATE(MID(INV!M29,1,2),".",MID(INV!M29,3,2),".",MID(INV!M29,5,2))))</f>
        <v/>
      </c>
      <c r="G30" s="41" t="str">
        <f>IF(ISBLANK(INV!L29)=TRUE,"",VALUE(F30))</f>
        <v/>
      </c>
      <c r="H30" s="28">
        <f>IF(I30&lt;3022,0,IF(AND(G30&gt;='USt-Sätze'!$A$3, G30&lt;='USt-Sätze'!$B$3),'USt-Sätze'!$C$3,IF(AND(G30&gt;='USt-Sätze'!$A$4, G30&lt;='USt-Sätze'!$B$4),'USt-Sätze'!$C$4,IF(AND(G30&gt;='USt-Sätze'!$A$5, G30&lt;='USt-Sätze'!$B$5),'USt-Sätze'!$C$5,IF(AND(G30&gt;='USt-Sätze'!$A$6, G30&lt;='USt-Sätze'!$B$6),'USt-Sätze'!$C$6,IF(AND(G30&gt;='USt-Sätze'!$A$7, G30&lt;='USt-Sätze'!$B$7),'USt-Sätze'!$C$7,IF(AND(G30&gt;='USt-Sätze'!$A$8, G30&lt;='USt-Sätze'!$B$8),'USt-Sätze'!$C$8,IF(AND(G30&gt;='USt-Sätze'!$A$9, G30&lt;='USt-Sätze'!$B$9),'USt-Sätze'!$C$9,IF(G30&gt;='USt-Sätze'!$A$10,'USt-Sätze'!$C$10,0)))))))))</f>
        <v>0.19</v>
      </c>
      <c r="I30" s="28" t="str">
        <f>IF(ISBLANK(INV!L29)=TRUE,"",INV!A29)</f>
        <v/>
      </c>
      <c r="J30" s="28" t="str">
        <f>IF(ISBLANK(INV!L29)=TRUE,"",INV!B29)</f>
        <v/>
      </c>
      <c r="K30" s="28" t="str">
        <f>IF(ISBLANK(INV!L29)=TRUE,"",ROUND(INV!B29*(1+H30),2))</f>
        <v/>
      </c>
    </row>
    <row r="31" spans="1:11" hidden="1">
      <c r="A31" s="28" t="str">
        <f>IF(ISBLANK(INV!L30)=TRUE,"",INV!L30)</f>
        <v/>
      </c>
      <c r="B31" s="42" t="str">
        <f>IF(ISBLANK(INV!L30)=TRUE,"",VLOOKUP(INV!A30,Code!$A$1:$B$30,2,FALSE))</f>
        <v/>
      </c>
      <c r="C31" s="28" t="str">
        <f>IF(ISBLANK(INV!L30)=TRUE,"",INV!K30)</f>
        <v/>
      </c>
      <c r="D31" s="28" t="str">
        <f>IF(ISBLANK(INV!L30)=TRUE,"",INV!J30)</f>
        <v/>
      </c>
      <c r="E31" s="28" t="str">
        <f>IF(ISBLANK(INV!L30)=TRUE,"",IF(Hauptmenü!$C$7=1,K31,J31))</f>
        <v/>
      </c>
      <c r="F31" s="28" t="str">
        <f>IF(ISBLANK(INV!L30)=TRUE,"",IF(INV!M30&lt;=99999,CONCATENATE("0",MID(INV!M30,1,1),".",MID(INV!M30,2,2),".",MID(INV!M30,4,2)),CONCATENATE(MID(INV!M30,1,2),".",MID(INV!M30,3,2),".",MID(INV!M30,5,2))))</f>
        <v/>
      </c>
      <c r="G31" s="41" t="str">
        <f>IF(ISBLANK(INV!L30)=TRUE,"",VALUE(F31))</f>
        <v/>
      </c>
      <c r="H31" s="28">
        <f>IF(I31&lt;3022,0,IF(AND(G31&gt;='USt-Sätze'!$A$3, G31&lt;='USt-Sätze'!$B$3),'USt-Sätze'!$C$3,IF(AND(G31&gt;='USt-Sätze'!$A$4, G31&lt;='USt-Sätze'!$B$4),'USt-Sätze'!$C$4,IF(AND(G31&gt;='USt-Sätze'!$A$5, G31&lt;='USt-Sätze'!$B$5),'USt-Sätze'!$C$5,IF(AND(G31&gt;='USt-Sätze'!$A$6, G31&lt;='USt-Sätze'!$B$6),'USt-Sätze'!$C$6,IF(AND(G31&gt;='USt-Sätze'!$A$7, G31&lt;='USt-Sätze'!$B$7),'USt-Sätze'!$C$7,IF(AND(G31&gt;='USt-Sätze'!$A$8, G31&lt;='USt-Sätze'!$B$8),'USt-Sätze'!$C$8,IF(AND(G31&gt;='USt-Sätze'!$A$9, G31&lt;='USt-Sätze'!$B$9),'USt-Sätze'!$C$9,IF(G31&gt;='USt-Sätze'!$A$10,'USt-Sätze'!$C$10,0)))))))))</f>
        <v>0.19</v>
      </c>
      <c r="I31" s="28" t="str">
        <f>IF(ISBLANK(INV!L30)=TRUE,"",INV!A30)</f>
        <v/>
      </c>
      <c r="J31" s="28" t="str">
        <f>IF(ISBLANK(INV!L30)=TRUE,"",INV!B30)</f>
        <v/>
      </c>
      <c r="K31" s="28" t="str">
        <f>IF(ISBLANK(INV!L30)=TRUE,"",ROUND(INV!B30*(1+H31),2))</f>
        <v/>
      </c>
    </row>
    <row r="32" spans="1:11">
      <c r="A32" s="28" t="str">
        <f>IF(ISBLANK(INV!L31)=TRUE,"",INV!L31)</f>
        <v/>
      </c>
      <c r="B32" s="42" t="str">
        <f>IF(ISBLANK(INV!L31)=TRUE,"",VLOOKUP(INV!A31,Code!$A$1:$B$30,2,FALSE))</f>
        <v/>
      </c>
      <c r="C32" s="28" t="str">
        <f>IF(ISBLANK(INV!L31)=TRUE,"",INV!K31)</f>
        <v/>
      </c>
      <c r="D32" s="28" t="str">
        <f>IF(ISBLANK(INV!L31)=TRUE,"",INV!J31)</f>
        <v/>
      </c>
      <c r="E32" s="28" t="str">
        <f>IF(ISBLANK(INV!L31)=TRUE,"",IF(Hauptmenü!$C$7=1,K32,J32))</f>
        <v/>
      </c>
      <c r="F32" s="28" t="str">
        <f>IF(ISBLANK(INV!L31)=TRUE,"",IF(INV!M31&lt;=99999,CONCATENATE("0",MID(INV!M31,1,1),".",MID(INV!M31,2,2),".",MID(INV!M31,4,2)),CONCATENATE(MID(INV!M31,1,2),".",MID(INV!M31,3,2),".",MID(INV!M31,5,2))))</f>
        <v/>
      </c>
      <c r="G32" s="41" t="str">
        <f>IF(ISBLANK(INV!L31)=TRUE,"",VALUE(F32))</f>
        <v/>
      </c>
      <c r="H32" s="28">
        <f>IF(I32&lt;3022,0,IF(AND(G32&gt;='USt-Sätze'!$A$3, G32&lt;='USt-Sätze'!$B$3),'USt-Sätze'!$C$3,IF(AND(G32&gt;='USt-Sätze'!$A$4, G32&lt;='USt-Sätze'!$B$4),'USt-Sätze'!$C$4,IF(AND(G32&gt;='USt-Sätze'!$A$5, G32&lt;='USt-Sätze'!$B$5),'USt-Sätze'!$C$5,IF(AND(G32&gt;='USt-Sätze'!$A$6, G32&lt;='USt-Sätze'!$B$6),'USt-Sätze'!$C$6,IF(AND(G32&gt;='USt-Sätze'!$A$7, G32&lt;='USt-Sätze'!$B$7),'USt-Sätze'!$C$7,IF(AND(G32&gt;='USt-Sätze'!$A$8, G32&lt;='USt-Sätze'!$B$8),'USt-Sätze'!$C$8,IF(AND(G32&gt;='USt-Sätze'!$A$9, G32&lt;='USt-Sätze'!$B$9),'USt-Sätze'!$C$9,IF(G32&gt;='USt-Sätze'!$A$10,'USt-Sätze'!$C$10,0)))))))))</f>
        <v>0.19</v>
      </c>
      <c r="I32" s="28" t="str">
        <f>IF(ISBLANK(INV!L31)=TRUE,"",INV!A31)</f>
        <v/>
      </c>
      <c r="J32" s="28" t="str">
        <f>IF(ISBLANK(INV!L31)=TRUE,"",INV!B31)</f>
        <v/>
      </c>
      <c r="K32" s="28" t="str">
        <f>IF(ISBLANK(INV!L31)=TRUE,"",ROUND(INV!B31*(1+H32),2))</f>
        <v/>
      </c>
    </row>
    <row r="33" spans="1:11">
      <c r="A33" s="28" t="str">
        <f>IF(ISBLANK(INV!L32)=TRUE,"",INV!L32)</f>
        <v/>
      </c>
      <c r="B33" s="42" t="str">
        <f>IF(ISBLANK(INV!L32)=TRUE,"",VLOOKUP(INV!A32,Code!$A$1:$B$30,2,FALSE))</f>
        <v/>
      </c>
      <c r="C33" s="28" t="str">
        <f>IF(ISBLANK(INV!L32)=TRUE,"",INV!K32)</f>
        <v/>
      </c>
      <c r="D33" s="28" t="str">
        <f>IF(ISBLANK(INV!L32)=TRUE,"",INV!J32)</f>
        <v/>
      </c>
      <c r="E33" s="28" t="str">
        <f>IF(ISBLANK(INV!L32)=TRUE,"",IF(Hauptmenü!$C$7=1,K33,J33))</f>
        <v/>
      </c>
      <c r="F33" s="28" t="str">
        <f>IF(ISBLANK(INV!L32)=TRUE,"",IF(INV!M32&lt;=99999,CONCATENATE("0",MID(INV!M32,1,1),".",MID(INV!M32,2,2),".",MID(INV!M32,4,2)),CONCATENATE(MID(INV!M32,1,2),".",MID(INV!M32,3,2),".",MID(INV!M32,5,2))))</f>
        <v/>
      </c>
      <c r="G33" s="41" t="str">
        <f>IF(ISBLANK(INV!L32)=TRUE,"",VALUE(F33))</f>
        <v/>
      </c>
      <c r="H33" s="28">
        <f>IF(I33&lt;3022,0,IF(AND(G33&gt;='USt-Sätze'!$A$3, G33&lt;='USt-Sätze'!$B$3),'USt-Sätze'!$C$3,IF(AND(G33&gt;='USt-Sätze'!$A$4, G33&lt;='USt-Sätze'!$B$4),'USt-Sätze'!$C$4,IF(AND(G33&gt;='USt-Sätze'!$A$5, G33&lt;='USt-Sätze'!$B$5),'USt-Sätze'!$C$5,IF(AND(G33&gt;='USt-Sätze'!$A$6, G33&lt;='USt-Sätze'!$B$6),'USt-Sätze'!$C$6,IF(AND(G33&gt;='USt-Sätze'!$A$7, G33&lt;='USt-Sätze'!$B$7),'USt-Sätze'!$C$7,IF(AND(G33&gt;='USt-Sätze'!$A$8, G33&lt;='USt-Sätze'!$B$8),'USt-Sätze'!$C$8,IF(AND(G33&gt;='USt-Sätze'!$A$9, G33&lt;='USt-Sätze'!$B$9),'USt-Sätze'!$C$9,IF(G33&gt;='USt-Sätze'!$A$10,'USt-Sätze'!$C$10,0)))))))))</f>
        <v>0.19</v>
      </c>
      <c r="I33" s="28" t="str">
        <f>IF(ISBLANK(INV!L32)=TRUE,"",INV!A32)</f>
        <v/>
      </c>
      <c r="J33" s="28" t="str">
        <f>IF(ISBLANK(INV!L32)=TRUE,"",INV!B32)</f>
        <v/>
      </c>
      <c r="K33" s="28" t="str">
        <f>IF(ISBLANK(INV!L32)=TRUE,"",ROUND(INV!B32*(1+H33),2))</f>
        <v/>
      </c>
    </row>
    <row r="34" spans="1:11">
      <c r="A34" s="28" t="str">
        <f>IF(ISBLANK(INV!L33)=TRUE,"",INV!L33)</f>
        <v/>
      </c>
      <c r="B34" s="42" t="str">
        <f>IF(ISBLANK(INV!L33)=TRUE,"",VLOOKUP(INV!A33,Code!$A$1:$B$30,2,FALSE))</f>
        <v/>
      </c>
      <c r="C34" s="28" t="str">
        <f>IF(ISBLANK(INV!L33)=TRUE,"",INV!K33)</f>
        <v/>
      </c>
      <c r="D34" s="28" t="str">
        <f>IF(ISBLANK(INV!L33)=TRUE,"",INV!J33)</f>
        <v/>
      </c>
      <c r="E34" s="28" t="str">
        <f>IF(ISBLANK(INV!L33)=TRUE,"",IF(Hauptmenü!$C$7=1,K34,J34))</f>
        <v/>
      </c>
      <c r="F34" s="28" t="str">
        <f>IF(ISBLANK(INV!L33)=TRUE,"",IF(INV!M33&lt;=99999,CONCATENATE("0",MID(INV!M33,1,1),".",MID(INV!M33,2,2),".",MID(INV!M33,4,2)),CONCATENATE(MID(INV!M33,1,2),".",MID(INV!M33,3,2),".",MID(INV!M33,5,2))))</f>
        <v/>
      </c>
      <c r="G34" s="41" t="str">
        <f>IF(ISBLANK(INV!L33)=TRUE,"",VALUE(F34))</f>
        <v/>
      </c>
      <c r="H34" s="28">
        <f>IF(I34&lt;3022,0,IF(AND(G34&gt;='USt-Sätze'!$A$3, G34&lt;='USt-Sätze'!$B$3),'USt-Sätze'!$C$3,IF(AND(G34&gt;='USt-Sätze'!$A$4, G34&lt;='USt-Sätze'!$B$4),'USt-Sätze'!$C$4,IF(AND(G34&gt;='USt-Sätze'!$A$5, G34&lt;='USt-Sätze'!$B$5),'USt-Sätze'!$C$5,IF(AND(G34&gt;='USt-Sätze'!$A$6, G34&lt;='USt-Sätze'!$B$6),'USt-Sätze'!$C$6,IF(AND(G34&gt;='USt-Sätze'!$A$7, G34&lt;='USt-Sätze'!$B$7),'USt-Sätze'!$C$7,IF(AND(G34&gt;='USt-Sätze'!$A$8, G34&lt;='USt-Sätze'!$B$8),'USt-Sätze'!$C$8,IF(AND(G34&gt;='USt-Sätze'!$A$9, G34&lt;='USt-Sätze'!$B$9),'USt-Sätze'!$C$9,IF(G34&gt;='USt-Sätze'!$A$10,'USt-Sätze'!$C$10,0)))))))))</f>
        <v>0.19</v>
      </c>
      <c r="I34" s="28" t="str">
        <f>IF(ISBLANK(INV!L33)=TRUE,"",INV!A33)</f>
        <v/>
      </c>
      <c r="J34" s="28" t="str">
        <f>IF(ISBLANK(INV!L33)=TRUE,"",INV!B33)</f>
        <v/>
      </c>
      <c r="K34" s="28" t="str">
        <f>IF(ISBLANK(INV!L33)=TRUE,"",ROUND(INV!B33*(1+H34),2))</f>
        <v/>
      </c>
    </row>
    <row r="35" spans="1:11">
      <c r="A35" s="28" t="str">
        <f>IF(ISBLANK(INV!L34)=TRUE,"",INV!L34)</f>
        <v/>
      </c>
      <c r="B35" s="42" t="str">
        <f>IF(ISBLANK(INV!L34)=TRUE,"",VLOOKUP(INV!A34,Code!$A$1:$B$30,2,FALSE))</f>
        <v/>
      </c>
      <c r="C35" s="28" t="str">
        <f>IF(ISBLANK(INV!L34)=TRUE,"",INV!K34)</f>
        <v/>
      </c>
      <c r="D35" s="28" t="str">
        <f>IF(ISBLANK(INV!L34)=TRUE,"",INV!J34)</f>
        <v/>
      </c>
      <c r="E35" s="28" t="str">
        <f>IF(ISBLANK(INV!L34)=TRUE,"",IF(Hauptmenü!$C$7=1,K35,J35))</f>
        <v/>
      </c>
      <c r="F35" s="28" t="str">
        <f>IF(ISBLANK(INV!L34)=TRUE,"",IF(INV!M34&lt;=99999,CONCATENATE("0",MID(INV!M34,1,1),".",MID(INV!M34,2,2),".",MID(INV!M34,4,2)),CONCATENATE(MID(INV!M34,1,2),".",MID(INV!M34,3,2),".",MID(INV!M34,5,2))))</f>
        <v/>
      </c>
      <c r="G35" s="41" t="str">
        <f>IF(ISBLANK(INV!L34)=TRUE,"",VALUE(F35))</f>
        <v/>
      </c>
      <c r="H35" s="28">
        <f>IF(I35&lt;3022,0,IF(AND(G35&gt;='USt-Sätze'!$A$3, G35&lt;='USt-Sätze'!$B$3),'USt-Sätze'!$C$3,IF(AND(G35&gt;='USt-Sätze'!$A$4, G35&lt;='USt-Sätze'!$B$4),'USt-Sätze'!$C$4,IF(AND(G35&gt;='USt-Sätze'!$A$5, G35&lt;='USt-Sätze'!$B$5),'USt-Sätze'!$C$5,IF(AND(G35&gt;='USt-Sätze'!$A$6, G35&lt;='USt-Sätze'!$B$6),'USt-Sätze'!$C$6,IF(AND(G35&gt;='USt-Sätze'!$A$7, G35&lt;='USt-Sätze'!$B$7),'USt-Sätze'!$C$7,IF(AND(G35&gt;='USt-Sätze'!$A$8, G35&lt;='USt-Sätze'!$B$8),'USt-Sätze'!$C$8,IF(AND(G35&gt;='USt-Sätze'!$A$9, G35&lt;='USt-Sätze'!$B$9),'USt-Sätze'!$C$9,IF(G35&gt;='USt-Sätze'!$A$10,'USt-Sätze'!$C$10,0)))))))))</f>
        <v>0.19</v>
      </c>
      <c r="I35" s="28" t="str">
        <f>IF(ISBLANK(INV!L34)=TRUE,"",INV!A34)</f>
        <v/>
      </c>
      <c r="J35" s="28" t="str">
        <f>IF(ISBLANK(INV!L34)=TRUE,"",INV!B34)</f>
        <v/>
      </c>
      <c r="K35" s="28" t="str">
        <f>IF(ISBLANK(INV!L34)=TRUE,"",ROUND(INV!B34*(1+H35),2))</f>
        <v/>
      </c>
    </row>
    <row r="36" spans="1:11" hidden="1">
      <c r="A36" s="28" t="str">
        <f>IF(ISBLANK(INV!L35)=TRUE,"",INV!L35)</f>
        <v/>
      </c>
      <c r="B36" s="42" t="str">
        <f>IF(ISBLANK(INV!L35)=TRUE,"",VLOOKUP(INV!A35,Code!$A$1:$B$30,2,FALSE))</f>
        <v/>
      </c>
      <c r="C36" s="28" t="str">
        <f>IF(ISBLANK(INV!L35)=TRUE,"",INV!K35)</f>
        <v/>
      </c>
      <c r="D36" s="28" t="str">
        <f>IF(ISBLANK(INV!L35)=TRUE,"",INV!J35)</f>
        <v/>
      </c>
      <c r="E36" s="28" t="str">
        <f>IF(ISBLANK(INV!L35)=TRUE,"",IF(Hauptmenü!$C$7=1,K36,J36))</f>
        <v/>
      </c>
      <c r="F36" s="28" t="str">
        <f>IF(ISBLANK(INV!L35)=TRUE,"",IF(INV!M35&lt;=99999,CONCATENATE("0",MID(INV!M35,1,1),".",MID(INV!M35,2,2),".",MID(INV!M35,4,2)),CONCATENATE(MID(INV!M35,1,2),".",MID(INV!M35,3,2),".",MID(INV!M35,5,2))))</f>
        <v/>
      </c>
      <c r="G36" s="41" t="str">
        <f>IF(ISBLANK(INV!L35)=TRUE,"",VALUE(F36))</f>
        <v/>
      </c>
      <c r="H36" s="28">
        <f>IF(I36&lt;3022,0,IF(AND(G36&gt;='USt-Sätze'!$A$3, G36&lt;='USt-Sätze'!$B$3),'USt-Sätze'!$C$3,IF(AND(G36&gt;='USt-Sätze'!$A$4, G36&lt;='USt-Sätze'!$B$4),'USt-Sätze'!$C$4,IF(AND(G36&gt;='USt-Sätze'!$A$5, G36&lt;='USt-Sätze'!$B$5),'USt-Sätze'!$C$5,IF(AND(G36&gt;='USt-Sätze'!$A$6, G36&lt;='USt-Sätze'!$B$6),'USt-Sätze'!$C$6,IF(AND(G36&gt;='USt-Sätze'!$A$7, G36&lt;='USt-Sätze'!$B$7),'USt-Sätze'!$C$7,IF(AND(G36&gt;='USt-Sätze'!$A$8, G36&lt;='USt-Sätze'!$B$8),'USt-Sätze'!$C$8,IF(AND(G36&gt;='USt-Sätze'!$A$9, G36&lt;='USt-Sätze'!$B$9),'USt-Sätze'!$C$9,IF(G36&gt;='USt-Sätze'!$A$10,'USt-Sätze'!$C$10,0)))))))))</f>
        <v>0.19</v>
      </c>
      <c r="I36" s="28" t="str">
        <f>IF(ISBLANK(INV!L35)=TRUE,"",INV!A35)</f>
        <v/>
      </c>
      <c r="J36" s="28" t="str">
        <f>IF(ISBLANK(INV!L35)=TRUE,"",INV!B35)</f>
        <v/>
      </c>
      <c r="K36" s="28" t="str">
        <f>IF(ISBLANK(INV!L35)=TRUE,"",ROUND(INV!B35*(1+H36),2))</f>
        <v/>
      </c>
    </row>
    <row r="37" spans="1:11">
      <c r="A37" s="28" t="str">
        <f>IF(ISBLANK(INV!L36)=TRUE,"",INV!L36)</f>
        <v/>
      </c>
      <c r="B37" s="42" t="str">
        <f>IF(ISBLANK(INV!L36)=TRUE,"",VLOOKUP(INV!A36,Code!$A$1:$B$30,2,FALSE))</f>
        <v/>
      </c>
      <c r="C37" s="28" t="str">
        <f>IF(ISBLANK(INV!L36)=TRUE,"",INV!K36)</f>
        <v/>
      </c>
      <c r="D37" s="28" t="str">
        <f>IF(ISBLANK(INV!L36)=TRUE,"",INV!J36)</f>
        <v/>
      </c>
      <c r="E37" s="28" t="str">
        <f>IF(ISBLANK(INV!L36)=TRUE,"",IF(Hauptmenü!$C$7=1,K37,J37))</f>
        <v/>
      </c>
      <c r="F37" s="28" t="str">
        <f>IF(ISBLANK(INV!L36)=TRUE,"",IF(INV!M36&lt;=99999,CONCATENATE("0",MID(INV!M36,1,1),".",MID(INV!M36,2,2),".",MID(INV!M36,4,2)),CONCATENATE(MID(INV!M36,1,2),".",MID(INV!M36,3,2),".",MID(INV!M36,5,2))))</f>
        <v/>
      </c>
      <c r="G37" s="41" t="str">
        <f>IF(ISBLANK(INV!L36)=TRUE,"",VALUE(F37))</f>
        <v/>
      </c>
      <c r="H37" s="28">
        <f>IF(I37&lt;3022,0,IF(AND(G37&gt;='USt-Sätze'!$A$3, G37&lt;='USt-Sätze'!$B$3),'USt-Sätze'!$C$3,IF(AND(G37&gt;='USt-Sätze'!$A$4, G37&lt;='USt-Sätze'!$B$4),'USt-Sätze'!$C$4,IF(AND(G37&gt;='USt-Sätze'!$A$5, G37&lt;='USt-Sätze'!$B$5),'USt-Sätze'!$C$5,IF(AND(G37&gt;='USt-Sätze'!$A$6, G37&lt;='USt-Sätze'!$B$6),'USt-Sätze'!$C$6,IF(AND(G37&gt;='USt-Sätze'!$A$7, G37&lt;='USt-Sätze'!$B$7),'USt-Sätze'!$C$7,IF(AND(G37&gt;='USt-Sätze'!$A$8, G37&lt;='USt-Sätze'!$B$8),'USt-Sätze'!$C$8,IF(AND(G37&gt;='USt-Sätze'!$A$9, G37&lt;='USt-Sätze'!$B$9),'USt-Sätze'!$C$9,IF(G37&gt;='USt-Sätze'!$A$10,'USt-Sätze'!$C$10,0)))))))))</f>
        <v>0.19</v>
      </c>
      <c r="I37" s="28" t="str">
        <f>IF(ISBLANK(INV!L36)=TRUE,"",INV!A36)</f>
        <v/>
      </c>
      <c r="J37" s="28" t="str">
        <f>IF(ISBLANK(INV!L36)=TRUE,"",INV!B36)</f>
        <v/>
      </c>
      <c r="K37" s="28" t="str">
        <f>IF(ISBLANK(INV!L36)=TRUE,"",ROUND(INV!B36*(1+H37),2))</f>
        <v/>
      </c>
    </row>
    <row r="38" spans="1:11">
      <c r="A38" s="28" t="str">
        <f>IF(ISBLANK(INV!L37)=TRUE,"",INV!L37)</f>
        <v/>
      </c>
      <c r="B38" s="42" t="str">
        <f>IF(ISBLANK(INV!L37)=TRUE,"",VLOOKUP(INV!A37,Code!$A$1:$B$30,2,FALSE))</f>
        <v/>
      </c>
      <c r="C38" s="28" t="str">
        <f>IF(ISBLANK(INV!L37)=TRUE,"",INV!K37)</f>
        <v/>
      </c>
      <c r="D38" s="28" t="str">
        <f>IF(ISBLANK(INV!L37)=TRUE,"",INV!J37)</f>
        <v/>
      </c>
      <c r="E38" s="28" t="str">
        <f>IF(ISBLANK(INV!L37)=TRUE,"",IF(Hauptmenü!$C$7=1,K38,J38))</f>
        <v/>
      </c>
      <c r="F38" s="28" t="str">
        <f>IF(ISBLANK(INV!L37)=TRUE,"",IF(INV!M37&lt;=99999,CONCATENATE("0",MID(INV!M37,1,1),".",MID(INV!M37,2,2),".",MID(INV!M37,4,2)),CONCATENATE(MID(INV!M37,1,2),".",MID(INV!M37,3,2),".",MID(INV!M37,5,2))))</f>
        <v/>
      </c>
      <c r="G38" s="41" t="str">
        <f>IF(ISBLANK(INV!L37)=TRUE,"",VALUE(F38))</f>
        <v/>
      </c>
      <c r="H38" s="28">
        <f>IF(I38&lt;3022,0,IF(AND(G38&gt;='USt-Sätze'!$A$3, G38&lt;='USt-Sätze'!$B$3),'USt-Sätze'!$C$3,IF(AND(G38&gt;='USt-Sätze'!$A$4, G38&lt;='USt-Sätze'!$B$4),'USt-Sätze'!$C$4,IF(AND(G38&gt;='USt-Sätze'!$A$5, G38&lt;='USt-Sätze'!$B$5),'USt-Sätze'!$C$5,IF(AND(G38&gt;='USt-Sätze'!$A$6, G38&lt;='USt-Sätze'!$B$6),'USt-Sätze'!$C$6,IF(AND(G38&gt;='USt-Sätze'!$A$7, G38&lt;='USt-Sätze'!$B$7),'USt-Sätze'!$C$7,IF(AND(G38&gt;='USt-Sätze'!$A$8, G38&lt;='USt-Sätze'!$B$8),'USt-Sätze'!$C$8,IF(AND(G38&gt;='USt-Sätze'!$A$9, G38&lt;='USt-Sätze'!$B$9),'USt-Sätze'!$C$9,IF(G38&gt;='USt-Sätze'!$A$10,'USt-Sätze'!$C$10,0)))))))))</f>
        <v>0.19</v>
      </c>
      <c r="I38" s="28" t="str">
        <f>IF(ISBLANK(INV!L37)=TRUE,"",INV!A37)</f>
        <v/>
      </c>
      <c r="J38" s="28" t="str">
        <f>IF(ISBLANK(INV!L37)=TRUE,"",INV!B37)</f>
        <v/>
      </c>
      <c r="K38" s="28" t="str">
        <f>IF(ISBLANK(INV!L37)=TRUE,"",ROUND(INV!B37*(1+H38),2))</f>
        <v/>
      </c>
    </row>
    <row r="39" spans="1:11">
      <c r="A39" s="28" t="str">
        <f>IF(ISBLANK(INV!L38)=TRUE,"",INV!L38)</f>
        <v/>
      </c>
      <c r="B39" s="42" t="str">
        <f>IF(ISBLANK(INV!L38)=TRUE,"",VLOOKUP(INV!A38,Code!$A$1:$B$30,2,FALSE))</f>
        <v/>
      </c>
      <c r="C39" s="28" t="str">
        <f>IF(ISBLANK(INV!L38)=TRUE,"",INV!K38)</f>
        <v/>
      </c>
      <c r="D39" s="28" t="str">
        <f>IF(ISBLANK(INV!L38)=TRUE,"",INV!J38)</f>
        <v/>
      </c>
      <c r="E39" s="28" t="str">
        <f>IF(ISBLANK(INV!L38)=TRUE,"",IF(Hauptmenü!$C$7=1,K39,J39))</f>
        <v/>
      </c>
      <c r="F39" s="28" t="str">
        <f>IF(ISBLANK(INV!L38)=TRUE,"",IF(INV!M38&lt;=99999,CONCATENATE("0",MID(INV!M38,1,1),".",MID(INV!M38,2,2),".",MID(INV!M38,4,2)),CONCATENATE(MID(INV!M38,1,2),".",MID(INV!M38,3,2),".",MID(INV!M38,5,2))))</f>
        <v/>
      </c>
      <c r="G39" s="41" t="str">
        <f>IF(ISBLANK(INV!L38)=TRUE,"",VALUE(F39))</f>
        <v/>
      </c>
      <c r="H39" s="28">
        <f>IF(I39&lt;3022,0,IF(AND(G39&gt;='USt-Sätze'!$A$3, G39&lt;='USt-Sätze'!$B$3),'USt-Sätze'!$C$3,IF(AND(G39&gt;='USt-Sätze'!$A$4, G39&lt;='USt-Sätze'!$B$4),'USt-Sätze'!$C$4,IF(AND(G39&gt;='USt-Sätze'!$A$5, G39&lt;='USt-Sätze'!$B$5),'USt-Sätze'!$C$5,IF(AND(G39&gt;='USt-Sätze'!$A$6, G39&lt;='USt-Sätze'!$B$6),'USt-Sätze'!$C$6,IF(AND(G39&gt;='USt-Sätze'!$A$7, G39&lt;='USt-Sätze'!$B$7),'USt-Sätze'!$C$7,IF(AND(G39&gt;='USt-Sätze'!$A$8, G39&lt;='USt-Sätze'!$B$8),'USt-Sätze'!$C$8,IF(AND(G39&gt;='USt-Sätze'!$A$9, G39&lt;='USt-Sätze'!$B$9),'USt-Sätze'!$C$9,IF(G39&gt;='USt-Sätze'!$A$10,'USt-Sätze'!$C$10,0)))))))))</f>
        <v>0.19</v>
      </c>
      <c r="I39" s="28" t="str">
        <f>IF(ISBLANK(INV!L38)=TRUE,"",INV!A38)</f>
        <v/>
      </c>
      <c r="J39" s="28" t="str">
        <f>IF(ISBLANK(INV!L38)=TRUE,"",INV!B38)</f>
        <v/>
      </c>
      <c r="K39" s="28" t="str">
        <f>IF(ISBLANK(INV!L38)=TRUE,"",ROUND(INV!B38*(1+H39),2))</f>
        <v/>
      </c>
    </row>
    <row r="40" spans="1:11">
      <c r="A40" s="28" t="str">
        <f>IF(ISBLANK(INV!L39)=TRUE,"",INV!L39)</f>
        <v/>
      </c>
      <c r="B40" s="42" t="str">
        <f>IF(ISBLANK(INV!L39)=TRUE,"",VLOOKUP(INV!A39,Code!$A$1:$B$30,2,FALSE))</f>
        <v/>
      </c>
      <c r="C40" s="28" t="str">
        <f>IF(ISBLANK(INV!L39)=TRUE,"",INV!K39)</f>
        <v/>
      </c>
      <c r="D40" s="28" t="str">
        <f>IF(ISBLANK(INV!L39)=TRUE,"",INV!J39)</f>
        <v/>
      </c>
      <c r="E40" s="28" t="str">
        <f>IF(ISBLANK(INV!L39)=TRUE,"",IF(Hauptmenü!$C$7=1,K40,J40))</f>
        <v/>
      </c>
      <c r="F40" s="28" t="str">
        <f>IF(ISBLANK(INV!L39)=TRUE,"",IF(INV!M39&lt;=99999,CONCATENATE("0",MID(INV!M39,1,1),".",MID(INV!M39,2,2),".",MID(INV!M39,4,2)),CONCATENATE(MID(INV!M39,1,2),".",MID(INV!M39,3,2),".",MID(INV!M39,5,2))))</f>
        <v/>
      </c>
      <c r="G40" s="41" t="str">
        <f>IF(ISBLANK(INV!L39)=TRUE,"",VALUE(F40))</f>
        <v/>
      </c>
      <c r="H40" s="28">
        <f>IF(I40&lt;3022,0,IF(AND(G40&gt;='USt-Sätze'!$A$3, G40&lt;='USt-Sätze'!$B$3),'USt-Sätze'!$C$3,IF(AND(G40&gt;='USt-Sätze'!$A$4, G40&lt;='USt-Sätze'!$B$4),'USt-Sätze'!$C$4,IF(AND(G40&gt;='USt-Sätze'!$A$5, G40&lt;='USt-Sätze'!$B$5),'USt-Sätze'!$C$5,IF(AND(G40&gt;='USt-Sätze'!$A$6, G40&lt;='USt-Sätze'!$B$6),'USt-Sätze'!$C$6,IF(AND(G40&gt;='USt-Sätze'!$A$7, G40&lt;='USt-Sätze'!$B$7),'USt-Sätze'!$C$7,IF(AND(G40&gt;='USt-Sätze'!$A$8, G40&lt;='USt-Sätze'!$B$8),'USt-Sätze'!$C$8,IF(AND(G40&gt;='USt-Sätze'!$A$9, G40&lt;='USt-Sätze'!$B$9),'USt-Sätze'!$C$9,IF(G40&gt;='USt-Sätze'!$A$10,'USt-Sätze'!$C$10,0)))))))))</f>
        <v>0.19</v>
      </c>
      <c r="I40" s="28" t="str">
        <f>IF(ISBLANK(INV!L39)=TRUE,"",INV!A39)</f>
        <v/>
      </c>
      <c r="J40" s="28" t="str">
        <f>IF(ISBLANK(INV!L39)=TRUE,"",INV!B39)</f>
        <v/>
      </c>
      <c r="K40" s="28" t="str">
        <f>IF(ISBLANK(INV!L39)=TRUE,"",ROUND(INV!B39*(1+H40),2))</f>
        <v/>
      </c>
    </row>
    <row r="41" spans="1:11">
      <c r="A41" s="28" t="str">
        <f>IF(ISBLANK(INV!L40)=TRUE,"",INV!L40)</f>
        <v/>
      </c>
      <c r="B41" s="42" t="str">
        <f>IF(ISBLANK(INV!L40)=TRUE,"",VLOOKUP(INV!A40,Code!$A$1:$B$30,2,FALSE))</f>
        <v/>
      </c>
      <c r="C41" s="28" t="str">
        <f>IF(ISBLANK(INV!L40)=TRUE,"",INV!K40)</f>
        <v/>
      </c>
      <c r="D41" s="28" t="str">
        <f>IF(ISBLANK(INV!L40)=TRUE,"",INV!J40)</f>
        <v/>
      </c>
      <c r="E41" s="28" t="str">
        <f>IF(ISBLANK(INV!L40)=TRUE,"",IF(Hauptmenü!$C$7=1,K41,J41))</f>
        <v/>
      </c>
      <c r="F41" s="28" t="str">
        <f>IF(ISBLANK(INV!L40)=TRUE,"",IF(INV!M40&lt;=99999,CONCATENATE("0",MID(INV!M40,1,1),".",MID(INV!M40,2,2),".",MID(INV!M40,4,2)),CONCATENATE(MID(INV!M40,1,2),".",MID(INV!M40,3,2),".",MID(INV!M40,5,2))))</f>
        <v/>
      </c>
      <c r="G41" s="41" t="str">
        <f>IF(ISBLANK(INV!L40)=TRUE,"",VALUE(F41))</f>
        <v/>
      </c>
      <c r="H41" s="28">
        <f>IF(I41&lt;3022,0,IF(AND(G41&gt;='USt-Sätze'!$A$3, G41&lt;='USt-Sätze'!$B$3),'USt-Sätze'!$C$3,IF(AND(G41&gt;='USt-Sätze'!$A$4, G41&lt;='USt-Sätze'!$B$4),'USt-Sätze'!$C$4,IF(AND(G41&gt;='USt-Sätze'!$A$5, G41&lt;='USt-Sätze'!$B$5),'USt-Sätze'!$C$5,IF(AND(G41&gt;='USt-Sätze'!$A$6, G41&lt;='USt-Sätze'!$B$6),'USt-Sätze'!$C$6,IF(AND(G41&gt;='USt-Sätze'!$A$7, G41&lt;='USt-Sätze'!$B$7),'USt-Sätze'!$C$7,IF(AND(G41&gt;='USt-Sätze'!$A$8, G41&lt;='USt-Sätze'!$B$8),'USt-Sätze'!$C$8,IF(AND(G41&gt;='USt-Sätze'!$A$9, G41&lt;='USt-Sätze'!$B$9),'USt-Sätze'!$C$9,IF(G41&gt;='USt-Sätze'!$A$10,'USt-Sätze'!$C$10,0)))))))))</f>
        <v>0.19</v>
      </c>
      <c r="I41" s="28" t="str">
        <f>IF(ISBLANK(INV!L40)=TRUE,"",INV!A40)</f>
        <v/>
      </c>
      <c r="J41" s="28" t="str">
        <f>IF(ISBLANK(INV!L40)=TRUE,"",INV!B40)</f>
        <v/>
      </c>
      <c r="K41" s="28" t="str">
        <f>IF(ISBLANK(INV!L40)=TRUE,"",ROUND(INV!B40*(1+H41),2))</f>
        <v/>
      </c>
    </row>
    <row r="42" spans="1:11">
      <c r="A42" s="28" t="str">
        <f>IF(ISBLANK(INV!L41)=TRUE,"",INV!L41)</f>
        <v/>
      </c>
      <c r="B42" s="42" t="str">
        <f>IF(ISBLANK(INV!L41)=TRUE,"",VLOOKUP(INV!A41,Code!$A$1:$B$30,2,FALSE))</f>
        <v/>
      </c>
      <c r="C42" s="28" t="str">
        <f>IF(ISBLANK(INV!L41)=TRUE,"",INV!K41)</f>
        <v/>
      </c>
      <c r="D42" s="28" t="str">
        <f>IF(ISBLANK(INV!L41)=TRUE,"",INV!J41)</f>
        <v/>
      </c>
      <c r="E42" s="28" t="str">
        <f>IF(ISBLANK(INV!L41)=TRUE,"",IF(Hauptmenü!$C$7=1,K42,J42))</f>
        <v/>
      </c>
      <c r="F42" s="28" t="str">
        <f>IF(ISBLANK(INV!L41)=TRUE,"",IF(INV!M41&lt;=99999,CONCATENATE("0",MID(INV!M41,1,1),".",MID(INV!M41,2,2),".",MID(INV!M41,4,2)),CONCATENATE(MID(INV!M41,1,2),".",MID(INV!M41,3,2),".",MID(INV!M41,5,2))))</f>
        <v/>
      </c>
      <c r="G42" s="41" t="str">
        <f>IF(ISBLANK(INV!L41)=TRUE,"",VALUE(F42))</f>
        <v/>
      </c>
      <c r="H42" s="28">
        <f>IF(I42&lt;3022,0,IF(AND(G42&gt;='USt-Sätze'!$A$3, G42&lt;='USt-Sätze'!$B$3),'USt-Sätze'!$C$3,IF(AND(G42&gt;='USt-Sätze'!$A$4, G42&lt;='USt-Sätze'!$B$4),'USt-Sätze'!$C$4,IF(AND(G42&gt;='USt-Sätze'!$A$5, G42&lt;='USt-Sätze'!$B$5),'USt-Sätze'!$C$5,IF(AND(G42&gt;='USt-Sätze'!$A$6, G42&lt;='USt-Sätze'!$B$6),'USt-Sätze'!$C$6,IF(AND(G42&gt;='USt-Sätze'!$A$7, G42&lt;='USt-Sätze'!$B$7),'USt-Sätze'!$C$7,IF(AND(G42&gt;='USt-Sätze'!$A$8, G42&lt;='USt-Sätze'!$B$8),'USt-Sätze'!$C$8,IF(AND(G42&gt;='USt-Sätze'!$A$9, G42&lt;='USt-Sätze'!$B$9),'USt-Sätze'!$C$9,IF(G42&gt;='USt-Sätze'!$A$10,'USt-Sätze'!$C$10,0)))))))))</f>
        <v>0.19</v>
      </c>
      <c r="I42" s="28" t="str">
        <f>IF(ISBLANK(INV!L41)=TRUE,"",INV!A41)</f>
        <v/>
      </c>
      <c r="J42" s="28" t="str">
        <f>IF(ISBLANK(INV!L41)=TRUE,"",INV!B41)</f>
        <v/>
      </c>
      <c r="K42" s="28" t="str">
        <f>IF(ISBLANK(INV!L41)=TRUE,"",ROUND(INV!B41*(1+H42),2))</f>
        <v/>
      </c>
    </row>
    <row r="43" spans="1:11">
      <c r="A43" s="28" t="str">
        <f>IF(ISBLANK(INV!L42)=TRUE,"",INV!L42)</f>
        <v/>
      </c>
      <c r="B43" s="42" t="str">
        <f>IF(ISBLANK(INV!L42)=TRUE,"",VLOOKUP(INV!A42,Code!$A$1:$B$30,2,FALSE))</f>
        <v/>
      </c>
      <c r="C43" s="28" t="str">
        <f>IF(ISBLANK(INV!L42)=TRUE,"",INV!K42)</f>
        <v/>
      </c>
      <c r="D43" s="28" t="str">
        <f>IF(ISBLANK(INV!L42)=TRUE,"",INV!J42)</f>
        <v/>
      </c>
      <c r="E43" s="28" t="str">
        <f>IF(ISBLANK(INV!L42)=TRUE,"",IF(Hauptmenü!$C$7=1,K43,J43))</f>
        <v/>
      </c>
      <c r="F43" s="28" t="str">
        <f>IF(ISBLANK(INV!L42)=TRUE,"",IF(INV!M42&lt;=99999,CONCATENATE("0",MID(INV!M42,1,1),".",MID(INV!M42,2,2),".",MID(INV!M42,4,2)),CONCATENATE(MID(INV!M42,1,2),".",MID(INV!M42,3,2),".",MID(INV!M42,5,2))))</f>
        <v/>
      </c>
      <c r="G43" s="41" t="str">
        <f>IF(ISBLANK(INV!L42)=TRUE,"",VALUE(F43))</f>
        <v/>
      </c>
      <c r="H43" s="28">
        <f>IF(I43&lt;3022,0,IF(AND(G43&gt;='USt-Sätze'!$A$3, G43&lt;='USt-Sätze'!$B$3),'USt-Sätze'!$C$3,IF(AND(G43&gt;='USt-Sätze'!$A$4, G43&lt;='USt-Sätze'!$B$4),'USt-Sätze'!$C$4,IF(AND(G43&gt;='USt-Sätze'!$A$5, G43&lt;='USt-Sätze'!$B$5),'USt-Sätze'!$C$5,IF(AND(G43&gt;='USt-Sätze'!$A$6, G43&lt;='USt-Sätze'!$B$6),'USt-Sätze'!$C$6,IF(AND(G43&gt;='USt-Sätze'!$A$7, G43&lt;='USt-Sätze'!$B$7),'USt-Sätze'!$C$7,IF(AND(G43&gt;='USt-Sätze'!$A$8, G43&lt;='USt-Sätze'!$B$8),'USt-Sätze'!$C$8,IF(AND(G43&gt;='USt-Sätze'!$A$9, G43&lt;='USt-Sätze'!$B$9),'USt-Sätze'!$C$9,IF(G43&gt;='USt-Sätze'!$A$10,'USt-Sätze'!$C$10,0)))))))))</f>
        <v>0.19</v>
      </c>
      <c r="I43" s="28" t="str">
        <f>IF(ISBLANK(INV!L42)=TRUE,"",INV!A42)</f>
        <v/>
      </c>
      <c r="J43" s="28" t="str">
        <f>IF(ISBLANK(INV!L42)=TRUE,"",INV!B42)</f>
        <v/>
      </c>
      <c r="K43" s="28" t="str">
        <f>IF(ISBLANK(INV!L42)=TRUE,"",ROUND(INV!B42*(1+H43),2))</f>
        <v/>
      </c>
    </row>
    <row r="44" spans="1:11">
      <c r="A44" s="28" t="str">
        <f>IF(ISBLANK(INV!L43)=TRUE,"",INV!L43)</f>
        <v/>
      </c>
      <c r="B44" s="42" t="str">
        <f>IF(ISBLANK(INV!L43)=TRUE,"",VLOOKUP(INV!A43,Code!$A$1:$B$30,2,FALSE))</f>
        <v/>
      </c>
      <c r="C44" s="28" t="str">
        <f>IF(ISBLANK(INV!L43)=TRUE,"",INV!K43)</f>
        <v/>
      </c>
      <c r="D44" s="28" t="str">
        <f>IF(ISBLANK(INV!L43)=TRUE,"",INV!J43)</f>
        <v/>
      </c>
      <c r="E44" s="28" t="str">
        <f>IF(ISBLANK(INV!L43)=TRUE,"",IF(Hauptmenü!$C$7=1,K44,J44))</f>
        <v/>
      </c>
      <c r="F44" s="28" t="str">
        <f>IF(ISBLANK(INV!L43)=TRUE,"",IF(INV!M43&lt;=99999,CONCATENATE("0",MID(INV!M43,1,1),".",MID(INV!M43,2,2),".",MID(INV!M43,4,2)),CONCATENATE(MID(INV!M43,1,2),".",MID(INV!M43,3,2),".",MID(INV!M43,5,2))))</f>
        <v/>
      </c>
      <c r="G44" s="41" t="str">
        <f>IF(ISBLANK(INV!L43)=TRUE,"",VALUE(F44))</f>
        <v/>
      </c>
      <c r="H44" s="28">
        <f>IF(I44&lt;3022,0,IF(AND(G44&gt;='USt-Sätze'!$A$3, G44&lt;='USt-Sätze'!$B$3),'USt-Sätze'!$C$3,IF(AND(G44&gt;='USt-Sätze'!$A$4, G44&lt;='USt-Sätze'!$B$4),'USt-Sätze'!$C$4,IF(AND(G44&gt;='USt-Sätze'!$A$5, G44&lt;='USt-Sätze'!$B$5),'USt-Sätze'!$C$5,IF(AND(G44&gt;='USt-Sätze'!$A$6, G44&lt;='USt-Sätze'!$B$6),'USt-Sätze'!$C$6,IF(AND(G44&gt;='USt-Sätze'!$A$7, G44&lt;='USt-Sätze'!$B$7),'USt-Sätze'!$C$7,IF(AND(G44&gt;='USt-Sätze'!$A$8, G44&lt;='USt-Sätze'!$B$8),'USt-Sätze'!$C$8,IF(AND(G44&gt;='USt-Sätze'!$A$9, G44&lt;='USt-Sätze'!$B$9),'USt-Sätze'!$C$9,IF(G44&gt;='USt-Sätze'!$A$10,'USt-Sätze'!$C$10,0)))))))))</f>
        <v>0.19</v>
      </c>
      <c r="I44" s="28" t="str">
        <f>IF(ISBLANK(INV!L43)=TRUE,"",INV!A43)</f>
        <v/>
      </c>
      <c r="J44" s="28" t="str">
        <f>IF(ISBLANK(INV!L43)=TRUE,"",INV!B43)</f>
        <v/>
      </c>
      <c r="K44" s="28" t="str">
        <f>IF(ISBLANK(INV!L43)=TRUE,"",ROUND(INV!B43*(1+H44),2))</f>
        <v/>
      </c>
    </row>
    <row r="45" spans="1:11">
      <c r="A45" s="28" t="str">
        <f>IF(ISBLANK(INV!L44)=TRUE,"",INV!L44)</f>
        <v/>
      </c>
      <c r="B45" s="42" t="str">
        <f>IF(ISBLANK(INV!L44)=TRUE,"",VLOOKUP(INV!A44,Code!$A$1:$B$30,2,FALSE))</f>
        <v/>
      </c>
      <c r="C45" s="28" t="str">
        <f>IF(ISBLANK(INV!L44)=TRUE,"",INV!K44)</f>
        <v/>
      </c>
      <c r="D45" s="28" t="str">
        <f>IF(ISBLANK(INV!L44)=TRUE,"",INV!J44)</f>
        <v/>
      </c>
      <c r="E45" s="28" t="str">
        <f>IF(ISBLANK(INV!L44)=TRUE,"",IF(Hauptmenü!$C$7=1,K45,J45))</f>
        <v/>
      </c>
      <c r="F45" s="28" t="str">
        <f>IF(ISBLANK(INV!L44)=TRUE,"",IF(INV!M44&lt;=99999,CONCATENATE("0",MID(INV!M44,1,1),".",MID(INV!M44,2,2),".",MID(INV!M44,4,2)),CONCATENATE(MID(INV!M44,1,2),".",MID(INV!M44,3,2),".",MID(INV!M44,5,2))))</f>
        <v/>
      </c>
      <c r="G45" s="41" t="str">
        <f>IF(ISBLANK(INV!L44)=TRUE,"",VALUE(F45))</f>
        <v/>
      </c>
      <c r="H45" s="28">
        <f>IF(I45&lt;3022,0,IF(AND(G45&gt;='USt-Sätze'!$A$3, G45&lt;='USt-Sätze'!$B$3),'USt-Sätze'!$C$3,IF(AND(G45&gt;='USt-Sätze'!$A$4, G45&lt;='USt-Sätze'!$B$4),'USt-Sätze'!$C$4,IF(AND(G45&gt;='USt-Sätze'!$A$5, G45&lt;='USt-Sätze'!$B$5),'USt-Sätze'!$C$5,IF(AND(G45&gt;='USt-Sätze'!$A$6, G45&lt;='USt-Sätze'!$B$6),'USt-Sätze'!$C$6,IF(AND(G45&gt;='USt-Sätze'!$A$7, G45&lt;='USt-Sätze'!$B$7),'USt-Sätze'!$C$7,IF(AND(G45&gt;='USt-Sätze'!$A$8, G45&lt;='USt-Sätze'!$B$8),'USt-Sätze'!$C$8,IF(AND(G45&gt;='USt-Sätze'!$A$9, G45&lt;='USt-Sätze'!$B$9),'USt-Sätze'!$C$9,IF(G45&gt;='USt-Sätze'!$A$10,'USt-Sätze'!$C$10,0)))))))))</f>
        <v>0.19</v>
      </c>
      <c r="I45" s="28" t="str">
        <f>IF(ISBLANK(INV!L44)=TRUE,"",INV!A44)</f>
        <v/>
      </c>
      <c r="J45" s="28" t="str">
        <f>IF(ISBLANK(INV!L44)=TRUE,"",INV!B44)</f>
        <v/>
      </c>
      <c r="K45" s="28" t="str">
        <f>IF(ISBLANK(INV!L44)=TRUE,"",ROUND(INV!B44*(1+H45),2))</f>
        <v/>
      </c>
    </row>
    <row r="46" spans="1:11" hidden="1">
      <c r="A46" s="28" t="str">
        <f>IF(ISBLANK(INV!L45)=TRUE,"",INV!L45)</f>
        <v/>
      </c>
      <c r="B46" s="42" t="str">
        <f>IF(ISBLANK(INV!L45)=TRUE,"",VLOOKUP(INV!A45,Code!$A$1:$B$30,2,FALSE))</f>
        <v/>
      </c>
      <c r="C46" s="28" t="str">
        <f>IF(ISBLANK(INV!L45)=TRUE,"",INV!K45)</f>
        <v/>
      </c>
      <c r="D46" s="28" t="str">
        <f>IF(ISBLANK(INV!L45)=TRUE,"",INV!J45)</f>
        <v/>
      </c>
      <c r="E46" s="28" t="str">
        <f>IF(ISBLANK(INV!L45)=TRUE,"",IF(Hauptmenü!$C$7=1,K46,J46))</f>
        <v/>
      </c>
      <c r="F46" s="28" t="str">
        <f>IF(ISBLANK(INV!L45)=TRUE,"",IF(INV!M45&lt;=99999,CONCATENATE("0",MID(INV!M45,1,1),".",MID(INV!M45,2,2),".",MID(INV!M45,4,2)),CONCATENATE(MID(INV!M45,1,2),".",MID(INV!M45,3,2),".",MID(INV!M45,5,2))))</f>
        <v/>
      </c>
      <c r="G46" s="41" t="str">
        <f>IF(ISBLANK(INV!L45)=TRUE,"",VALUE(F46))</f>
        <v/>
      </c>
      <c r="H46" s="28">
        <f>IF(I46&lt;3022,0,IF(AND(G46&gt;='USt-Sätze'!$A$3, G46&lt;='USt-Sätze'!$B$3),'USt-Sätze'!$C$3,IF(AND(G46&gt;='USt-Sätze'!$A$4, G46&lt;='USt-Sätze'!$B$4),'USt-Sätze'!$C$4,IF(AND(G46&gt;='USt-Sätze'!$A$5, G46&lt;='USt-Sätze'!$B$5),'USt-Sätze'!$C$5,IF(AND(G46&gt;='USt-Sätze'!$A$6, G46&lt;='USt-Sätze'!$B$6),'USt-Sätze'!$C$6,IF(AND(G46&gt;='USt-Sätze'!$A$7, G46&lt;='USt-Sätze'!$B$7),'USt-Sätze'!$C$7,IF(AND(G46&gt;='USt-Sätze'!$A$8, G46&lt;='USt-Sätze'!$B$8),'USt-Sätze'!$C$8,IF(AND(G46&gt;='USt-Sätze'!$A$9, G46&lt;='USt-Sätze'!$B$9),'USt-Sätze'!$C$9,IF(G46&gt;='USt-Sätze'!$A$10,'USt-Sätze'!$C$10,0)))))))))</f>
        <v>0.19</v>
      </c>
      <c r="I46" s="28" t="str">
        <f>IF(ISBLANK(INV!L45)=TRUE,"",INV!A45)</f>
        <v/>
      </c>
      <c r="J46" s="28" t="str">
        <f>IF(ISBLANK(INV!L45)=TRUE,"",INV!B45)</f>
        <v/>
      </c>
      <c r="K46" s="28" t="str">
        <f>IF(ISBLANK(INV!L45)=TRUE,"",ROUND(INV!B45*(1+H46),2))</f>
        <v/>
      </c>
    </row>
    <row r="47" spans="1:11">
      <c r="A47" s="28" t="str">
        <f>IF(ISBLANK(INV!L46)=TRUE,"",INV!L46)</f>
        <v/>
      </c>
      <c r="B47" s="42" t="str">
        <f>IF(ISBLANK(INV!L46)=TRUE,"",VLOOKUP(INV!A46,Code!$A$1:$B$30,2,FALSE))</f>
        <v/>
      </c>
      <c r="C47" s="28" t="str">
        <f>IF(ISBLANK(INV!L46)=TRUE,"",INV!K46)</f>
        <v/>
      </c>
      <c r="D47" s="28" t="str">
        <f>IF(ISBLANK(INV!L46)=TRUE,"",INV!J46)</f>
        <v/>
      </c>
      <c r="E47" s="28" t="str">
        <f>IF(ISBLANK(INV!L46)=TRUE,"",IF(Hauptmenü!$C$7=1,K47,J47))</f>
        <v/>
      </c>
      <c r="F47" s="28" t="str">
        <f>IF(ISBLANK(INV!L46)=TRUE,"",IF(INV!M46&lt;=99999,CONCATENATE("0",MID(INV!M46,1,1),".",MID(INV!M46,2,2),".",MID(INV!M46,4,2)),CONCATENATE(MID(INV!M46,1,2),".",MID(INV!M46,3,2),".",MID(INV!M46,5,2))))</f>
        <v/>
      </c>
      <c r="G47" s="41" t="str">
        <f>IF(ISBLANK(INV!L46)=TRUE,"",VALUE(F47))</f>
        <v/>
      </c>
      <c r="H47" s="28">
        <f>IF(I47&lt;3022,0,IF(AND(G47&gt;='USt-Sätze'!$A$3, G47&lt;='USt-Sätze'!$B$3),'USt-Sätze'!$C$3,IF(AND(G47&gt;='USt-Sätze'!$A$4, G47&lt;='USt-Sätze'!$B$4),'USt-Sätze'!$C$4,IF(AND(G47&gt;='USt-Sätze'!$A$5, G47&lt;='USt-Sätze'!$B$5),'USt-Sätze'!$C$5,IF(AND(G47&gt;='USt-Sätze'!$A$6, G47&lt;='USt-Sätze'!$B$6),'USt-Sätze'!$C$6,IF(AND(G47&gt;='USt-Sätze'!$A$7, G47&lt;='USt-Sätze'!$B$7),'USt-Sätze'!$C$7,IF(AND(G47&gt;='USt-Sätze'!$A$8, G47&lt;='USt-Sätze'!$B$8),'USt-Sätze'!$C$8,IF(AND(G47&gt;='USt-Sätze'!$A$9, G47&lt;='USt-Sätze'!$B$9),'USt-Sätze'!$C$9,IF(G47&gt;='USt-Sätze'!$A$10,'USt-Sätze'!$C$10,0)))))))))</f>
        <v>0.19</v>
      </c>
      <c r="I47" s="28" t="str">
        <f>IF(ISBLANK(INV!L46)=TRUE,"",INV!A46)</f>
        <v/>
      </c>
      <c r="J47" s="28" t="str">
        <f>IF(ISBLANK(INV!L46)=TRUE,"",INV!B46)</f>
        <v/>
      </c>
      <c r="K47" s="28" t="str">
        <f>IF(ISBLANK(INV!L46)=TRUE,"",ROUND(INV!B46*(1+H47),2))</f>
        <v/>
      </c>
    </row>
    <row r="48" spans="1:11">
      <c r="A48" s="28" t="str">
        <f>IF(ISBLANK(INV!L47)=TRUE,"",INV!L47)</f>
        <v/>
      </c>
      <c r="B48" s="42" t="str">
        <f>IF(ISBLANK(INV!L47)=TRUE,"",VLOOKUP(INV!A47,Code!$A$1:$B$30,2,FALSE))</f>
        <v/>
      </c>
      <c r="C48" s="28" t="str">
        <f>IF(ISBLANK(INV!L47)=TRUE,"",INV!K47)</f>
        <v/>
      </c>
      <c r="D48" s="28" t="str">
        <f>IF(ISBLANK(INV!L47)=TRUE,"",INV!J47)</f>
        <v/>
      </c>
      <c r="E48" s="28" t="str">
        <f>IF(ISBLANK(INV!L47)=TRUE,"",IF(Hauptmenü!$C$7=1,K48,J48))</f>
        <v/>
      </c>
      <c r="F48" s="28" t="str">
        <f>IF(ISBLANK(INV!L47)=TRUE,"",IF(INV!M47&lt;=99999,CONCATENATE("0",MID(INV!M47,1,1),".",MID(INV!M47,2,2),".",MID(INV!M47,4,2)),CONCATENATE(MID(INV!M47,1,2),".",MID(INV!M47,3,2),".",MID(INV!M47,5,2))))</f>
        <v/>
      </c>
      <c r="G48" s="41" t="str">
        <f>IF(ISBLANK(INV!L47)=TRUE,"",VALUE(F48))</f>
        <v/>
      </c>
      <c r="H48" s="28">
        <f>IF(I48&lt;3022,0,IF(AND(G48&gt;='USt-Sätze'!$A$3, G48&lt;='USt-Sätze'!$B$3),'USt-Sätze'!$C$3,IF(AND(G48&gt;='USt-Sätze'!$A$4, G48&lt;='USt-Sätze'!$B$4),'USt-Sätze'!$C$4,IF(AND(G48&gt;='USt-Sätze'!$A$5, G48&lt;='USt-Sätze'!$B$5),'USt-Sätze'!$C$5,IF(AND(G48&gt;='USt-Sätze'!$A$6, G48&lt;='USt-Sätze'!$B$6),'USt-Sätze'!$C$6,IF(AND(G48&gt;='USt-Sätze'!$A$7, G48&lt;='USt-Sätze'!$B$7),'USt-Sätze'!$C$7,IF(AND(G48&gt;='USt-Sätze'!$A$8, G48&lt;='USt-Sätze'!$B$8),'USt-Sätze'!$C$8,IF(AND(G48&gt;='USt-Sätze'!$A$9, G48&lt;='USt-Sätze'!$B$9),'USt-Sätze'!$C$9,IF(G48&gt;='USt-Sätze'!$A$10,'USt-Sätze'!$C$10,0)))))))))</f>
        <v>0.19</v>
      </c>
      <c r="I48" s="28" t="str">
        <f>IF(ISBLANK(INV!L47)=TRUE,"",INV!A47)</f>
        <v/>
      </c>
      <c r="J48" s="28" t="str">
        <f>IF(ISBLANK(INV!L47)=TRUE,"",INV!B47)</f>
        <v/>
      </c>
      <c r="K48" s="28" t="str">
        <f>IF(ISBLANK(INV!L47)=TRUE,"",ROUND(INV!B47*(1+H48),2))</f>
        <v/>
      </c>
    </row>
    <row r="49" spans="1:11">
      <c r="A49" s="28" t="str">
        <f>IF(ISBLANK(INV!L48)=TRUE,"",INV!L48)</f>
        <v/>
      </c>
      <c r="B49" s="42" t="str">
        <f>IF(ISBLANK(INV!L48)=TRUE,"",VLOOKUP(INV!A48,Code!$A$1:$B$30,2,FALSE))</f>
        <v/>
      </c>
      <c r="C49" s="28" t="str">
        <f>IF(ISBLANK(INV!L48)=TRUE,"",INV!K48)</f>
        <v/>
      </c>
      <c r="D49" s="28" t="str">
        <f>IF(ISBLANK(INV!L48)=TRUE,"",INV!J48)</f>
        <v/>
      </c>
      <c r="E49" s="28" t="str">
        <f>IF(ISBLANK(INV!L48)=TRUE,"",IF(Hauptmenü!$C$7=1,K49,J49))</f>
        <v/>
      </c>
      <c r="F49" s="28" t="str">
        <f>IF(ISBLANK(INV!L48)=TRUE,"",IF(INV!M48&lt;=99999,CONCATENATE("0",MID(INV!M48,1,1),".",MID(INV!M48,2,2),".",MID(INV!M48,4,2)),CONCATENATE(MID(INV!M48,1,2),".",MID(INV!M48,3,2),".",MID(INV!M48,5,2))))</f>
        <v/>
      </c>
      <c r="G49" s="41" t="str">
        <f>IF(ISBLANK(INV!L48)=TRUE,"",VALUE(F49))</f>
        <v/>
      </c>
      <c r="H49" s="28">
        <f>IF(I49&lt;3022,0,IF(AND(G49&gt;='USt-Sätze'!$A$3, G49&lt;='USt-Sätze'!$B$3),'USt-Sätze'!$C$3,IF(AND(G49&gt;='USt-Sätze'!$A$4, G49&lt;='USt-Sätze'!$B$4),'USt-Sätze'!$C$4,IF(AND(G49&gt;='USt-Sätze'!$A$5, G49&lt;='USt-Sätze'!$B$5),'USt-Sätze'!$C$5,IF(AND(G49&gt;='USt-Sätze'!$A$6, G49&lt;='USt-Sätze'!$B$6),'USt-Sätze'!$C$6,IF(AND(G49&gt;='USt-Sätze'!$A$7, G49&lt;='USt-Sätze'!$B$7),'USt-Sätze'!$C$7,IF(AND(G49&gt;='USt-Sätze'!$A$8, G49&lt;='USt-Sätze'!$B$8),'USt-Sätze'!$C$8,IF(AND(G49&gt;='USt-Sätze'!$A$9, G49&lt;='USt-Sätze'!$B$9),'USt-Sätze'!$C$9,IF(G49&gt;='USt-Sätze'!$A$10,'USt-Sätze'!$C$10,0)))))))))</f>
        <v>0.19</v>
      </c>
      <c r="I49" s="28" t="str">
        <f>IF(ISBLANK(INV!L48)=TRUE,"",INV!A48)</f>
        <v/>
      </c>
      <c r="J49" s="28" t="str">
        <f>IF(ISBLANK(INV!L48)=TRUE,"",INV!B48)</f>
        <v/>
      </c>
      <c r="K49" s="28" t="str">
        <f>IF(ISBLANK(INV!L48)=TRUE,"",ROUND(INV!B48*(1+H49),2))</f>
        <v/>
      </c>
    </row>
    <row r="50" spans="1:11">
      <c r="A50" s="28" t="str">
        <f>IF(ISBLANK(INV!L49)=TRUE,"",INV!L49)</f>
        <v/>
      </c>
      <c r="B50" s="42" t="str">
        <f>IF(ISBLANK(INV!L49)=TRUE,"",VLOOKUP(INV!A49,Code!$A$1:$B$30,2,FALSE))</f>
        <v/>
      </c>
      <c r="C50" s="28" t="str">
        <f>IF(ISBLANK(INV!L49)=TRUE,"",INV!K49)</f>
        <v/>
      </c>
      <c r="D50" s="28" t="str">
        <f>IF(ISBLANK(INV!L49)=TRUE,"",INV!J49)</f>
        <v/>
      </c>
      <c r="E50" s="28" t="str">
        <f>IF(ISBLANK(INV!L49)=TRUE,"",IF(Hauptmenü!$C$7=1,K50,J50))</f>
        <v/>
      </c>
      <c r="F50" s="28" t="str">
        <f>IF(ISBLANK(INV!L49)=TRUE,"",IF(INV!M49&lt;=99999,CONCATENATE("0",MID(INV!M49,1,1),".",MID(INV!M49,2,2),".",MID(INV!M49,4,2)),CONCATENATE(MID(INV!M49,1,2),".",MID(INV!M49,3,2),".",MID(INV!M49,5,2))))</f>
        <v/>
      </c>
      <c r="G50" s="41" t="str">
        <f>IF(ISBLANK(INV!L49)=TRUE,"",VALUE(F50))</f>
        <v/>
      </c>
      <c r="H50" s="28">
        <f>IF(I50&lt;3022,0,IF(AND(G50&gt;='USt-Sätze'!$A$3, G50&lt;='USt-Sätze'!$B$3),'USt-Sätze'!$C$3,IF(AND(G50&gt;='USt-Sätze'!$A$4, G50&lt;='USt-Sätze'!$B$4),'USt-Sätze'!$C$4,IF(AND(G50&gt;='USt-Sätze'!$A$5, G50&lt;='USt-Sätze'!$B$5),'USt-Sätze'!$C$5,IF(AND(G50&gt;='USt-Sätze'!$A$6, G50&lt;='USt-Sätze'!$B$6),'USt-Sätze'!$C$6,IF(AND(G50&gt;='USt-Sätze'!$A$7, G50&lt;='USt-Sätze'!$B$7),'USt-Sätze'!$C$7,IF(AND(G50&gt;='USt-Sätze'!$A$8, G50&lt;='USt-Sätze'!$B$8),'USt-Sätze'!$C$8,IF(AND(G50&gt;='USt-Sätze'!$A$9, G50&lt;='USt-Sätze'!$B$9),'USt-Sätze'!$C$9,IF(G50&gt;='USt-Sätze'!$A$10,'USt-Sätze'!$C$10,0)))))))))</f>
        <v>0.19</v>
      </c>
      <c r="I50" s="28" t="str">
        <f>IF(ISBLANK(INV!L49)=TRUE,"",INV!A49)</f>
        <v/>
      </c>
      <c r="J50" s="28" t="str">
        <f>IF(ISBLANK(INV!L49)=TRUE,"",INV!B49)</f>
        <v/>
      </c>
      <c r="K50" s="28" t="str">
        <f>IF(ISBLANK(INV!L49)=TRUE,"",ROUND(INV!B49*(1+H50),2))</f>
        <v/>
      </c>
    </row>
    <row r="51" spans="1:11">
      <c r="A51" s="28" t="str">
        <f>IF(ISBLANK(INV!L50)=TRUE,"",INV!L50)</f>
        <v/>
      </c>
      <c r="B51" s="42" t="str">
        <f>IF(ISBLANK(INV!L50)=TRUE,"",VLOOKUP(INV!A50,Code!$A$1:$B$30,2,FALSE))</f>
        <v/>
      </c>
      <c r="C51" s="28" t="str">
        <f>IF(ISBLANK(INV!L50)=TRUE,"",INV!K50)</f>
        <v/>
      </c>
      <c r="D51" s="28" t="str">
        <f>IF(ISBLANK(INV!L50)=TRUE,"",INV!J50)</f>
        <v/>
      </c>
      <c r="E51" s="28" t="str">
        <f>IF(ISBLANK(INV!L50)=TRUE,"",IF(Hauptmenü!$C$7=1,K51,J51))</f>
        <v/>
      </c>
      <c r="F51" s="28" t="str">
        <f>IF(ISBLANK(INV!L50)=TRUE,"",IF(INV!M50&lt;=99999,CONCATENATE("0",MID(INV!M50,1,1),".",MID(INV!M50,2,2),".",MID(INV!M50,4,2)),CONCATENATE(MID(INV!M50,1,2),".",MID(INV!M50,3,2),".",MID(INV!M50,5,2))))</f>
        <v/>
      </c>
      <c r="G51" s="41" t="str">
        <f>IF(ISBLANK(INV!L50)=TRUE,"",VALUE(F51))</f>
        <v/>
      </c>
      <c r="H51" s="28">
        <f>IF(I51&lt;3022,0,IF(AND(G51&gt;='USt-Sätze'!$A$3, G51&lt;='USt-Sätze'!$B$3),'USt-Sätze'!$C$3,IF(AND(G51&gt;='USt-Sätze'!$A$4, G51&lt;='USt-Sätze'!$B$4),'USt-Sätze'!$C$4,IF(AND(G51&gt;='USt-Sätze'!$A$5, G51&lt;='USt-Sätze'!$B$5),'USt-Sätze'!$C$5,IF(AND(G51&gt;='USt-Sätze'!$A$6, G51&lt;='USt-Sätze'!$B$6),'USt-Sätze'!$C$6,IF(AND(G51&gt;='USt-Sätze'!$A$7, G51&lt;='USt-Sätze'!$B$7),'USt-Sätze'!$C$7,IF(AND(G51&gt;='USt-Sätze'!$A$8, G51&lt;='USt-Sätze'!$B$8),'USt-Sätze'!$C$8,IF(AND(G51&gt;='USt-Sätze'!$A$9, G51&lt;='USt-Sätze'!$B$9),'USt-Sätze'!$C$9,IF(G51&gt;='USt-Sätze'!$A$10,'USt-Sätze'!$C$10,0)))))))))</f>
        <v>0.19</v>
      </c>
      <c r="I51" s="28" t="str">
        <f>IF(ISBLANK(INV!L50)=TRUE,"",INV!A50)</f>
        <v/>
      </c>
      <c r="J51" s="28" t="str">
        <f>IF(ISBLANK(INV!L50)=TRUE,"",INV!B50)</f>
        <v/>
      </c>
      <c r="K51" s="28" t="str">
        <f>IF(ISBLANK(INV!L50)=TRUE,"",ROUND(INV!B50*(1+H51),2))</f>
        <v/>
      </c>
    </row>
    <row r="52" spans="1:11">
      <c r="A52" s="28" t="str">
        <f>IF(ISBLANK(INV!L51)=TRUE,"",INV!L51)</f>
        <v/>
      </c>
      <c r="B52" s="42" t="str">
        <f>IF(ISBLANK(INV!L51)=TRUE,"",VLOOKUP(INV!A51,Code!$A$1:$B$30,2,FALSE))</f>
        <v/>
      </c>
      <c r="C52" s="28" t="str">
        <f>IF(ISBLANK(INV!L51)=TRUE,"",INV!K51)</f>
        <v/>
      </c>
      <c r="D52" s="28" t="str">
        <f>IF(ISBLANK(INV!L51)=TRUE,"",INV!J51)</f>
        <v/>
      </c>
      <c r="E52" s="28" t="str">
        <f>IF(ISBLANK(INV!L51)=TRUE,"",IF(Hauptmenü!$C$7=1,K52,J52))</f>
        <v/>
      </c>
      <c r="F52" s="28" t="str">
        <f>IF(ISBLANK(INV!L51)=TRUE,"",IF(INV!M51&lt;=99999,CONCATENATE("0",MID(INV!M51,1,1),".",MID(INV!M51,2,2),".",MID(INV!M51,4,2)),CONCATENATE(MID(INV!M51,1,2),".",MID(INV!M51,3,2),".",MID(INV!M51,5,2))))</f>
        <v/>
      </c>
      <c r="G52" s="41" t="str">
        <f>IF(ISBLANK(INV!L51)=TRUE,"",VALUE(F52))</f>
        <v/>
      </c>
      <c r="H52" s="28">
        <f>IF(I52&lt;3022,0,IF(AND(G52&gt;='USt-Sätze'!$A$3, G52&lt;='USt-Sätze'!$B$3),'USt-Sätze'!$C$3,IF(AND(G52&gt;='USt-Sätze'!$A$4, G52&lt;='USt-Sätze'!$B$4),'USt-Sätze'!$C$4,IF(AND(G52&gt;='USt-Sätze'!$A$5, G52&lt;='USt-Sätze'!$B$5),'USt-Sätze'!$C$5,IF(AND(G52&gt;='USt-Sätze'!$A$6, G52&lt;='USt-Sätze'!$B$6),'USt-Sätze'!$C$6,IF(AND(G52&gt;='USt-Sätze'!$A$7, G52&lt;='USt-Sätze'!$B$7),'USt-Sätze'!$C$7,IF(AND(G52&gt;='USt-Sätze'!$A$8, G52&lt;='USt-Sätze'!$B$8),'USt-Sätze'!$C$8,IF(AND(G52&gt;='USt-Sätze'!$A$9, G52&lt;='USt-Sätze'!$B$9),'USt-Sätze'!$C$9,IF(G52&gt;='USt-Sätze'!$A$10,'USt-Sätze'!$C$10,0)))))))))</f>
        <v>0.19</v>
      </c>
      <c r="I52" s="28" t="str">
        <f>IF(ISBLANK(INV!L51)=TRUE,"",INV!A51)</f>
        <v/>
      </c>
      <c r="J52" s="28" t="str">
        <f>IF(ISBLANK(INV!L51)=TRUE,"",INV!B51)</f>
        <v/>
      </c>
      <c r="K52" s="28" t="str">
        <f>IF(ISBLANK(INV!L51)=TRUE,"",ROUND(INV!B51*(1+H52),2))</f>
        <v/>
      </c>
    </row>
    <row r="53" spans="1:11">
      <c r="A53" s="28" t="str">
        <f>IF(ISBLANK(INV!L52)=TRUE,"",INV!L52)</f>
        <v/>
      </c>
      <c r="B53" s="42" t="str">
        <f>IF(ISBLANK(INV!L52)=TRUE,"",VLOOKUP(INV!A52,Code!$A$1:$B$30,2,FALSE))</f>
        <v/>
      </c>
      <c r="C53" s="28" t="str">
        <f>IF(ISBLANK(INV!L52)=TRUE,"",INV!K52)</f>
        <v/>
      </c>
      <c r="D53" s="28" t="str">
        <f>IF(ISBLANK(INV!L52)=TRUE,"",INV!J52)</f>
        <v/>
      </c>
      <c r="E53" s="28" t="str">
        <f>IF(ISBLANK(INV!L52)=TRUE,"",IF(Hauptmenü!$C$7=1,K53,J53))</f>
        <v/>
      </c>
      <c r="F53" s="28" t="str">
        <f>IF(ISBLANK(INV!L52)=TRUE,"",IF(INV!M52&lt;=99999,CONCATENATE("0",MID(INV!M52,1,1),".",MID(INV!M52,2,2),".",MID(INV!M52,4,2)),CONCATENATE(MID(INV!M52,1,2),".",MID(INV!M52,3,2),".",MID(INV!M52,5,2))))</f>
        <v/>
      </c>
      <c r="G53" s="41" t="str">
        <f>IF(ISBLANK(INV!L52)=TRUE,"",VALUE(F53))</f>
        <v/>
      </c>
      <c r="H53" s="28">
        <f>IF(I53&lt;3022,0,IF(AND(G53&gt;='USt-Sätze'!$A$3, G53&lt;='USt-Sätze'!$B$3),'USt-Sätze'!$C$3,IF(AND(G53&gt;='USt-Sätze'!$A$4, G53&lt;='USt-Sätze'!$B$4),'USt-Sätze'!$C$4,IF(AND(G53&gt;='USt-Sätze'!$A$5, G53&lt;='USt-Sätze'!$B$5),'USt-Sätze'!$C$5,IF(AND(G53&gt;='USt-Sätze'!$A$6, G53&lt;='USt-Sätze'!$B$6),'USt-Sätze'!$C$6,IF(AND(G53&gt;='USt-Sätze'!$A$7, G53&lt;='USt-Sätze'!$B$7),'USt-Sätze'!$C$7,IF(AND(G53&gt;='USt-Sätze'!$A$8, G53&lt;='USt-Sätze'!$B$8),'USt-Sätze'!$C$8,IF(AND(G53&gt;='USt-Sätze'!$A$9, G53&lt;='USt-Sätze'!$B$9),'USt-Sätze'!$C$9,IF(G53&gt;='USt-Sätze'!$A$10,'USt-Sätze'!$C$10,0)))))))))</f>
        <v>0.19</v>
      </c>
      <c r="I53" s="28" t="str">
        <f>IF(ISBLANK(INV!L52)=TRUE,"",INV!A52)</f>
        <v/>
      </c>
      <c r="J53" s="28" t="str">
        <f>IF(ISBLANK(INV!L52)=TRUE,"",INV!B52)</f>
        <v/>
      </c>
      <c r="K53" s="28" t="str">
        <f>IF(ISBLANK(INV!L52)=TRUE,"",ROUND(INV!B52*(1+H53),2))</f>
        <v/>
      </c>
    </row>
    <row r="54" spans="1:11">
      <c r="A54" s="28" t="str">
        <f>IF(ISBLANK(INV!L53)=TRUE,"",INV!L53)</f>
        <v/>
      </c>
      <c r="B54" s="42" t="str">
        <f>IF(ISBLANK(INV!L53)=TRUE,"",VLOOKUP(INV!A53,Code!$A$1:$B$30,2,FALSE))</f>
        <v/>
      </c>
      <c r="C54" s="28" t="str">
        <f>IF(ISBLANK(INV!L53)=TRUE,"",INV!K53)</f>
        <v/>
      </c>
      <c r="D54" s="28" t="str">
        <f>IF(ISBLANK(INV!L53)=TRUE,"",INV!J53)</f>
        <v/>
      </c>
      <c r="E54" s="28" t="str">
        <f>IF(ISBLANK(INV!L53)=TRUE,"",IF(Hauptmenü!$C$7=1,K54,J54))</f>
        <v/>
      </c>
      <c r="F54" s="28" t="str">
        <f>IF(ISBLANK(INV!L53)=TRUE,"",IF(INV!M53&lt;=99999,CONCATENATE("0",MID(INV!M53,1,1),".",MID(INV!M53,2,2),".",MID(INV!M53,4,2)),CONCATENATE(MID(INV!M53,1,2),".",MID(INV!M53,3,2),".",MID(INV!M53,5,2))))</f>
        <v/>
      </c>
      <c r="G54" s="41" t="str">
        <f>IF(ISBLANK(INV!L53)=TRUE,"",VALUE(F54))</f>
        <v/>
      </c>
      <c r="H54" s="28">
        <f>IF(I54&lt;3022,0,IF(AND(G54&gt;='USt-Sätze'!$A$3, G54&lt;='USt-Sätze'!$B$3),'USt-Sätze'!$C$3,IF(AND(G54&gt;='USt-Sätze'!$A$4, G54&lt;='USt-Sätze'!$B$4),'USt-Sätze'!$C$4,IF(AND(G54&gt;='USt-Sätze'!$A$5, G54&lt;='USt-Sätze'!$B$5),'USt-Sätze'!$C$5,IF(AND(G54&gt;='USt-Sätze'!$A$6, G54&lt;='USt-Sätze'!$B$6),'USt-Sätze'!$C$6,IF(AND(G54&gt;='USt-Sätze'!$A$7, G54&lt;='USt-Sätze'!$B$7),'USt-Sätze'!$C$7,IF(AND(G54&gt;='USt-Sätze'!$A$8, G54&lt;='USt-Sätze'!$B$8),'USt-Sätze'!$C$8,IF(AND(G54&gt;='USt-Sätze'!$A$9, G54&lt;='USt-Sätze'!$B$9),'USt-Sätze'!$C$9,IF(G54&gt;='USt-Sätze'!$A$10,'USt-Sätze'!$C$10,0)))))))))</f>
        <v>0.19</v>
      </c>
      <c r="I54" s="28" t="str">
        <f>IF(ISBLANK(INV!L53)=TRUE,"",INV!A53)</f>
        <v/>
      </c>
      <c r="J54" s="28" t="str">
        <f>IF(ISBLANK(INV!L53)=TRUE,"",INV!B53)</f>
        <v/>
      </c>
      <c r="K54" s="28" t="str">
        <f>IF(ISBLANK(INV!L53)=TRUE,"",ROUND(INV!B53*(1+H54),2))</f>
        <v/>
      </c>
    </row>
    <row r="55" spans="1:11">
      <c r="A55" s="28" t="str">
        <f>IF(ISBLANK(INV!L54)=TRUE,"",INV!L54)</f>
        <v/>
      </c>
      <c r="B55" s="42" t="str">
        <f>IF(ISBLANK(INV!L54)=TRUE,"",VLOOKUP(INV!A54,Code!$A$1:$B$30,2,FALSE))</f>
        <v/>
      </c>
      <c r="C55" s="28" t="str">
        <f>IF(ISBLANK(INV!L54)=TRUE,"",INV!K54)</f>
        <v/>
      </c>
      <c r="D55" s="28" t="str">
        <f>IF(ISBLANK(INV!L54)=TRUE,"",INV!J54)</f>
        <v/>
      </c>
      <c r="E55" s="28" t="str">
        <f>IF(ISBLANK(INV!L54)=TRUE,"",IF(Hauptmenü!$C$7=1,K55,J55))</f>
        <v/>
      </c>
      <c r="F55" s="28" t="str">
        <f>IF(ISBLANK(INV!L54)=TRUE,"",IF(INV!M54&lt;=99999,CONCATENATE("0",MID(INV!M54,1,1),".",MID(INV!M54,2,2),".",MID(INV!M54,4,2)),CONCATENATE(MID(INV!M54,1,2),".",MID(INV!M54,3,2),".",MID(INV!M54,5,2))))</f>
        <v/>
      </c>
      <c r="G55" s="41" t="str">
        <f>IF(ISBLANK(INV!L54)=TRUE,"",VALUE(F55))</f>
        <v/>
      </c>
      <c r="H55" s="28">
        <f>IF(I55&lt;3022,0,IF(AND(G55&gt;='USt-Sätze'!$A$3, G55&lt;='USt-Sätze'!$B$3),'USt-Sätze'!$C$3,IF(AND(G55&gt;='USt-Sätze'!$A$4, G55&lt;='USt-Sätze'!$B$4),'USt-Sätze'!$C$4,IF(AND(G55&gt;='USt-Sätze'!$A$5, G55&lt;='USt-Sätze'!$B$5),'USt-Sätze'!$C$5,IF(AND(G55&gt;='USt-Sätze'!$A$6, G55&lt;='USt-Sätze'!$B$6),'USt-Sätze'!$C$6,IF(AND(G55&gt;='USt-Sätze'!$A$7, G55&lt;='USt-Sätze'!$B$7),'USt-Sätze'!$C$7,IF(AND(G55&gt;='USt-Sätze'!$A$8, G55&lt;='USt-Sätze'!$B$8),'USt-Sätze'!$C$8,IF(AND(G55&gt;='USt-Sätze'!$A$9, G55&lt;='USt-Sätze'!$B$9),'USt-Sätze'!$C$9,IF(G55&gt;='USt-Sätze'!$A$10,'USt-Sätze'!$C$10,0)))))))))</f>
        <v>0.19</v>
      </c>
      <c r="I55" s="28" t="str">
        <f>IF(ISBLANK(INV!L54)=TRUE,"",INV!A54)</f>
        <v/>
      </c>
      <c r="J55" s="28" t="str">
        <f>IF(ISBLANK(INV!L54)=TRUE,"",INV!B54)</f>
        <v/>
      </c>
      <c r="K55" s="28" t="str">
        <f>IF(ISBLANK(INV!L54)=TRUE,"",ROUND(INV!B54*(1+H55),2))</f>
        <v/>
      </c>
    </row>
    <row r="56" spans="1:11">
      <c r="A56" s="28" t="str">
        <f>IF(ISBLANK(INV!L55)=TRUE,"",INV!L55)</f>
        <v/>
      </c>
      <c r="B56" s="42" t="str">
        <f>IF(ISBLANK(INV!L55)=TRUE,"",VLOOKUP(INV!A55,Code!$A$1:$B$30,2,FALSE))</f>
        <v/>
      </c>
      <c r="C56" s="28" t="str">
        <f>IF(ISBLANK(INV!L55)=TRUE,"",INV!K55)</f>
        <v/>
      </c>
      <c r="D56" s="28" t="str">
        <f>IF(ISBLANK(INV!L55)=TRUE,"",INV!J55)</f>
        <v/>
      </c>
      <c r="E56" s="28" t="str">
        <f>IF(ISBLANK(INV!L55)=TRUE,"",IF(Hauptmenü!$C$7=1,K56,J56))</f>
        <v/>
      </c>
      <c r="F56" s="28" t="str">
        <f>IF(ISBLANK(INV!L55)=TRUE,"",IF(INV!M55&lt;=99999,CONCATENATE("0",MID(INV!M55,1,1),".",MID(INV!M55,2,2),".",MID(INV!M55,4,2)),CONCATENATE(MID(INV!M55,1,2),".",MID(INV!M55,3,2),".",MID(INV!M55,5,2))))</f>
        <v/>
      </c>
      <c r="G56" s="41" t="str">
        <f>IF(ISBLANK(INV!L55)=TRUE,"",VALUE(F56))</f>
        <v/>
      </c>
      <c r="H56" s="28">
        <f>IF(I56&lt;3022,0,IF(AND(G56&gt;='USt-Sätze'!$A$3, G56&lt;='USt-Sätze'!$B$3),'USt-Sätze'!$C$3,IF(AND(G56&gt;='USt-Sätze'!$A$4, G56&lt;='USt-Sätze'!$B$4),'USt-Sätze'!$C$4,IF(AND(G56&gt;='USt-Sätze'!$A$5, G56&lt;='USt-Sätze'!$B$5),'USt-Sätze'!$C$5,IF(AND(G56&gt;='USt-Sätze'!$A$6, G56&lt;='USt-Sätze'!$B$6),'USt-Sätze'!$C$6,IF(AND(G56&gt;='USt-Sätze'!$A$7, G56&lt;='USt-Sätze'!$B$7),'USt-Sätze'!$C$7,IF(AND(G56&gt;='USt-Sätze'!$A$8, G56&lt;='USt-Sätze'!$B$8),'USt-Sätze'!$C$8,IF(AND(G56&gt;='USt-Sätze'!$A$9, G56&lt;='USt-Sätze'!$B$9),'USt-Sätze'!$C$9,IF(G56&gt;='USt-Sätze'!$A$10,'USt-Sätze'!$C$10,0)))))))))</f>
        <v>0.19</v>
      </c>
      <c r="I56" s="28" t="str">
        <f>IF(ISBLANK(INV!L55)=TRUE,"",INV!A55)</f>
        <v/>
      </c>
      <c r="J56" s="28" t="str">
        <f>IF(ISBLANK(INV!L55)=TRUE,"",INV!B55)</f>
        <v/>
      </c>
      <c r="K56" s="28" t="str">
        <f>IF(ISBLANK(INV!L55)=TRUE,"",ROUND(INV!B55*(1+H56),2))</f>
        <v/>
      </c>
    </row>
    <row r="57" spans="1:11">
      <c r="A57" s="28" t="str">
        <f>IF(ISBLANK(INV!L56)=TRUE,"",INV!L56)</f>
        <v/>
      </c>
      <c r="B57" s="42" t="str">
        <f>IF(ISBLANK(INV!L56)=TRUE,"",VLOOKUP(INV!A56,Code!$A$1:$B$30,2,FALSE))</f>
        <v/>
      </c>
      <c r="C57" s="28" t="str">
        <f>IF(ISBLANK(INV!L56)=TRUE,"",INV!K56)</f>
        <v/>
      </c>
      <c r="D57" s="28" t="str">
        <f>IF(ISBLANK(INV!L56)=TRUE,"",INV!J56)</f>
        <v/>
      </c>
      <c r="E57" s="28" t="str">
        <f>IF(ISBLANK(INV!L56)=TRUE,"",IF(Hauptmenü!$C$7=1,K57,J57))</f>
        <v/>
      </c>
      <c r="F57" s="28" t="str">
        <f>IF(ISBLANK(INV!L56)=TRUE,"",IF(INV!M56&lt;=99999,CONCATENATE("0",MID(INV!M56,1,1),".",MID(INV!M56,2,2),".",MID(INV!M56,4,2)),CONCATENATE(MID(INV!M56,1,2),".",MID(INV!M56,3,2),".",MID(INV!M56,5,2))))</f>
        <v/>
      </c>
      <c r="G57" s="41" t="str">
        <f>IF(ISBLANK(INV!L56)=TRUE,"",VALUE(F57))</f>
        <v/>
      </c>
      <c r="H57" s="28">
        <f>IF(I57&lt;3022,0,IF(AND(G57&gt;='USt-Sätze'!$A$3, G57&lt;='USt-Sätze'!$B$3),'USt-Sätze'!$C$3,IF(AND(G57&gt;='USt-Sätze'!$A$4, G57&lt;='USt-Sätze'!$B$4),'USt-Sätze'!$C$4,IF(AND(G57&gt;='USt-Sätze'!$A$5, G57&lt;='USt-Sätze'!$B$5),'USt-Sätze'!$C$5,IF(AND(G57&gt;='USt-Sätze'!$A$6, G57&lt;='USt-Sätze'!$B$6),'USt-Sätze'!$C$6,IF(AND(G57&gt;='USt-Sätze'!$A$7, G57&lt;='USt-Sätze'!$B$7),'USt-Sätze'!$C$7,IF(AND(G57&gt;='USt-Sätze'!$A$8, G57&lt;='USt-Sätze'!$B$8),'USt-Sätze'!$C$8,IF(AND(G57&gt;='USt-Sätze'!$A$9, G57&lt;='USt-Sätze'!$B$9),'USt-Sätze'!$C$9,IF(G57&gt;='USt-Sätze'!$A$10,'USt-Sätze'!$C$10,0)))))))))</f>
        <v>0.19</v>
      </c>
      <c r="I57" s="28" t="str">
        <f>IF(ISBLANK(INV!L56)=TRUE,"",INV!A56)</f>
        <v/>
      </c>
      <c r="J57" s="28" t="str">
        <f>IF(ISBLANK(INV!L56)=TRUE,"",INV!B56)</f>
        <v/>
      </c>
      <c r="K57" s="28" t="str">
        <f>IF(ISBLANK(INV!L56)=TRUE,"",ROUND(INV!B56*(1+H57),2))</f>
        <v/>
      </c>
    </row>
    <row r="58" spans="1:11">
      <c r="A58" s="28" t="str">
        <f>IF(ISBLANK(INV!L57)=TRUE,"",INV!L57)</f>
        <v/>
      </c>
      <c r="B58" s="42" t="str">
        <f>IF(ISBLANK(INV!L57)=TRUE,"",VLOOKUP(INV!A57,Code!$A$1:$B$30,2,FALSE))</f>
        <v/>
      </c>
      <c r="C58" s="28" t="str">
        <f>IF(ISBLANK(INV!L57)=TRUE,"",INV!K57)</f>
        <v/>
      </c>
      <c r="D58" s="28" t="str">
        <f>IF(ISBLANK(INV!L57)=TRUE,"",INV!J57)</f>
        <v/>
      </c>
      <c r="E58" s="28" t="str">
        <f>IF(ISBLANK(INV!L57)=TRUE,"",IF(Hauptmenü!$C$7=1,K58,J58))</f>
        <v/>
      </c>
      <c r="F58" s="28" t="str">
        <f>IF(ISBLANK(INV!L57)=TRUE,"",IF(INV!M57&lt;=99999,CONCATENATE("0",MID(INV!M57,1,1),".",MID(INV!M57,2,2),".",MID(INV!M57,4,2)),CONCATENATE(MID(INV!M57,1,2),".",MID(INV!M57,3,2),".",MID(INV!M57,5,2))))</f>
        <v/>
      </c>
      <c r="G58" s="41" t="str">
        <f>IF(ISBLANK(INV!L57)=TRUE,"",VALUE(F58))</f>
        <v/>
      </c>
      <c r="H58" s="28">
        <f>IF(I58&lt;3022,0,IF(AND(G58&gt;='USt-Sätze'!$A$3, G58&lt;='USt-Sätze'!$B$3),'USt-Sätze'!$C$3,IF(AND(G58&gt;='USt-Sätze'!$A$4, G58&lt;='USt-Sätze'!$B$4),'USt-Sätze'!$C$4,IF(AND(G58&gt;='USt-Sätze'!$A$5, G58&lt;='USt-Sätze'!$B$5),'USt-Sätze'!$C$5,IF(AND(G58&gt;='USt-Sätze'!$A$6, G58&lt;='USt-Sätze'!$B$6),'USt-Sätze'!$C$6,IF(AND(G58&gt;='USt-Sätze'!$A$7, G58&lt;='USt-Sätze'!$B$7),'USt-Sätze'!$C$7,IF(AND(G58&gt;='USt-Sätze'!$A$8, G58&lt;='USt-Sätze'!$B$8),'USt-Sätze'!$C$8,IF(AND(G58&gt;='USt-Sätze'!$A$9, G58&lt;='USt-Sätze'!$B$9),'USt-Sätze'!$C$9,IF(G58&gt;='USt-Sätze'!$A$10,'USt-Sätze'!$C$10,0)))))))))</f>
        <v>0.19</v>
      </c>
      <c r="I58" s="28" t="str">
        <f>IF(ISBLANK(INV!L57)=TRUE,"",INV!A57)</f>
        <v/>
      </c>
      <c r="J58" s="28" t="str">
        <f>IF(ISBLANK(INV!L57)=TRUE,"",INV!B57)</f>
        <v/>
      </c>
      <c r="K58" s="28" t="str">
        <f>IF(ISBLANK(INV!L57)=TRUE,"",ROUND(INV!B57*(1+H58),2))</f>
        <v/>
      </c>
    </row>
    <row r="59" spans="1:11">
      <c r="A59" s="28" t="str">
        <f>IF(ISBLANK(INV!L58)=TRUE,"",INV!L58)</f>
        <v/>
      </c>
      <c r="B59" s="42" t="str">
        <f>IF(ISBLANK(INV!L58)=TRUE,"",VLOOKUP(INV!A58,Code!$A$1:$B$30,2,FALSE))</f>
        <v/>
      </c>
      <c r="C59" s="28" t="str">
        <f>IF(ISBLANK(INV!L58)=TRUE,"",INV!K58)</f>
        <v/>
      </c>
      <c r="D59" s="28" t="str">
        <f>IF(ISBLANK(INV!L58)=TRUE,"",INV!J58)</f>
        <v/>
      </c>
      <c r="E59" s="28" t="str">
        <f>IF(ISBLANK(INV!L58)=TRUE,"",IF(Hauptmenü!$C$7=1,K59,J59))</f>
        <v/>
      </c>
      <c r="F59" s="28" t="str">
        <f>IF(ISBLANK(INV!L58)=TRUE,"",IF(INV!M58&lt;=99999,CONCATENATE("0",MID(INV!M58,1,1),".",MID(INV!M58,2,2),".",MID(INV!M58,4,2)),CONCATENATE(MID(INV!M58,1,2),".",MID(INV!M58,3,2),".",MID(INV!M58,5,2))))</f>
        <v/>
      </c>
      <c r="G59" s="41" t="str">
        <f>IF(ISBLANK(INV!L58)=TRUE,"",VALUE(F59))</f>
        <v/>
      </c>
      <c r="H59" s="28">
        <f>IF(I59&lt;3022,0,IF(AND(G59&gt;='USt-Sätze'!$A$3, G59&lt;='USt-Sätze'!$B$3),'USt-Sätze'!$C$3,IF(AND(G59&gt;='USt-Sätze'!$A$4, G59&lt;='USt-Sätze'!$B$4),'USt-Sätze'!$C$4,IF(AND(G59&gt;='USt-Sätze'!$A$5, G59&lt;='USt-Sätze'!$B$5),'USt-Sätze'!$C$5,IF(AND(G59&gt;='USt-Sätze'!$A$6, G59&lt;='USt-Sätze'!$B$6),'USt-Sätze'!$C$6,IF(AND(G59&gt;='USt-Sätze'!$A$7, G59&lt;='USt-Sätze'!$B$7),'USt-Sätze'!$C$7,IF(AND(G59&gt;='USt-Sätze'!$A$8, G59&lt;='USt-Sätze'!$B$8),'USt-Sätze'!$C$8,IF(AND(G59&gt;='USt-Sätze'!$A$9, G59&lt;='USt-Sätze'!$B$9),'USt-Sätze'!$C$9,IF(G59&gt;='USt-Sätze'!$A$10,'USt-Sätze'!$C$10,0)))))))))</f>
        <v>0.19</v>
      </c>
      <c r="I59" s="28" t="str">
        <f>IF(ISBLANK(INV!L58)=TRUE,"",INV!A58)</f>
        <v/>
      </c>
      <c r="J59" s="28" t="str">
        <f>IF(ISBLANK(INV!L58)=TRUE,"",INV!B58)</f>
        <v/>
      </c>
      <c r="K59" s="28" t="str">
        <f>IF(ISBLANK(INV!L58)=TRUE,"",ROUND(INV!B58*(1+H59),2))</f>
        <v/>
      </c>
    </row>
    <row r="60" spans="1:11">
      <c r="A60" s="28" t="str">
        <f>IF(ISBLANK(INV!L59)=TRUE,"",INV!L59)</f>
        <v/>
      </c>
      <c r="B60" s="42" t="str">
        <f>IF(ISBLANK(INV!L59)=TRUE,"",VLOOKUP(INV!A59,Code!$A$1:$B$30,2,FALSE))</f>
        <v/>
      </c>
      <c r="C60" s="28" t="str">
        <f>IF(ISBLANK(INV!L59)=TRUE,"",INV!K59)</f>
        <v/>
      </c>
      <c r="D60" s="28" t="str">
        <f>IF(ISBLANK(INV!L59)=TRUE,"",INV!J59)</f>
        <v/>
      </c>
      <c r="E60" s="28" t="str">
        <f>IF(ISBLANK(INV!L59)=TRUE,"",IF(Hauptmenü!$C$7=1,K60,J60))</f>
        <v/>
      </c>
      <c r="F60" s="28" t="str">
        <f>IF(ISBLANK(INV!L59)=TRUE,"",IF(INV!M59&lt;=99999,CONCATENATE("0",MID(INV!M59,1,1),".",MID(INV!M59,2,2),".",MID(INV!M59,4,2)),CONCATENATE(MID(INV!M59,1,2),".",MID(INV!M59,3,2),".",MID(INV!M59,5,2))))</f>
        <v/>
      </c>
      <c r="G60" s="41" t="str">
        <f>IF(ISBLANK(INV!L59)=TRUE,"",VALUE(F60))</f>
        <v/>
      </c>
      <c r="H60" s="28">
        <f>IF(I60&lt;3022,0,IF(AND(G60&gt;='USt-Sätze'!$A$3, G60&lt;='USt-Sätze'!$B$3),'USt-Sätze'!$C$3,IF(AND(G60&gt;='USt-Sätze'!$A$4, G60&lt;='USt-Sätze'!$B$4),'USt-Sätze'!$C$4,IF(AND(G60&gt;='USt-Sätze'!$A$5, G60&lt;='USt-Sätze'!$B$5),'USt-Sätze'!$C$5,IF(AND(G60&gt;='USt-Sätze'!$A$6, G60&lt;='USt-Sätze'!$B$6),'USt-Sätze'!$C$6,IF(AND(G60&gt;='USt-Sätze'!$A$7, G60&lt;='USt-Sätze'!$B$7),'USt-Sätze'!$C$7,IF(AND(G60&gt;='USt-Sätze'!$A$8, G60&lt;='USt-Sätze'!$B$8),'USt-Sätze'!$C$8,IF(AND(G60&gt;='USt-Sätze'!$A$9, G60&lt;='USt-Sätze'!$B$9),'USt-Sätze'!$C$9,IF(G60&gt;='USt-Sätze'!$A$10,'USt-Sätze'!$C$10,0)))))))))</f>
        <v>0.19</v>
      </c>
      <c r="I60" s="28" t="str">
        <f>IF(ISBLANK(INV!L59)=TRUE,"",INV!A59)</f>
        <v/>
      </c>
      <c r="J60" s="28" t="str">
        <f>IF(ISBLANK(INV!L59)=TRUE,"",INV!B59)</f>
        <v/>
      </c>
      <c r="K60" s="28" t="str">
        <f>IF(ISBLANK(INV!L59)=TRUE,"",ROUND(INV!B59*(1+H60),2))</f>
        <v/>
      </c>
    </row>
    <row r="61" spans="1:11">
      <c r="A61" s="28" t="str">
        <f>IF(ISBLANK(INV!L60)=TRUE,"",INV!L60)</f>
        <v/>
      </c>
      <c r="B61" s="42" t="str">
        <f>IF(ISBLANK(INV!L60)=TRUE,"",VLOOKUP(INV!A60,Code!$A$1:$B$30,2,FALSE))</f>
        <v/>
      </c>
      <c r="C61" s="28" t="str">
        <f>IF(ISBLANK(INV!L60)=TRUE,"",INV!K60)</f>
        <v/>
      </c>
      <c r="D61" s="28" t="str">
        <f>IF(ISBLANK(INV!L60)=TRUE,"",INV!J60)</f>
        <v/>
      </c>
      <c r="E61" s="28" t="str">
        <f>IF(ISBLANK(INV!L60)=TRUE,"",IF(Hauptmenü!$C$7=1,K61,J61))</f>
        <v/>
      </c>
      <c r="F61" s="28" t="str">
        <f>IF(ISBLANK(INV!L60)=TRUE,"",IF(INV!M60&lt;=99999,CONCATENATE("0",MID(INV!M60,1,1),".",MID(INV!M60,2,2),".",MID(INV!M60,4,2)),CONCATENATE(MID(INV!M60,1,2),".",MID(INV!M60,3,2),".",MID(INV!M60,5,2))))</f>
        <v/>
      </c>
      <c r="G61" s="41" t="str">
        <f>IF(ISBLANK(INV!L60)=TRUE,"",VALUE(F61))</f>
        <v/>
      </c>
      <c r="H61" s="28">
        <f>IF(I61&lt;3022,0,IF(AND(G61&gt;='USt-Sätze'!$A$3, G61&lt;='USt-Sätze'!$B$3),'USt-Sätze'!$C$3,IF(AND(G61&gt;='USt-Sätze'!$A$4, G61&lt;='USt-Sätze'!$B$4),'USt-Sätze'!$C$4,IF(AND(G61&gt;='USt-Sätze'!$A$5, G61&lt;='USt-Sätze'!$B$5),'USt-Sätze'!$C$5,IF(AND(G61&gt;='USt-Sätze'!$A$6, G61&lt;='USt-Sätze'!$B$6),'USt-Sätze'!$C$6,IF(AND(G61&gt;='USt-Sätze'!$A$7, G61&lt;='USt-Sätze'!$B$7),'USt-Sätze'!$C$7,IF(AND(G61&gt;='USt-Sätze'!$A$8, G61&lt;='USt-Sätze'!$B$8),'USt-Sätze'!$C$8,IF(AND(G61&gt;='USt-Sätze'!$A$9, G61&lt;='USt-Sätze'!$B$9),'USt-Sätze'!$C$9,IF(G61&gt;='USt-Sätze'!$A$10,'USt-Sätze'!$C$10,0)))))))))</f>
        <v>0.19</v>
      </c>
      <c r="I61" s="28" t="str">
        <f>IF(ISBLANK(INV!L60)=TRUE,"",INV!A60)</f>
        <v/>
      </c>
      <c r="J61" s="28" t="str">
        <f>IF(ISBLANK(INV!L60)=TRUE,"",INV!B60)</f>
        <v/>
      </c>
      <c r="K61" s="28" t="str">
        <f>IF(ISBLANK(INV!L60)=TRUE,"",ROUND(INV!B60*(1+H61),2))</f>
        <v/>
      </c>
    </row>
    <row r="62" spans="1:11">
      <c r="A62" s="28" t="str">
        <f>IF(ISBLANK(INV!L61)=TRUE,"",INV!L61)</f>
        <v/>
      </c>
      <c r="B62" s="42" t="str">
        <f>IF(ISBLANK(INV!L61)=TRUE,"",VLOOKUP(INV!A61,Code!$A$1:$B$30,2,FALSE))</f>
        <v/>
      </c>
      <c r="C62" s="28" t="str">
        <f>IF(ISBLANK(INV!L61)=TRUE,"",INV!K61)</f>
        <v/>
      </c>
      <c r="D62" s="28" t="str">
        <f>IF(ISBLANK(INV!L61)=TRUE,"",INV!J61)</f>
        <v/>
      </c>
      <c r="E62" s="28" t="str">
        <f>IF(ISBLANK(INV!L61)=TRUE,"",IF(Hauptmenü!$C$7=1,K62,J62))</f>
        <v/>
      </c>
      <c r="F62" s="28" t="str">
        <f>IF(ISBLANK(INV!L61)=TRUE,"",IF(INV!M61&lt;=99999,CONCATENATE("0",MID(INV!M61,1,1),".",MID(INV!M61,2,2),".",MID(INV!M61,4,2)),CONCATENATE(MID(INV!M61,1,2),".",MID(INV!M61,3,2),".",MID(INV!M61,5,2))))</f>
        <v/>
      </c>
      <c r="G62" s="41" t="str">
        <f>IF(ISBLANK(INV!L61)=TRUE,"",VALUE(F62))</f>
        <v/>
      </c>
      <c r="H62" s="28">
        <f>IF(I62&lt;3022,0,IF(AND(G62&gt;='USt-Sätze'!$A$3, G62&lt;='USt-Sätze'!$B$3),'USt-Sätze'!$C$3,IF(AND(G62&gt;='USt-Sätze'!$A$4, G62&lt;='USt-Sätze'!$B$4),'USt-Sätze'!$C$4,IF(AND(G62&gt;='USt-Sätze'!$A$5, G62&lt;='USt-Sätze'!$B$5),'USt-Sätze'!$C$5,IF(AND(G62&gt;='USt-Sätze'!$A$6, G62&lt;='USt-Sätze'!$B$6),'USt-Sätze'!$C$6,IF(AND(G62&gt;='USt-Sätze'!$A$7, G62&lt;='USt-Sätze'!$B$7),'USt-Sätze'!$C$7,IF(AND(G62&gt;='USt-Sätze'!$A$8, G62&lt;='USt-Sätze'!$B$8),'USt-Sätze'!$C$8,IF(AND(G62&gt;='USt-Sätze'!$A$9, G62&lt;='USt-Sätze'!$B$9),'USt-Sätze'!$C$9,IF(G62&gt;='USt-Sätze'!$A$10,'USt-Sätze'!$C$10,0)))))))))</f>
        <v>0.19</v>
      </c>
      <c r="I62" s="28" t="str">
        <f>IF(ISBLANK(INV!L61)=TRUE,"",INV!A61)</f>
        <v/>
      </c>
      <c r="J62" s="28" t="str">
        <f>IF(ISBLANK(INV!L61)=TRUE,"",INV!B61)</f>
        <v/>
      </c>
      <c r="K62" s="28" t="str">
        <f>IF(ISBLANK(INV!L61)=TRUE,"",ROUND(INV!B61*(1+H62),2))</f>
        <v/>
      </c>
    </row>
    <row r="63" spans="1:11">
      <c r="A63" s="28" t="str">
        <f>IF(ISBLANK(INV!L62)=TRUE,"",INV!L62)</f>
        <v/>
      </c>
      <c r="B63" s="42" t="str">
        <f>IF(ISBLANK(INV!L62)=TRUE,"",VLOOKUP(INV!A62,Code!$A$1:$B$30,2,FALSE))</f>
        <v/>
      </c>
      <c r="C63" s="28" t="str">
        <f>IF(ISBLANK(INV!L62)=TRUE,"",INV!K62)</f>
        <v/>
      </c>
      <c r="D63" s="28" t="str">
        <f>IF(ISBLANK(INV!L62)=TRUE,"",INV!J62)</f>
        <v/>
      </c>
      <c r="E63" s="28" t="str">
        <f>IF(ISBLANK(INV!L62)=TRUE,"",IF(Hauptmenü!$C$7=1,K63,J63))</f>
        <v/>
      </c>
      <c r="F63" s="28" t="str">
        <f>IF(ISBLANK(INV!L62)=TRUE,"",IF(INV!M62&lt;=99999,CONCATENATE("0",MID(INV!M62,1,1),".",MID(INV!M62,2,2),".",MID(INV!M62,4,2)),CONCATENATE(MID(INV!M62,1,2),".",MID(INV!M62,3,2),".",MID(INV!M62,5,2))))</f>
        <v/>
      </c>
      <c r="G63" s="41" t="str">
        <f>IF(ISBLANK(INV!L62)=TRUE,"",VALUE(F63))</f>
        <v/>
      </c>
      <c r="H63" s="28">
        <f>IF(I63&lt;3022,0,IF(AND(G63&gt;='USt-Sätze'!$A$3, G63&lt;='USt-Sätze'!$B$3),'USt-Sätze'!$C$3,IF(AND(G63&gt;='USt-Sätze'!$A$4, G63&lt;='USt-Sätze'!$B$4),'USt-Sätze'!$C$4,IF(AND(G63&gt;='USt-Sätze'!$A$5, G63&lt;='USt-Sätze'!$B$5),'USt-Sätze'!$C$5,IF(AND(G63&gt;='USt-Sätze'!$A$6, G63&lt;='USt-Sätze'!$B$6),'USt-Sätze'!$C$6,IF(AND(G63&gt;='USt-Sätze'!$A$7, G63&lt;='USt-Sätze'!$B$7),'USt-Sätze'!$C$7,IF(AND(G63&gt;='USt-Sätze'!$A$8, G63&lt;='USt-Sätze'!$B$8),'USt-Sätze'!$C$8,IF(AND(G63&gt;='USt-Sätze'!$A$9, G63&lt;='USt-Sätze'!$B$9),'USt-Sätze'!$C$9,IF(G63&gt;='USt-Sätze'!$A$10,'USt-Sätze'!$C$10,0)))))))))</f>
        <v>0.19</v>
      </c>
      <c r="I63" s="28" t="str">
        <f>IF(ISBLANK(INV!L62)=TRUE,"",INV!A62)</f>
        <v/>
      </c>
      <c r="J63" s="28" t="str">
        <f>IF(ISBLANK(INV!L62)=TRUE,"",INV!B62)</f>
        <v/>
      </c>
      <c r="K63" s="28" t="str">
        <f>IF(ISBLANK(INV!L62)=TRUE,"",ROUND(INV!B62*(1+H63),2))</f>
        <v/>
      </c>
    </row>
    <row r="64" spans="1:11">
      <c r="A64" s="28" t="str">
        <f>IF(ISBLANK(INV!L63)=TRUE,"",INV!L63)</f>
        <v/>
      </c>
      <c r="B64" s="42" t="str">
        <f>IF(ISBLANK(INV!L63)=TRUE,"",VLOOKUP(INV!A63,Code!$A$1:$B$30,2,FALSE))</f>
        <v/>
      </c>
      <c r="C64" s="28" t="str">
        <f>IF(ISBLANK(INV!L63)=TRUE,"",INV!K63)</f>
        <v/>
      </c>
      <c r="D64" s="28" t="str">
        <f>IF(ISBLANK(INV!L63)=TRUE,"",INV!J63)</f>
        <v/>
      </c>
      <c r="E64" s="28" t="str">
        <f>IF(ISBLANK(INV!L63)=TRUE,"",IF(Hauptmenü!$C$7=1,K64,J64))</f>
        <v/>
      </c>
      <c r="F64" s="28" t="str">
        <f>IF(ISBLANK(INV!L63)=TRUE,"",IF(INV!M63&lt;=99999,CONCATENATE("0",MID(INV!M63,1,1),".",MID(INV!M63,2,2),".",MID(INV!M63,4,2)),CONCATENATE(MID(INV!M63,1,2),".",MID(INV!M63,3,2),".",MID(INV!M63,5,2))))</f>
        <v/>
      </c>
      <c r="G64" s="41" t="str">
        <f>IF(ISBLANK(INV!L63)=TRUE,"",VALUE(F64))</f>
        <v/>
      </c>
      <c r="H64" s="28">
        <f>IF(I64&lt;3022,0,IF(AND(G64&gt;='USt-Sätze'!$A$3, G64&lt;='USt-Sätze'!$B$3),'USt-Sätze'!$C$3,IF(AND(G64&gt;='USt-Sätze'!$A$4, G64&lt;='USt-Sätze'!$B$4),'USt-Sätze'!$C$4,IF(AND(G64&gt;='USt-Sätze'!$A$5, G64&lt;='USt-Sätze'!$B$5),'USt-Sätze'!$C$5,IF(AND(G64&gt;='USt-Sätze'!$A$6, G64&lt;='USt-Sätze'!$B$6),'USt-Sätze'!$C$6,IF(AND(G64&gt;='USt-Sätze'!$A$7, G64&lt;='USt-Sätze'!$B$7),'USt-Sätze'!$C$7,IF(AND(G64&gt;='USt-Sätze'!$A$8, G64&lt;='USt-Sätze'!$B$8),'USt-Sätze'!$C$8,IF(AND(G64&gt;='USt-Sätze'!$A$9, G64&lt;='USt-Sätze'!$B$9),'USt-Sätze'!$C$9,IF(G64&gt;='USt-Sätze'!$A$10,'USt-Sätze'!$C$10,0)))))))))</f>
        <v>0.19</v>
      </c>
      <c r="I64" s="28" t="str">
        <f>IF(ISBLANK(INV!L63)=TRUE,"",INV!A63)</f>
        <v/>
      </c>
      <c r="J64" s="28" t="str">
        <f>IF(ISBLANK(INV!L63)=TRUE,"",INV!B63)</f>
        <v/>
      </c>
      <c r="K64" s="28" t="str">
        <f>IF(ISBLANK(INV!L63)=TRUE,"",ROUND(INV!B63*(1+H64),2))</f>
        <v/>
      </c>
    </row>
    <row r="65" spans="1:11">
      <c r="A65" s="28" t="str">
        <f>IF(ISBLANK(INV!L64)=TRUE,"",INV!L64)</f>
        <v/>
      </c>
      <c r="B65" s="42" t="str">
        <f>IF(ISBLANK(INV!L64)=TRUE,"",VLOOKUP(INV!A64,Code!$A$1:$B$30,2,FALSE))</f>
        <v/>
      </c>
      <c r="C65" s="28" t="str">
        <f>IF(ISBLANK(INV!L64)=TRUE,"",INV!K64)</f>
        <v/>
      </c>
      <c r="D65" s="28" t="str">
        <f>IF(ISBLANK(INV!L64)=TRUE,"",INV!J64)</f>
        <v/>
      </c>
      <c r="E65" s="28" t="str">
        <f>IF(ISBLANK(INV!L64)=TRUE,"",IF(Hauptmenü!$C$7=1,K65,J65))</f>
        <v/>
      </c>
      <c r="F65" s="28" t="str">
        <f>IF(ISBLANK(INV!L64)=TRUE,"",IF(INV!M64&lt;=99999,CONCATENATE("0",MID(INV!M64,1,1),".",MID(INV!M64,2,2),".",MID(INV!M64,4,2)),CONCATENATE(MID(INV!M64,1,2),".",MID(INV!M64,3,2),".",MID(INV!M64,5,2))))</f>
        <v/>
      </c>
      <c r="G65" s="41" t="str">
        <f>IF(ISBLANK(INV!L64)=TRUE,"",VALUE(F65))</f>
        <v/>
      </c>
      <c r="H65" s="28">
        <f>IF(I65&lt;3022,0,IF(AND(G65&gt;='USt-Sätze'!$A$3, G65&lt;='USt-Sätze'!$B$3),'USt-Sätze'!$C$3,IF(AND(G65&gt;='USt-Sätze'!$A$4, G65&lt;='USt-Sätze'!$B$4),'USt-Sätze'!$C$4,IF(AND(G65&gt;='USt-Sätze'!$A$5, G65&lt;='USt-Sätze'!$B$5),'USt-Sätze'!$C$5,IF(AND(G65&gt;='USt-Sätze'!$A$6, G65&lt;='USt-Sätze'!$B$6),'USt-Sätze'!$C$6,IF(AND(G65&gt;='USt-Sätze'!$A$7, G65&lt;='USt-Sätze'!$B$7),'USt-Sätze'!$C$7,IF(AND(G65&gt;='USt-Sätze'!$A$8, G65&lt;='USt-Sätze'!$B$8),'USt-Sätze'!$C$8,IF(AND(G65&gt;='USt-Sätze'!$A$9, G65&lt;='USt-Sätze'!$B$9),'USt-Sätze'!$C$9,IF(G65&gt;='USt-Sätze'!$A$10,'USt-Sätze'!$C$10,0)))))))))</f>
        <v>0.19</v>
      </c>
      <c r="I65" s="28" t="str">
        <f>IF(ISBLANK(INV!L64)=TRUE,"",INV!A64)</f>
        <v/>
      </c>
      <c r="J65" s="28" t="str">
        <f>IF(ISBLANK(INV!L64)=TRUE,"",INV!B64)</f>
        <v/>
      </c>
      <c r="K65" s="28" t="str">
        <f>IF(ISBLANK(INV!L64)=TRUE,"",ROUND(INV!B64*(1+H65),2))</f>
        <v/>
      </c>
    </row>
    <row r="66" spans="1:11">
      <c r="A66" s="28" t="str">
        <f>IF(ISBLANK(INV!L65)=TRUE,"",INV!L65)</f>
        <v/>
      </c>
      <c r="B66" s="42" t="str">
        <f>IF(ISBLANK(INV!L65)=TRUE,"",VLOOKUP(INV!A65,Code!$A$1:$B$30,2,FALSE))</f>
        <v/>
      </c>
      <c r="C66" s="28" t="str">
        <f>IF(ISBLANK(INV!L65)=TRUE,"",INV!K65)</f>
        <v/>
      </c>
      <c r="D66" s="28" t="str">
        <f>IF(ISBLANK(INV!L65)=TRUE,"",INV!J65)</f>
        <v/>
      </c>
      <c r="E66" s="28" t="str">
        <f>IF(ISBLANK(INV!L65)=TRUE,"",IF(Hauptmenü!$C$7=1,K66,J66))</f>
        <v/>
      </c>
      <c r="F66" s="28" t="str">
        <f>IF(ISBLANK(INV!L65)=TRUE,"",IF(INV!M65&lt;=99999,CONCATENATE("0",MID(INV!M65,1,1),".",MID(INV!M65,2,2),".",MID(INV!M65,4,2)),CONCATENATE(MID(INV!M65,1,2),".",MID(INV!M65,3,2),".",MID(INV!M65,5,2))))</f>
        <v/>
      </c>
      <c r="G66" s="41" t="str">
        <f>IF(ISBLANK(INV!L65)=TRUE,"",VALUE(F66))</f>
        <v/>
      </c>
      <c r="H66" s="28">
        <f>IF(I66&lt;3022,0,IF(AND(G66&gt;='USt-Sätze'!$A$3, G66&lt;='USt-Sätze'!$B$3),'USt-Sätze'!$C$3,IF(AND(G66&gt;='USt-Sätze'!$A$4, G66&lt;='USt-Sätze'!$B$4),'USt-Sätze'!$C$4,IF(AND(G66&gt;='USt-Sätze'!$A$5, G66&lt;='USt-Sätze'!$B$5),'USt-Sätze'!$C$5,IF(AND(G66&gt;='USt-Sätze'!$A$6, G66&lt;='USt-Sätze'!$B$6),'USt-Sätze'!$C$6,IF(AND(G66&gt;='USt-Sätze'!$A$7, G66&lt;='USt-Sätze'!$B$7),'USt-Sätze'!$C$7,IF(AND(G66&gt;='USt-Sätze'!$A$8, G66&lt;='USt-Sätze'!$B$8),'USt-Sätze'!$C$8,IF(AND(G66&gt;='USt-Sätze'!$A$9, G66&lt;='USt-Sätze'!$B$9),'USt-Sätze'!$C$9,IF(G66&gt;='USt-Sätze'!$A$10,'USt-Sätze'!$C$10,0)))))))))</f>
        <v>0.19</v>
      </c>
      <c r="I66" s="28" t="str">
        <f>IF(ISBLANK(INV!L65)=TRUE,"",INV!A65)</f>
        <v/>
      </c>
      <c r="J66" s="28" t="str">
        <f>IF(ISBLANK(INV!L65)=TRUE,"",INV!B65)</f>
        <v/>
      </c>
      <c r="K66" s="28" t="str">
        <f>IF(ISBLANK(INV!L65)=TRUE,"",ROUND(INV!B65*(1+H66),2))</f>
        <v/>
      </c>
    </row>
    <row r="67" spans="1:11">
      <c r="A67" s="28" t="str">
        <f>IF(ISBLANK(INV!L66)=TRUE,"",INV!L66)</f>
        <v/>
      </c>
      <c r="B67" s="42" t="str">
        <f>IF(ISBLANK(INV!L66)=TRUE,"",VLOOKUP(INV!A66,Code!$A$1:$B$30,2,FALSE))</f>
        <v/>
      </c>
      <c r="C67" s="28" t="str">
        <f>IF(ISBLANK(INV!L66)=TRUE,"",INV!K66)</f>
        <v/>
      </c>
      <c r="D67" s="28" t="str">
        <f>IF(ISBLANK(INV!L66)=TRUE,"",INV!J66)</f>
        <v/>
      </c>
      <c r="E67" s="28" t="str">
        <f>IF(ISBLANK(INV!L66)=TRUE,"",IF(Hauptmenü!$C$7=1,K67,J67))</f>
        <v/>
      </c>
      <c r="F67" s="28" t="str">
        <f>IF(ISBLANK(INV!L66)=TRUE,"",IF(INV!M66&lt;=99999,CONCATENATE("0",MID(INV!M66,1,1),".",MID(INV!M66,2,2),".",MID(INV!M66,4,2)),CONCATENATE(MID(INV!M66,1,2),".",MID(INV!M66,3,2),".",MID(INV!M66,5,2))))</f>
        <v/>
      </c>
      <c r="G67" s="41" t="str">
        <f>IF(ISBLANK(INV!L66)=TRUE,"",VALUE(F67))</f>
        <v/>
      </c>
      <c r="H67" s="28">
        <f>IF(I67&lt;3022,0,IF(AND(G67&gt;='USt-Sätze'!$A$3, G67&lt;='USt-Sätze'!$B$3),'USt-Sätze'!$C$3,IF(AND(G67&gt;='USt-Sätze'!$A$4, G67&lt;='USt-Sätze'!$B$4),'USt-Sätze'!$C$4,IF(AND(G67&gt;='USt-Sätze'!$A$5, G67&lt;='USt-Sätze'!$B$5),'USt-Sätze'!$C$5,IF(AND(G67&gt;='USt-Sätze'!$A$6, G67&lt;='USt-Sätze'!$B$6),'USt-Sätze'!$C$6,IF(AND(G67&gt;='USt-Sätze'!$A$7, G67&lt;='USt-Sätze'!$B$7),'USt-Sätze'!$C$7,IF(AND(G67&gt;='USt-Sätze'!$A$8, G67&lt;='USt-Sätze'!$B$8),'USt-Sätze'!$C$8,IF(AND(G67&gt;='USt-Sätze'!$A$9, G67&lt;='USt-Sätze'!$B$9),'USt-Sätze'!$C$9,IF(G67&gt;='USt-Sätze'!$A$10,'USt-Sätze'!$C$10,0)))))))))</f>
        <v>0.19</v>
      </c>
      <c r="I67" s="28" t="str">
        <f>IF(ISBLANK(INV!L66)=TRUE,"",INV!A66)</f>
        <v/>
      </c>
      <c r="J67" s="28" t="str">
        <f>IF(ISBLANK(INV!L66)=TRUE,"",INV!B66)</f>
        <v/>
      </c>
      <c r="K67" s="28" t="str">
        <f>IF(ISBLANK(INV!L66)=TRUE,"",ROUND(INV!B66*(1+H67),2))</f>
        <v/>
      </c>
    </row>
    <row r="68" spans="1:11">
      <c r="A68" s="28" t="str">
        <f>IF(ISBLANK(INV!L67)=TRUE,"",INV!L67)</f>
        <v/>
      </c>
      <c r="B68" s="42" t="str">
        <f>IF(ISBLANK(INV!L67)=TRUE,"",VLOOKUP(INV!A67,Code!$A$1:$B$30,2,FALSE))</f>
        <v/>
      </c>
      <c r="C68" s="28" t="str">
        <f>IF(ISBLANK(INV!L67)=TRUE,"",INV!K67)</f>
        <v/>
      </c>
      <c r="D68" s="28" t="str">
        <f>IF(ISBLANK(INV!L67)=TRUE,"",INV!J67)</f>
        <v/>
      </c>
      <c r="E68" s="28" t="str">
        <f>IF(ISBLANK(INV!L67)=TRUE,"",IF(Hauptmenü!$C$7=1,K68,J68))</f>
        <v/>
      </c>
      <c r="F68" s="28" t="str">
        <f>IF(ISBLANK(INV!L67)=TRUE,"",IF(INV!M67&lt;=99999,CONCATENATE("0",MID(INV!M67,1,1),".",MID(INV!M67,2,2),".",MID(INV!M67,4,2)),CONCATENATE(MID(INV!M67,1,2),".",MID(INV!M67,3,2),".",MID(INV!M67,5,2))))</f>
        <v/>
      </c>
      <c r="G68" s="41" t="str">
        <f>IF(ISBLANK(INV!L67)=TRUE,"",VALUE(F68))</f>
        <v/>
      </c>
      <c r="H68" s="28">
        <f>IF(I68&lt;3022,0,IF(AND(G68&gt;='USt-Sätze'!$A$3, G68&lt;='USt-Sätze'!$B$3),'USt-Sätze'!$C$3,IF(AND(G68&gt;='USt-Sätze'!$A$4, G68&lt;='USt-Sätze'!$B$4),'USt-Sätze'!$C$4,IF(AND(G68&gt;='USt-Sätze'!$A$5, G68&lt;='USt-Sätze'!$B$5),'USt-Sätze'!$C$5,IF(AND(G68&gt;='USt-Sätze'!$A$6, G68&lt;='USt-Sätze'!$B$6),'USt-Sätze'!$C$6,IF(AND(G68&gt;='USt-Sätze'!$A$7, G68&lt;='USt-Sätze'!$B$7),'USt-Sätze'!$C$7,IF(AND(G68&gt;='USt-Sätze'!$A$8, G68&lt;='USt-Sätze'!$B$8),'USt-Sätze'!$C$8,IF(AND(G68&gt;='USt-Sätze'!$A$9, G68&lt;='USt-Sätze'!$B$9),'USt-Sätze'!$C$9,IF(G68&gt;='USt-Sätze'!$A$10,'USt-Sätze'!$C$10,0)))))))))</f>
        <v>0.19</v>
      </c>
      <c r="I68" s="28" t="str">
        <f>IF(ISBLANK(INV!L67)=TRUE,"",INV!A67)</f>
        <v/>
      </c>
      <c r="J68" s="28" t="str">
        <f>IF(ISBLANK(INV!L67)=TRUE,"",INV!B67)</f>
        <v/>
      </c>
      <c r="K68" s="28" t="str">
        <f>IF(ISBLANK(INV!L67)=TRUE,"",ROUND(INV!B67*(1+H68),2))</f>
        <v/>
      </c>
    </row>
    <row r="69" spans="1:11">
      <c r="A69" s="28" t="str">
        <f>IF(ISBLANK(INV!L68)=TRUE,"",INV!L68)</f>
        <v/>
      </c>
      <c r="B69" s="42" t="str">
        <f>IF(ISBLANK(INV!L68)=TRUE,"",VLOOKUP(INV!A68,Code!$A$1:$B$30,2,FALSE))</f>
        <v/>
      </c>
      <c r="C69" s="28" t="str">
        <f>IF(ISBLANK(INV!L68)=TRUE,"",INV!K68)</f>
        <v/>
      </c>
      <c r="D69" s="28" t="str">
        <f>IF(ISBLANK(INV!L68)=TRUE,"",INV!J68)</f>
        <v/>
      </c>
      <c r="E69" s="28" t="str">
        <f>IF(ISBLANK(INV!L68)=TRUE,"",IF(Hauptmenü!$C$7=1,K69,J69))</f>
        <v/>
      </c>
      <c r="F69" s="28" t="str">
        <f>IF(ISBLANK(INV!L68)=TRUE,"",IF(INV!M68&lt;=99999,CONCATENATE("0",MID(INV!M68,1,1),".",MID(INV!M68,2,2),".",MID(INV!M68,4,2)),CONCATENATE(MID(INV!M68,1,2),".",MID(INV!M68,3,2),".",MID(INV!M68,5,2))))</f>
        <v/>
      </c>
      <c r="G69" s="41" t="str">
        <f>IF(ISBLANK(INV!L68)=TRUE,"",VALUE(F69))</f>
        <v/>
      </c>
      <c r="H69" s="28">
        <f>IF(I69&lt;3022,0,IF(AND(G69&gt;='USt-Sätze'!$A$3, G69&lt;='USt-Sätze'!$B$3),'USt-Sätze'!$C$3,IF(AND(G69&gt;='USt-Sätze'!$A$4, G69&lt;='USt-Sätze'!$B$4),'USt-Sätze'!$C$4,IF(AND(G69&gt;='USt-Sätze'!$A$5, G69&lt;='USt-Sätze'!$B$5),'USt-Sätze'!$C$5,IF(AND(G69&gt;='USt-Sätze'!$A$6, G69&lt;='USt-Sätze'!$B$6),'USt-Sätze'!$C$6,IF(AND(G69&gt;='USt-Sätze'!$A$7, G69&lt;='USt-Sätze'!$B$7),'USt-Sätze'!$C$7,IF(AND(G69&gt;='USt-Sätze'!$A$8, G69&lt;='USt-Sätze'!$B$8),'USt-Sätze'!$C$8,IF(AND(G69&gt;='USt-Sätze'!$A$9, G69&lt;='USt-Sätze'!$B$9),'USt-Sätze'!$C$9,IF(G69&gt;='USt-Sätze'!$A$10,'USt-Sätze'!$C$10,0)))))))))</f>
        <v>0.19</v>
      </c>
      <c r="I69" s="28" t="str">
        <f>IF(ISBLANK(INV!L68)=TRUE,"",INV!A68)</f>
        <v/>
      </c>
      <c r="J69" s="28" t="str">
        <f>IF(ISBLANK(INV!L68)=TRUE,"",INV!B68)</f>
        <v/>
      </c>
      <c r="K69" s="28" t="str">
        <f>IF(ISBLANK(INV!L68)=TRUE,"",ROUND(INV!B68*(1+H69),2))</f>
        <v/>
      </c>
    </row>
    <row r="70" spans="1:11">
      <c r="A70" s="28" t="str">
        <f>IF(ISBLANK(INV!L69)=TRUE,"",INV!L69)</f>
        <v/>
      </c>
      <c r="B70" s="42" t="str">
        <f>IF(ISBLANK(INV!L69)=TRUE,"",VLOOKUP(INV!A69,Code!$A$1:$B$30,2,FALSE))</f>
        <v/>
      </c>
      <c r="C70" s="28" t="str">
        <f>IF(ISBLANK(INV!L69)=TRUE,"",INV!K69)</f>
        <v/>
      </c>
      <c r="D70" s="28" t="str">
        <f>IF(ISBLANK(INV!L69)=TRUE,"",INV!J69)</f>
        <v/>
      </c>
      <c r="E70" s="28" t="str">
        <f>IF(ISBLANK(INV!L69)=TRUE,"",IF(Hauptmenü!$C$7=1,K70,J70))</f>
        <v/>
      </c>
      <c r="F70" s="28" t="str">
        <f>IF(ISBLANK(INV!L69)=TRUE,"",IF(INV!M69&lt;=99999,CONCATENATE("0",MID(INV!M69,1,1),".",MID(INV!M69,2,2),".",MID(INV!M69,4,2)),CONCATENATE(MID(INV!M69,1,2),".",MID(INV!M69,3,2),".",MID(INV!M69,5,2))))</f>
        <v/>
      </c>
      <c r="G70" s="41" t="str">
        <f>IF(ISBLANK(INV!L69)=TRUE,"",VALUE(F70))</f>
        <v/>
      </c>
      <c r="H70" s="28">
        <f>IF(I70&lt;3022,0,IF(AND(G70&gt;='USt-Sätze'!$A$3, G70&lt;='USt-Sätze'!$B$3),'USt-Sätze'!$C$3,IF(AND(G70&gt;='USt-Sätze'!$A$4, G70&lt;='USt-Sätze'!$B$4),'USt-Sätze'!$C$4,IF(AND(G70&gt;='USt-Sätze'!$A$5, G70&lt;='USt-Sätze'!$B$5),'USt-Sätze'!$C$5,IF(AND(G70&gt;='USt-Sätze'!$A$6, G70&lt;='USt-Sätze'!$B$6),'USt-Sätze'!$C$6,IF(AND(G70&gt;='USt-Sätze'!$A$7, G70&lt;='USt-Sätze'!$B$7),'USt-Sätze'!$C$7,IF(AND(G70&gt;='USt-Sätze'!$A$8, G70&lt;='USt-Sätze'!$B$8),'USt-Sätze'!$C$8,IF(AND(G70&gt;='USt-Sätze'!$A$9, G70&lt;='USt-Sätze'!$B$9),'USt-Sätze'!$C$9,IF(G70&gt;='USt-Sätze'!$A$10,'USt-Sätze'!$C$10,0)))))))))</f>
        <v>0.19</v>
      </c>
      <c r="I70" s="28" t="str">
        <f>IF(ISBLANK(INV!L69)=TRUE,"",INV!A69)</f>
        <v/>
      </c>
      <c r="J70" s="28" t="str">
        <f>IF(ISBLANK(INV!L69)=TRUE,"",INV!B69)</f>
        <v/>
      </c>
      <c r="K70" s="28" t="str">
        <f>IF(ISBLANK(INV!L69)=TRUE,"",ROUND(INV!B69*(1+H70),2))</f>
        <v/>
      </c>
    </row>
    <row r="71" spans="1:11">
      <c r="A71" s="28" t="str">
        <f>IF(ISBLANK(INV!L70)=TRUE,"",INV!L70)</f>
        <v/>
      </c>
      <c r="B71" s="42" t="str">
        <f>IF(ISBLANK(INV!L70)=TRUE,"",VLOOKUP(INV!A70,Code!$A$1:$B$30,2,FALSE))</f>
        <v/>
      </c>
      <c r="C71" s="28" t="str">
        <f>IF(ISBLANK(INV!L70)=TRUE,"",INV!K70)</f>
        <v/>
      </c>
      <c r="D71" s="28" t="str">
        <f>IF(ISBLANK(INV!L70)=TRUE,"",INV!J70)</f>
        <v/>
      </c>
      <c r="E71" s="28" t="str">
        <f>IF(ISBLANK(INV!L70)=TRUE,"",IF(Hauptmenü!$C$7=1,K71,J71))</f>
        <v/>
      </c>
      <c r="F71" s="28" t="str">
        <f>IF(ISBLANK(INV!L70)=TRUE,"",IF(INV!M70&lt;=99999,CONCATENATE("0",MID(INV!M70,1,1),".",MID(INV!M70,2,2),".",MID(INV!M70,4,2)),CONCATENATE(MID(INV!M70,1,2),".",MID(INV!M70,3,2),".",MID(INV!M70,5,2))))</f>
        <v/>
      </c>
      <c r="G71" s="41" t="str">
        <f>IF(ISBLANK(INV!L70)=TRUE,"",VALUE(F71))</f>
        <v/>
      </c>
      <c r="H71" s="28">
        <f>IF(I71&lt;3022,0,IF(AND(G71&gt;='USt-Sätze'!$A$3, G71&lt;='USt-Sätze'!$B$3),'USt-Sätze'!$C$3,IF(AND(G71&gt;='USt-Sätze'!$A$4, G71&lt;='USt-Sätze'!$B$4),'USt-Sätze'!$C$4,IF(AND(G71&gt;='USt-Sätze'!$A$5, G71&lt;='USt-Sätze'!$B$5),'USt-Sätze'!$C$5,IF(AND(G71&gt;='USt-Sätze'!$A$6, G71&lt;='USt-Sätze'!$B$6),'USt-Sätze'!$C$6,IF(AND(G71&gt;='USt-Sätze'!$A$7, G71&lt;='USt-Sätze'!$B$7),'USt-Sätze'!$C$7,IF(AND(G71&gt;='USt-Sätze'!$A$8, G71&lt;='USt-Sätze'!$B$8),'USt-Sätze'!$C$8,IF(AND(G71&gt;='USt-Sätze'!$A$9, G71&lt;='USt-Sätze'!$B$9),'USt-Sätze'!$C$9,IF(G71&gt;='USt-Sätze'!$A$10,'USt-Sätze'!$C$10,0)))))))))</f>
        <v>0.19</v>
      </c>
      <c r="I71" s="28" t="str">
        <f>IF(ISBLANK(INV!L70)=TRUE,"",INV!A70)</f>
        <v/>
      </c>
      <c r="J71" s="28" t="str">
        <f>IF(ISBLANK(INV!L70)=TRUE,"",INV!B70)</f>
        <v/>
      </c>
      <c r="K71" s="28" t="str">
        <f>IF(ISBLANK(INV!L70)=TRUE,"",ROUND(INV!B70*(1+H71),2))</f>
        <v/>
      </c>
    </row>
    <row r="72" spans="1:11">
      <c r="A72" s="28" t="str">
        <f>IF(ISBLANK(INV!L71)=TRUE,"",INV!L71)</f>
        <v/>
      </c>
      <c r="B72" s="42" t="str">
        <f>IF(ISBLANK(INV!L71)=TRUE,"",VLOOKUP(INV!A71,Code!$A$1:$B$30,2,FALSE))</f>
        <v/>
      </c>
      <c r="C72" s="28" t="str">
        <f>IF(ISBLANK(INV!L71)=TRUE,"",INV!K71)</f>
        <v/>
      </c>
      <c r="D72" s="28" t="str">
        <f>IF(ISBLANK(INV!L71)=TRUE,"",INV!J71)</f>
        <v/>
      </c>
      <c r="E72" s="28" t="str">
        <f>IF(ISBLANK(INV!L71)=TRUE,"",IF(Hauptmenü!$C$7=1,K72,J72))</f>
        <v/>
      </c>
      <c r="F72" s="28" t="str">
        <f>IF(ISBLANK(INV!L71)=TRUE,"",IF(INV!M71&lt;=99999,CONCATENATE("0",MID(INV!M71,1,1),".",MID(INV!M71,2,2),".",MID(INV!M71,4,2)),CONCATENATE(MID(INV!M71,1,2),".",MID(INV!M71,3,2),".",MID(INV!M71,5,2))))</f>
        <v/>
      </c>
      <c r="G72" s="41" t="str">
        <f>IF(ISBLANK(INV!L71)=TRUE,"",VALUE(F72))</f>
        <v/>
      </c>
      <c r="H72" s="28">
        <f>IF(I72&lt;3022,0,IF(AND(G72&gt;='USt-Sätze'!$A$3, G72&lt;='USt-Sätze'!$B$3),'USt-Sätze'!$C$3,IF(AND(G72&gt;='USt-Sätze'!$A$4, G72&lt;='USt-Sätze'!$B$4),'USt-Sätze'!$C$4,IF(AND(G72&gt;='USt-Sätze'!$A$5, G72&lt;='USt-Sätze'!$B$5),'USt-Sätze'!$C$5,IF(AND(G72&gt;='USt-Sätze'!$A$6, G72&lt;='USt-Sätze'!$B$6),'USt-Sätze'!$C$6,IF(AND(G72&gt;='USt-Sätze'!$A$7, G72&lt;='USt-Sätze'!$B$7),'USt-Sätze'!$C$7,IF(AND(G72&gt;='USt-Sätze'!$A$8, G72&lt;='USt-Sätze'!$B$8),'USt-Sätze'!$C$8,IF(AND(G72&gt;='USt-Sätze'!$A$9, G72&lt;='USt-Sätze'!$B$9),'USt-Sätze'!$C$9,IF(G72&gt;='USt-Sätze'!$A$10,'USt-Sätze'!$C$10,0)))))))))</f>
        <v>0.19</v>
      </c>
      <c r="I72" s="28" t="str">
        <f>IF(ISBLANK(INV!L71)=TRUE,"",INV!A71)</f>
        <v/>
      </c>
      <c r="J72" s="28" t="str">
        <f>IF(ISBLANK(INV!L71)=TRUE,"",INV!B71)</f>
        <v/>
      </c>
      <c r="K72" s="28" t="str">
        <f>IF(ISBLANK(INV!L71)=TRUE,"",ROUND(INV!B71*(1+H72),2))</f>
        <v/>
      </c>
    </row>
    <row r="73" spans="1:11">
      <c r="A73" s="28" t="str">
        <f>IF(ISBLANK(INV!L72)=TRUE,"",INV!L72)</f>
        <v/>
      </c>
      <c r="B73" s="42" t="str">
        <f>IF(ISBLANK(INV!L72)=TRUE,"",VLOOKUP(INV!A72,Code!$A$1:$B$30,2,FALSE))</f>
        <v/>
      </c>
      <c r="C73" s="28" t="str">
        <f>IF(ISBLANK(INV!L72)=TRUE,"",INV!K72)</f>
        <v/>
      </c>
      <c r="D73" s="28" t="str">
        <f>IF(ISBLANK(INV!L72)=TRUE,"",INV!J72)</f>
        <v/>
      </c>
      <c r="E73" s="28" t="str">
        <f>IF(ISBLANK(INV!L72)=TRUE,"",IF(Hauptmenü!$C$7=1,K73,J73))</f>
        <v/>
      </c>
      <c r="F73" s="28" t="str">
        <f>IF(ISBLANK(INV!L72)=TRUE,"",IF(INV!M72&lt;=99999,CONCATENATE("0",MID(INV!M72,1,1),".",MID(INV!M72,2,2),".",MID(INV!M72,4,2)),CONCATENATE(MID(INV!M72,1,2),".",MID(INV!M72,3,2),".",MID(INV!M72,5,2))))</f>
        <v/>
      </c>
      <c r="G73" s="41" t="str">
        <f>IF(ISBLANK(INV!L72)=TRUE,"",VALUE(F73))</f>
        <v/>
      </c>
      <c r="H73" s="28">
        <f>IF(I73&lt;3022,0,IF(AND(G73&gt;='USt-Sätze'!$A$3, G73&lt;='USt-Sätze'!$B$3),'USt-Sätze'!$C$3,IF(AND(G73&gt;='USt-Sätze'!$A$4, G73&lt;='USt-Sätze'!$B$4),'USt-Sätze'!$C$4,IF(AND(G73&gt;='USt-Sätze'!$A$5, G73&lt;='USt-Sätze'!$B$5),'USt-Sätze'!$C$5,IF(AND(G73&gt;='USt-Sätze'!$A$6, G73&lt;='USt-Sätze'!$B$6),'USt-Sätze'!$C$6,IF(AND(G73&gt;='USt-Sätze'!$A$7, G73&lt;='USt-Sätze'!$B$7),'USt-Sätze'!$C$7,IF(AND(G73&gt;='USt-Sätze'!$A$8, G73&lt;='USt-Sätze'!$B$8),'USt-Sätze'!$C$8,IF(AND(G73&gt;='USt-Sätze'!$A$9, G73&lt;='USt-Sätze'!$B$9),'USt-Sätze'!$C$9,IF(G73&gt;='USt-Sätze'!$A$10,'USt-Sätze'!$C$10,0)))))))))</f>
        <v>0.19</v>
      </c>
      <c r="I73" s="28" t="str">
        <f>IF(ISBLANK(INV!L72)=TRUE,"",INV!A72)</f>
        <v/>
      </c>
      <c r="J73" s="28" t="str">
        <f>IF(ISBLANK(INV!L72)=TRUE,"",INV!B72)</f>
        <v/>
      </c>
      <c r="K73" s="28" t="str">
        <f>IF(ISBLANK(INV!L72)=TRUE,"",ROUND(INV!B72*(1+H73),2))</f>
        <v/>
      </c>
    </row>
    <row r="74" spans="1:11">
      <c r="A74" s="28" t="str">
        <f>IF(ISBLANK(INV!L73)=TRUE,"",INV!L73)</f>
        <v/>
      </c>
      <c r="B74" s="42" t="str">
        <f>IF(ISBLANK(INV!L73)=TRUE,"",VLOOKUP(INV!A73,Code!$A$1:$B$30,2,FALSE))</f>
        <v/>
      </c>
      <c r="C74" s="28" t="str">
        <f>IF(ISBLANK(INV!L73)=TRUE,"",INV!K73)</f>
        <v/>
      </c>
      <c r="D74" s="28" t="str">
        <f>IF(ISBLANK(INV!L73)=TRUE,"",INV!J73)</f>
        <v/>
      </c>
      <c r="E74" s="28" t="str">
        <f>IF(ISBLANK(INV!L73)=TRUE,"",IF(Hauptmenü!$C$7=1,K74,J74))</f>
        <v/>
      </c>
      <c r="F74" s="28" t="str">
        <f>IF(ISBLANK(INV!L73)=TRUE,"",IF(INV!M73&lt;=99999,CONCATENATE("0",MID(INV!M73,1,1),".",MID(INV!M73,2,2),".",MID(INV!M73,4,2)),CONCATENATE(MID(INV!M73,1,2),".",MID(INV!M73,3,2),".",MID(INV!M73,5,2))))</f>
        <v/>
      </c>
      <c r="G74" s="41" t="str">
        <f>IF(ISBLANK(INV!L73)=TRUE,"",VALUE(F74))</f>
        <v/>
      </c>
      <c r="H74" s="28">
        <f>IF(I74&lt;3022,0,IF(AND(G74&gt;='USt-Sätze'!$A$3, G74&lt;='USt-Sätze'!$B$3),'USt-Sätze'!$C$3,IF(AND(G74&gt;='USt-Sätze'!$A$4, G74&lt;='USt-Sätze'!$B$4),'USt-Sätze'!$C$4,IF(AND(G74&gt;='USt-Sätze'!$A$5, G74&lt;='USt-Sätze'!$B$5),'USt-Sätze'!$C$5,IF(AND(G74&gt;='USt-Sätze'!$A$6, G74&lt;='USt-Sätze'!$B$6),'USt-Sätze'!$C$6,IF(AND(G74&gt;='USt-Sätze'!$A$7, G74&lt;='USt-Sätze'!$B$7),'USt-Sätze'!$C$7,IF(AND(G74&gt;='USt-Sätze'!$A$8, G74&lt;='USt-Sätze'!$B$8),'USt-Sätze'!$C$8,IF(AND(G74&gt;='USt-Sätze'!$A$9, G74&lt;='USt-Sätze'!$B$9),'USt-Sätze'!$C$9,IF(G74&gt;='USt-Sätze'!$A$10,'USt-Sätze'!$C$10,0)))))))))</f>
        <v>0.19</v>
      </c>
      <c r="I74" s="28" t="str">
        <f>IF(ISBLANK(INV!L73)=TRUE,"",INV!A73)</f>
        <v/>
      </c>
      <c r="J74" s="28" t="str">
        <f>IF(ISBLANK(INV!L73)=TRUE,"",INV!B73)</f>
        <v/>
      </c>
      <c r="K74" s="28" t="str">
        <f>IF(ISBLANK(INV!L73)=TRUE,"",ROUND(INV!B73*(1+H74),2))</f>
        <v/>
      </c>
    </row>
    <row r="75" spans="1:11">
      <c r="A75" s="28" t="str">
        <f>IF(ISBLANK(INV!L74)=TRUE,"",INV!L74)</f>
        <v/>
      </c>
      <c r="B75" s="42" t="str">
        <f>IF(ISBLANK(INV!L74)=TRUE,"",VLOOKUP(INV!A74,Code!$A$1:$B$30,2,FALSE))</f>
        <v/>
      </c>
      <c r="C75" s="28" t="str">
        <f>IF(ISBLANK(INV!L74)=TRUE,"",INV!K74)</f>
        <v/>
      </c>
      <c r="D75" s="28" t="str">
        <f>IF(ISBLANK(INV!L74)=TRUE,"",INV!J74)</f>
        <v/>
      </c>
      <c r="E75" s="28" t="str">
        <f>IF(ISBLANK(INV!L74)=TRUE,"",IF(Hauptmenü!$C$7=1,K75,J75))</f>
        <v/>
      </c>
      <c r="F75" s="28" t="str">
        <f>IF(ISBLANK(INV!L74)=TRUE,"",IF(INV!M74&lt;=99999,CONCATENATE("0",MID(INV!M74,1,1),".",MID(INV!M74,2,2),".",MID(INV!M74,4,2)),CONCATENATE(MID(INV!M74,1,2),".",MID(INV!M74,3,2),".",MID(INV!M74,5,2))))</f>
        <v/>
      </c>
      <c r="G75" s="41" t="str">
        <f>IF(ISBLANK(INV!L74)=TRUE,"",VALUE(F75))</f>
        <v/>
      </c>
      <c r="H75" s="28">
        <f>IF(I75&lt;3022,0,IF(AND(G75&gt;='USt-Sätze'!$A$3, G75&lt;='USt-Sätze'!$B$3),'USt-Sätze'!$C$3,IF(AND(G75&gt;='USt-Sätze'!$A$4, G75&lt;='USt-Sätze'!$B$4),'USt-Sätze'!$C$4,IF(AND(G75&gt;='USt-Sätze'!$A$5, G75&lt;='USt-Sätze'!$B$5),'USt-Sätze'!$C$5,IF(AND(G75&gt;='USt-Sätze'!$A$6, G75&lt;='USt-Sätze'!$B$6),'USt-Sätze'!$C$6,IF(AND(G75&gt;='USt-Sätze'!$A$7, G75&lt;='USt-Sätze'!$B$7),'USt-Sätze'!$C$7,IF(AND(G75&gt;='USt-Sätze'!$A$8, G75&lt;='USt-Sätze'!$B$8),'USt-Sätze'!$C$8,IF(AND(G75&gt;='USt-Sätze'!$A$9, G75&lt;='USt-Sätze'!$B$9),'USt-Sätze'!$C$9,IF(G75&gt;='USt-Sätze'!$A$10,'USt-Sätze'!$C$10,0)))))))))</f>
        <v>0.19</v>
      </c>
      <c r="I75" s="28" t="str">
        <f>IF(ISBLANK(INV!L74)=TRUE,"",INV!A74)</f>
        <v/>
      </c>
      <c r="J75" s="28" t="str">
        <f>IF(ISBLANK(INV!L74)=TRUE,"",INV!B74)</f>
        <v/>
      </c>
      <c r="K75" s="28" t="str">
        <f>IF(ISBLANK(INV!L74)=TRUE,"",ROUND(INV!B74*(1+H75),2))</f>
        <v/>
      </c>
    </row>
    <row r="76" spans="1:11">
      <c r="A76" s="28" t="str">
        <f>IF(ISBLANK(INV!L75)=TRUE,"",INV!L75)</f>
        <v/>
      </c>
      <c r="B76" s="42" t="str">
        <f>IF(ISBLANK(INV!L75)=TRUE,"",VLOOKUP(INV!A75,Code!$A$1:$B$30,2,FALSE))</f>
        <v/>
      </c>
      <c r="C76" s="28" t="str">
        <f>IF(ISBLANK(INV!L75)=TRUE,"",INV!K75)</f>
        <v/>
      </c>
      <c r="D76" s="28" t="str">
        <f>IF(ISBLANK(INV!L75)=TRUE,"",INV!J75)</f>
        <v/>
      </c>
      <c r="E76" s="28" t="str">
        <f>IF(ISBLANK(INV!L75)=TRUE,"",IF(Hauptmenü!$C$7=1,K76,J76))</f>
        <v/>
      </c>
      <c r="F76" s="28" t="str">
        <f>IF(ISBLANK(INV!L75)=TRUE,"",IF(INV!M75&lt;=99999,CONCATENATE("0",MID(INV!M75,1,1),".",MID(INV!M75,2,2),".",MID(INV!M75,4,2)),CONCATENATE(MID(INV!M75,1,2),".",MID(INV!M75,3,2),".",MID(INV!M75,5,2))))</f>
        <v/>
      </c>
      <c r="G76" s="41" t="str">
        <f>IF(ISBLANK(INV!L75)=TRUE,"",VALUE(F76))</f>
        <v/>
      </c>
      <c r="H76" s="28">
        <f>IF(I76&lt;3022,0,IF(AND(G76&gt;='USt-Sätze'!$A$3, G76&lt;='USt-Sätze'!$B$3),'USt-Sätze'!$C$3,IF(AND(G76&gt;='USt-Sätze'!$A$4, G76&lt;='USt-Sätze'!$B$4),'USt-Sätze'!$C$4,IF(AND(G76&gt;='USt-Sätze'!$A$5, G76&lt;='USt-Sätze'!$B$5),'USt-Sätze'!$C$5,IF(AND(G76&gt;='USt-Sätze'!$A$6, G76&lt;='USt-Sätze'!$B$6),'USt-Sätze'!$C$6,IF(AND(G76&gt;='USt-Sätze'!$A$7, G76&lt;='USt-Sätze'!$B$7),'USt-Sätze'!$C$7,IF(AND(G76&gt;='USt-Sätze'!$A$8, G76&lt;='USt-Sätze'!$B$8),'USt-Sätze'!$C$8,IF(AND(G76&gt;='USt-Sätze'!$A$9, G76&lt;='USt-Sätze'!$B$9),'USt-Sätze'!$C$9,IF(G76&gt;='USt-Sätze'!$A$10,'USt-Sätze'!$C$10,0)))))))))</f>
        <v>0.19</v>
      </c>
      <c r="I76" s="28" t="str">
        <f>IF(ISBLANK(INV!L75)=TRUE,"",INV!A75)</f>
        <v/>
      </c>
      <c r="J76" s="28" t="str">
        <f>IF(ISBLANK(INV!L75)=TRUE,"",INV!B75)</f>
        <v/>
      </c>
      <c r="K76" s="28" t="str">
        <f>IF(ISBLANK(INV!L75)=TRUE,"",ROUND(INV!B75*(1+H76),2))</f>
        <v/>
      </c>
    </row>
    <row r="77" spans="1:11">
      <c r="A77" s="28" t="str">
        <f>IF(ISBLANK(INV!L76)=TRUE,"",INV!L76)</f>
        <v/>
      </c>
      <c r="B77" s="42" t="str">
        <f>IF(ISBLANK(INV!L76)=TRUE,"",VLOOKUP(INV!A76,Code!$A$1:$B$30,2,FALSE))</f>
        <v/>
      </c>
      <c r="C77" s="28" t="str">
        <f>IF(ISBLANK(INV!L76)=TRUE,"",INV!K76)</f>
        <v/>
      </c>
      <c r="D77" s="28" t="str">
        <f>IF(ISBLANK(INV!L76)=TRUE,"",INV!J76)</f>
        <v/>
      </c>
      <c r="E77" s="28" t="str">
        <f>IF(ISBLANK(INV!L76)=TRUE,"",IF(Hauptmenü!$C$7=1,K77,J77))</f>
        <v/>
      </c>
      <c r="F77" s="28" t="str">
        <f>IF(ISBLANK(INV!L76)=TRUE,"",IF(INV!M76&lt;=99999,CONCATENATE("0",MID(INV!M76,1,1),".",MID(INV!M76,2,2),".",MID(INV!M76,4,2)),CONCATENATE(MID(INV!M76,1,2),".",MID(INV!M76,3,2),".",MID(INV!M76,5,2))))</f>
        <v/>
      </c>
      <c r="G77" s="41" t="str">
        <f>IF(ISBLANK(INV!L76)=TRUE,"",VALUE(F77))</f>
        <v/>
      </c>
      <c r="H77" s="28">
        <f>IF(I77&lt;3022,0,IF(AND(G77&gt;='USt-Sätze'!$A$3, G77&lt;='USt-Sätze'!$B$3),'USt-Sätze'!$C$3,IF(AND(G77&gt;='USt-Sätze'!$A$4, G77&lt;='USt-Sätze'!$B$4),'USt-Sätze'!$C$4,IF(AND(G77&gt;='USt-Sätze'!$A$5, G77&lt;='USt-Sätze'!$B$5),'USt-Sätze'!$C$5,IF(AND(G77&gt;='USt-Sätze'!$A$6, G77&lt;='USt-Sätze'!$B$6),'USt-Sätze'!$C$6,IF(AND(G77&gt;='USt-Sätze'!$A$7, G77&lt;='USt-Sätze'!$B$7),'USt-Sätze'!$C$7,IF(AND(G77&gt;='USt-Sätze'!$A$8, G77&lt;='USt-Sätze'!$B$8),'USt-Sätze'!$C$8,IF(AND(G77&gt;='USt-Sätze'!$A$9, G77&lt;='USt-Sätze'!$B$9),'USt-Sätze'!$C$9,IF(G77&gt;='USt-Sätze'!$A$10,'USt-Sätze'!$C$10,0)))))))))</f>
        <v>0.19</v>
      </c>
      <c r="I77" s="28" t="str">
        <f>IF(ISBLANK(INV!L76)=TRUE,"",INV!A76)</f>
        <v/>
      </c>
      <c r="J77" s="28" t="str">
        <f>IF(ISBLANK(INV!L76)=TRUE,"",INV!B76)</f>
        <v/>
      </c>
      <c r="K77" s="28" t="str">
        <f>IF(ISBLANK(INV!L76)=TRUE,"",ROUND(INV!B76*(1+H77),2))</f>
        <v/>
      </c>
    </row>
    <row r="78" spans="1:11">
      <c r="A78" s="28" t="str">
        <f>IF(ISBLANK(INV!L77)=TRUE,"",INV!L77)</f>
        <v/>
      </c>
      <c r="B78" s="42" t="str">
        <f>IF(ISBLANK(INV!L77)=TRUE,"",VLOOKUP(INV!A77,Code!$A$1:$B$30,2,FALSE))</f>
        <v/>
      </c>
      <c r="C78" s="28" t="str">
        <f>IF(ISBLANK(INV!L77)=TRUE,"",INV!K77)</f>
        <v/>
      </c>
      <c r="D78" s="28" t="str">
        <f>IF(ISBLANK(INV!L77)=TRUE,"",INV!J77)</f>
        <v/>
      </c>
      <c r="E78" s="28" t="str">
        <f>IF(ISBLANK(INV!L77)=TRUE,"",IF(Hauptmenü!$C$7=1,K78,J78))</f>
        <v/>
      </c>
      <c r="F78" s="28" t="str">
        <f>IF(ISBLANK(INV!L77)=TRUE,"",IF(INV!M77&lt;=99999,CONCATENATE("0",MID(INV!M77,1,1),".",MID(INV!M77,2,2),".",MID(INV!M77,4,2)),CONCATENATE(MID(INV!M77,1,2),".",MID(INV!M77,3,2),".",MID(INV!M77,5,2))))</f>
        <v/>
      </c>
      <c r="G78" s="41" t="str">
        <f>IF(ISBLANK(INV!L77)=TRUE,"",VALUE(F78))</f>
        <v/>
      </c>
      <c r="H78" s="28">
        <f>IF(I78&lt;3022,0,IF(AND(G78&gt;='USt-Sätze'!$A$3, G78&lt;='USt-Sätze'!$B$3),'USt-Sätze'!$C$3,IF(AND(G78&gt;='USt-Sätze'!$A$4, G78&lt;='USt-Sätze'!$B$4),'USt-Sätze'!$C$4,IF(AND(G78&gt;='USt-Sätze'!$A$5, G78&lt;='USt-Sätze'!$B$5),'USt-Sätze'!$C$5,IF(AND(G78&gt;='USt-Sätze'!$A$6, G78&lt;='USt-Sätze'!$B$6),'USt-Sätze'!$C$6,IF(AND(G78&gt;='USt-Sätze'!$A$7, G78&lt;='USt-Sätze'!$B$7),'USt-Sätze'!$C$7,IF(AND(G78&gt;='USt-Sätze'!$A$8, G78&lt;='USt-Sätze'!$B$8),'USt-Sätze'!$C$8,IF(AND(G78&gt;='USt-Sätze'!$A$9, G78&lt;='USt-Sätze'!$B$9),'USt-Sätze'!$C$9,IF(G78&gt;='USt-Sätze'!$A$10,'USt-Sätze'!$C$10,0)))))))))</f>
        <v>0.19</v>
      </c>
      <c r="I78" s="28" t="str">
        <f>IF(ISBLANK(INV!L77)=TRUE,"",INV!A77)</f>
        <v/>
      </c>
      <c r="J78" s="28" t="str">
        <f>IF(ISBLANK(INV!L77)=TRUE,"",INV!B77)</f>
        <v/>
      </c>
      <c r="K78" s="28" t="str">
        <f>IF(ISBLANK(INV!L77)=TRUE,"",ROUND(INV!B77*(1+H78),2))</f>
        <v/>
      </c>
    </row>
    <row r="79" spans="1:11">
      <c r="A79" s="28" t="str">
        <f>IF(ISBLANK(INV!L78)=TRUE,"",INV!L78)</f>
        <v/>
      </c>
      <c r="B79" s="42" t="str">
        <f>IF(ISBLANK(INV!L78)=TRUE,"",VLOOKUP(INV!A78,Code!$A$1:$B$30,2,FALSE))</f>
        <v/>
      </c>
      <c r="C79" s="28" t="str">
        <f>IF(ISBLANK(INV!L78)=TRUE,"",INV!K78)</f>
        <v/>
      </c>
      <c r="D79" s="28" t="str">
        <f>IF(ISBLANK(INV!L78)=TRUE,"",INV!J78)</f>
        <v/>
      </c>
      <c r="E79" s="28" t="str">
        <f>IF(ISBLANK(INV!L78)=TRUE,"",IF(Hauptmenü!$C$7=1,K79,J79))</f>
        <v/>
      </c>
      <c r="F79" s="28" t="str">
        <f>IF(ISBLANK(INV!L78)=TRUE,"",IF(INV!M78&lt;=99999,CONCATENATE("0",MID(INV!M78,1,1),".",MID(INV!M78,2,2),".",MID(INV!M78,4,2)),CONCATENATE(MID(INV!M78,1,2),".",MID(INV!M78,3,2),".",MID(INV!M78,5,2))))</f>
        <v/>
      </c>
      <c r="G79" s="41" t="str">
        <f>IF(ISBLANK(INV!L78)=TRUE,"",VALUE(F79))</f>
        <v/>
      </c>
      <c r="H79" s="28">
        <f>IF(I79&lt;3022,0,IF(AND(G79&gt;='USt-Sätze'!$A$3, G79&lt;='USt-Sätze'!$B$3),'USt-Sätze'!$C$3,IF(AND(G79&gt;='USt-Sätze'!$A$4, G79&lt;='USt-Sätze'!$B$4),'USt-Sätze'!$C$4,IF(AND(G79&gt;='USt-Sätze'!$A$5, G79&lt;='USt-Sätze'!$B$5),'USt-Sätze'!$C$5,IF(AND(G79&gt;='USt-Sätze'!$A$6, G79&lt;='USt-Sätze'!$B$6),'USt-Sätze'!$C$6,IF(AND(G79&gt;='USt-Sätze'!$A$7, G79&lt;='USt-Sätze'!$B$7),'USt-Sätze'!$C$7,IF(AND(G79&gt;='USt-Sätze'!$A$8, G79&lt;='USt-Sätze'!$B$8),'USt-Sätze'!$C$8,IF(AND(G79&gt;='USt-Sätze'!$A$9, G79&lt;='USt-Sätze'!$B$9),'USt-Sätze'!$C$9,IF(G79&gt;='USt-Sätze'!$A$10,'USt-Sätze'!$C$10,0)))))))))</f>
        <v>0.19</v>
      </c>
      <c r="I79" s="28" t="str">
        <f>IF(ISBLANK(INV!L78)=TRUE,"",INV!A78)</f>
        <v/>
      </c>
      <c r="J79" s="28" t="str">
        <f>IF(ISBLANK(INV!L78)=TRUE,"",INV!B78)</f>
        <v/>
      </c>
      <c r="K79" s="28" t="str">
        <f>IF(ISBLANK(INV!L78)=TRUE,"",ROUND(INV!B78*(1+H79),2))</f>
        <v/>
      </c>
    </row>
    <row r="80" spans="1:11">
      <c r="A80" s="28" t="str">
        <f>IF(ISBLANK(INV!L79)=TRUE,"",INV!L79)</f>
        <v/>
      </c>
      <c r="B80" s="42" t="str">
        <f>IF(ISBLANK(INV!L79)=TRUE,"",VLOOKUP(INV!A79,Code!$A$1:$B$30,2,FALSE))</f>
        <v/>
      </c>
      <c r="C80" s="28" t="str">
        <f>IF(ISBLANK(INV!L79)=TRUE,"",INV!K79)</f>
        <v/>
      </c>
      <c r="D80" s="28" t="str">
        <f>IF(ISBLANK(INV!L79)=TRUE,"",INV!J79)</f>
        <v/>
      </c>
      <c r="E80" s="28" t="str">
        <f>IF(ISBLANK(INV!L79)=TRUE,"",IF(Hauptmenü!$C$7=1,K80,J80))</f>
        <v/>
      </c>
      <c r="F80" s="28" t="str">
        <f>IF(ISBLANK(INV!L79)=TRUE,"",IF(INV!M79&lt;=99999,CONCATENATE("0",MID(INV!M79,1,1),".",MID(INV!M79,2,2),".",MID(INV!M79,4,2)),CONCATENATE(MID(INV!M79,1,2),".",MID(INV!M79,3,2),".",MID(INV!M79,5,2))))</f>
        <v/>
      </c>
      <c r="G80" s="41" t="str">
        <f>IF(ISBLANK(INV!L79)=TRUE,"",VALUE(F80))</f>
        <v/>
      </c>
      <c r="H80" s="28">
        <f>IF(I80&lt;3022,0,IF(AND(G80&gt;='USt-Sätze'!$A$3, G80&lt;='USt-Sätze'!$B$3),'USt-Sätze'!$C$3,IF(AND(G80&gt;='USt-Sätze'!$A$4, G80&lt;='USt-Sätze'!$B$4),'USt-Sätze'!$C$4,IF(AND(G80&gt;='USt-Sätze'!$A$5, G80&lt;='USt-Sätze'!$B$5),'USt-Sätze'!$C$5,IF(AND(G80&gt;='USt-Sätze'!$A$6, G80&lt;='USt-Sätze'!$B$6),'USt-Sätze'!$C$6,IF(AND(G80&gt;='USt-Sätze'!$A$7, G80&lt;='USt-Sätze'!$B$7),'USt-Sätze'!$C$7,IF(AND(G80&gt;='USt-Sätze'!$A$8, G80&lt;='USt-Sätze'!$B$8),'USt-Sätze'!$C$8,IF(AND(G80&gt;='USt-Sätze'!$A$9, G80&lt;='USt-Sätze'!$B$9),'USt-Sätze'!$C$9,IF(G80&gt;='USt-Sätze'!$A$10,'USt-Sätze'!$C$10,0)))))))))</f>
        <v>0.19</v>
      </c>
      <c r="I80" s="28" t="str">
        <f>IF(ISBLANK(INV!L79)=TRUE,"",INV!A79)</f>
        <v/>
      </c>
      <c r="J80" s="28" t="str">
        <f>IF(ISBLANK(INV!L79)=TRUE,"",INV!B79)</f>
        <v/>
      </c>
      <c r="K80" s="28" t="str">
        <f>IF(ISBLANK(INV!L79)=TRUE,"",ROUND(INV!B79*(1+H80),2))</f>
        <v/>
      </c>
    </row>
    <row r="81" spans="1:11">
      <c r="A81" s="28" t="str">
        <f>IF(ISBLANK(INV!L80)=TRUE,"",INV!L80)</f>
        <v/>
      </c>
      <c r="B81" s="42" t="str">
        <f>IF(ISBLANK(INV!L80)=TRUE,"",VLOOKUP(INV!A80,Code!$A$1:$B$30,2,FALSE))</f>
        <v/>
      </c>
      <c r="C81" s="28" t="str">
        <f>IF(ISBLANK(INV!L80)=TRUE,"",INV!K80)</f>
        <v/>
      </c>
      <c r="D81" s="28" t="str">
        <f>IF(ISBLANK(INV!L80)=TRUE,"",INV!J80)</f>
        <v/>
      </c>
      <c r="E81" s="28" t="str">
        <f>IF(ISBLANK(INV!L80)=TRUE,"",IF(Hauptmenü!$C$7=1,K81,J81))</f>
        <v/>
      </c>
      <c r="F81" s="28" t="str">
        <f>IF(ISBLANK(INV!L80)=TRUE,"",IF(INV!M80&lt;=99999,CONCATENATE("0",MID(INV!M80,1,1),".",MID(INV!M80,2,2),".",MID(INV!M80,4,2)),CONCATENATE(MID(INV!M80,1,2),".",MID(INV!M80,3,2),".",MID(INV!M80,5,2))))</f>
        <v/>
      </c>
      <c r="G81" s="41" t="str">
        <f>IF(ISBLANK(INV!L80)=TRUE,"",VALUE(F81))</f>
        <v/>
      </c>
      <c r="H81" s="28">
        <f>IF(I81&lt;3022,0,IF(AND(G81&gt;='USt-Sätze'!$A$3, G81&lt;='USt-Sätze'!$B$3),'USt-Sätze'!$C$3,IF(AND(G81&gt;='USt-Sätze'!$A$4, G81&lt;='USt-Sätze'!$B$4),'USt-Sätze'!$C$4,IF(AND(G81&gt;='USt-Sätze'!$A$5, G81&lt;='USt-Sätze'!$B$5),'USt-Sätze'!$C$5,IF(AND(G81&gt;='USt-Sätze'!$A$6, G81&lt;='USt-Sätze'!$B$6),'USt-Sätze'!$C$6,IF(AND(G81&gt;='USt-Sätze'!$A$7, G81&lt;='USt-Sätze'!$B$7),'USt-Sätze'!$C$7,IF(AND(G81&gt;='USt-Sätze'!$A$8, G81&lt;='USt-Sätze'!$B$8),'USt-Sätze'!$C$8,IF(AND(G81&gt;='USt-Sätze'!$A$9, G81&lt;='USt-Sätze'!$B$9),'USt-Sätze'!$C$9,IF(G81&gt;='USt-Sätze'!$A$10,'USt-Sätze'!$C$10,0)))))))))</f>
        <v>0.19</v>
      </c>
      <c r="I81" s="28" t="str">
        <f>IF(ISBLANK(INV!L80)=TRUE,"",INV!A80)</f>
        <v/>
      </c>
      <c r="J81" s="28" t="str">
        <f>IF(ISBLANK(INV!L80)=TRUE,"",INV!B80)</f>
        <v/>
      </c>
      <c r="K81" s="28" t="str">
        <f>IF(ISBLANK(INV!L80)=TRUE,"",ROUND(INV!B80*(1+H81),2))</f>
        <v/>
      </c>
    </row>
    <row r="82" spans="1:11">
      <c r="A82" s="28" t="str">
        <f>IF(ISBLANK(INV!L81)=TRUE,"",INV!L81)</f>
        <v/>
      </c>
      <c r="B82" s="42" t="str">
        <f>IF(ISBLANK(INV!L81)=TRUE,"",VLOOKUP(INV!A81,Code!$A$1:$B$30,2,FALSE))</f>
        <v/>
      </c>
      <c r="C82" s="28" t="str">
        <f>IF(ISBLANK(INV!L81)=TRUE,"",INV!K81)</f>
        <v/>
      </c>
      <c r="D82" s="28" t="str">
        <f>IF(ISBLANK(INV!L81)=TRUE,"",INV!J81)</f>
        <v/>
      </c>
      <c r="E82" s="28" t="str">
        <f>IF(ISBLANK(INV!L81)=TRUE,"",IF(Hauptmenü!$C$7=1,K82,J82))</f>
        <v/>
      </c>
      <c r="F82" s="28" t="str">
        <f>IF(ISBLANK(INV!L81)=TRUE,"",IF(INV!M81&lt;=99999,CONCATENATE("0",MID(INV!M81,1,1),".",MID(INV!M81,2,2),".",MID(INV!M81,4,2)),CONCATENATE(MID(INV!M81,1,2),".",MID(INV!M81,3,2),".",MID(INV!M81,5,2))))</f>
        <v/>
      </c>
      <c r="G82" s="41" t="str">
        <f>IF(ISBLANK(INV!L81)=TRUE,"",VALUE(F82))</f>
        <v/>
      </c>
      <c r="H82" s="28">
        <f>IF(I82&lt;3022,0,IF(AND(G82&gt;='USt-Sätze'!$A$3, G82&lt;='USt-Sätze'!$B$3),'USt-Sätze'!$C$3,IF(AND(G82&gt;='USt-Sätze'!$A$4, G82&lt;='USt-Sätze'!$B$4),'USt-Sätze'!$C$4,IF(AND(G82&gt;='USt-Sätze'!$A$5, G82&lt;='USt-Sätze'!$B$5),'USt-Sätze'!$C$5,IF(AND(G82&gt;='USt-Sätze'!$A$6, G82&lt;='USt-Sätze'!$B$6),'USt-Sätze'!$C$6,IF(AND(G82&gt;='USt-Sätze'!$A$7, G82&lt;='USt-Sätze'!$B$7),'USt-Sätze'!$C$7,IF(AND(G82&gt;='USt-Sätze'!$A$8, G82&lt;='USt-Sätze'!$B$8),'USt-Sätze'!$C$8,IF(AND(G82&gt;='USt-Sätze'!$A$9, G82&lt;='USt-Sätze'!$B$9),'USt-Sätze'!$C$9,IF(G82&gt;='USt-Sätze'!$A$10,'USt-Sätze'!$C$10,0)))))))))</f>
        <v>0.19</v>
      </c>
      <c r="I82" s="28" t="str">
        <f>IF(ISBLANK(INV!L81)=TRUE,"",INV!A81)</f>
        <v/>
      </c>
      <c r="J82" s="28" t="str">
        <f>IF(ISBLANK(INV!L81)=TRUE,"",INV!B81)</f>
        <v/>
      </c>
      <c r="K82" s="28" t="str">
        <f>IF(ISBLANK(INV!L81)=TRUE,"",ROUND(INV!B81*(1+H82),2))</f>
        <v/>
      </c>
    </row>
    <row r="83" spans="1:11">
      <c r="A83" s="28" t="str">
        <f>IF(ISBLANK(INV!L82)=TRUE,"",INV!L82)</f>
        <v/>
      </c>
      <c r="B83" s="42" t="str">
        <f>IF(ISBLANK(INV!L82)=TRUE,"",VLOOKUP(INV!A82,Code!$A$1:$B$30,2,FALSE))</f>
        <v/>
      </c>
      <c r="C83" s="28" t="str">
        <f>IF(ISBLANK(INV!L82)=TRUE,"",INV!K82)</f>
        <v/>
      </c>
      <c r="D83" s="28" t="str">
        <f>IF(ISBLANK(INV!L82)=TRUE,"",INV!J82)</f>
        <v/>
      </c>
      <c r="E83" s="28" t="str">
        <f>IF(ISBLANK(INV!L82)=TRUE,"",IF(Hauptmenü!$C$7=1,K83,J83))</f>
        <v/>
      </c>
      <c r="F83" s="28" t="str">
        <f>IF(ISBLANK(INV!L82)=TRUE,"",IF(INV!M82&lt;=99999,CONCATENATE("0",MID(INV!M82,1,1),".",MID(INV!M82,2,2),".",MID(INV!M82,4,2)),CONCATENATE(MID(INV!M82,1,2),".",MID(INV!M82,3,2),".",MID(INV!M82,5,2))))</f>
        <v/>
      </c>
      <c r="G83" s="41" t="str">
        <f>IF(ISBLANK(INV!L82)=TRUE,"",VALUE(F83))</f>
        <v/>
      </c>
      <c r="H83" s="28">
        <f>IF(I83&lt;3022,0,IF(AND(G83&gt;='USt-Sätze'!$A$3, G83&lt;='USt-Sätze'!$B$3),'USt-Sätze'!$C$3,IF(AND(G83&gt;='USt-Sätze'!$A$4, G83&lt;='USt-Sätze'!$B$4),'USt-Sätze'!$C$4,IF(AND(G83&gt;='USt-Sätze'!$A$5, G83&lt;='USt-Sätze'!$B$5),'USt-Sätze'!$C$5,IF(AND(G83&gt;='USt-Sätze'!$A$6, G83&lt;='USt-Sätze'!$B$6),'USt-Sätze'!$C$6,IF(AND(G83&gt;='USt-Sätze'!$A$7, G83&lt;='USt-Sätze'!$B$7),'USt-Sätze'!$C$7,IF(AND(G83&gt;='USt-Sätze'!$A$8, G83&lt;='USt-Sätze'!$B$8),'USt-Sätze'!$C$8,IF(AND(G83&gt;='USt-Sätze'!$A$9, G83&lt;='USt-Sätze'!$B$9),'USt-Sätze'!$C$9,IF(G83&gt;='USt-Sätze'!$A$10,'USt-Sätze'!$C$10,0)))))))))</f>
        <v>0.19</v>
      </c>
      <c r="I83" s="28" t="str">
        <f>IF(ISBLANK(INV!L82)=TRUE,"",INV!A82)</f>
        <v/>
      </c>
      <c r="J83" s="28" t="str">
        <f>IF(ISBLANK(INV!L82)=TRUE,"",INV!B82)</f>
        <v/>
      </c>
      <c r="K83" s="28" t="str">
        <f>IF(ISBLANK(INV!L82)=TRUE,"",ROUND(INV!B82*(1+H83),2))</f>
        <v/>
      </c>
    </row>
    <row r="84" spans="1:11">
      <c r="A84" s="28" t="str">
        <f>IF(ISBLANK(INV!L83)=TRUE,"",INV!L83)</f>
        <v/>
      </c>
      <c r="B84" s="42" t="str">
        <f>IF(ISBLANK(INV!L83)=TRUE,"",VLOOKUP(INV!A83,Code!$A$1:$B$30,2,FALSE))</f>
        <v/>
      </c>
      <c r="C84" s="28" t="str">
        <f>IF(ISBLANK(INV!L83)=TRUE,"",INV!K83)</f>
        <v/>
      </c>
      <c r="D84" s="28" t="str">
        <f>IF(ISBLANK(INV!L83)=TRUE,"",INV!J83)</f>
        <v/>
      </c>
      <c r="E84" s="28" t="str">
        <f>IF(ISBLANK(INV!L83)=TRUE,"",IF(Hauptmenü!$C$7=1,K84,J84))</f>
        <v/>
      </c>
      <c r="F84" s="28" t="str">
        <f>IF(ISBLANK(INV!L83)=TRUE,"",IF(INV!M83&lt;=99999,CONCATENATE("0",MID(INV!M83,1,1),".",MID(INV!M83,2,2),".",MID(INV!M83,4,2)),CONCATENATE(MID(INV!M83,1,2),".",MID(INV!M83,3,2),".",MID(INV!M83,5,2))))</f>
        <v/>
      </c>
      <c r="G84" s="41" t="str">
        <f>IF(ISBLANK(INV!L83)=TRUE,"",VALUE(F84))</f>
        <v/>
      </c>
      <c r="H84" s="28">
        <f>IF(I84&lt;3022,0,IF(AND(G84&gt;='USt-Sätze'!$A$3, G84&lt;='USt-Sätze'!$B$3),'USt-Sätze'!$C$3,IF(AND(G84&gt;='USt-Sätze'!$A$4, G84&lt;='USt-Sätze'!$B$4),'USt-Sätze'!$C$4,IF(AND(G84&gt;='USt-Sätze'!$A$5, G84&lt;='USt-Sätze'!$B$5),'USt-Sätze'!$C$5,IF(AND(G84&gt;='USt-Sätze'!$A$6, G84&lt;='USt-Sätze'!$B$6),'USt-Sätze'!$C$6,IF(AND(G84&gt;='USt-Sätze'!$A$7, G84&lt;='USt-Sätze'!$B$7),'USt-Sätze'!$C$7,IF(AND(G84&gt;='USt-Sätze'!$A$8, G84&lt;='USt-Sätze'!$B$8),'USt-Sätze'!$C$8,IF(AND(G84&gt;='USt-Sätze'!$A$9, G84&lt;='USt-Sätze'!$B$9),'USt-Sätze'!$C$9,IF(G84&gt;='USt-Sätze'!$A$10,'USt-Sätze'!$C$10,0)))))))))</f>
        <v>0.19</v>
      </c>
      <c r="I84" s="28" t="str">
        <f>IF(ISBLANK(INV!L83)=TRUE,"",INV!A83)</f>
        <v/>
      </c>
      <c r="J84" s="28" t="str">
        <f>IF(ISBLANK(INV!L83)=TRUE,"",INV!B83)</f>
        <v/>
      </c>
      <c r="K84" s="28" t="str">
        <f>IF(ISBLANK(INV!L83)=TRUE,"",ROUND(INV!B83*(1+H84),2))</f>
        <v/>
      </c>
    </row>
    <row r="85" spans="1:11">
      <c r="A85" s="28" t="str">
        <f>IF(ISBLANK(INV!L84)=TRUE,"",INV!L84)</f>
        <v/>
      </c>
      <c r="B85" s="42" t="str">
        <f>IF(ISBLANK(INV!L84)=TRUE,"",VLOOKUP(INV!A84,Code!$A$1:$B$30,2,FALSE))</f>
        <v/>
      </c>
      <c r="C85" s="28" t="str">
        <f>IF(ISBLANK(INV!L84)=TRUE,"",INV!K84)</f>
        <v/>
      </c>
      <c r="D85" s="28" t="str">
        <f>IF(ISBLANK(INV!L84)=TRUE,"",INV!J84)</f>
        <v/>
      </c>
      <c r="E85" s="28" t="str">
        <f>IF(ISBLANK(INV!L84)=TRUE,"",IF(Hauptmenü!$C$7=1,K85,J85))</f>
        <v/>
      </c>
      <c r="F85" s="28" t="str">
        <f>IF(ISBLANK(INV!L84)=TRUE,"",IF(INV!M84&lt;=99999,CONCATENATE("0",MID(INV!M84,1,1),".",MID(INV!M84,2,2),".",MID(INV!M84,4,2)),CONCATENATE(MID(INV!M84,1,2),".",MID(INV!M84,3,2),".",MID(INV!M84,5,2))))</f>
        <v/>
      </c>
      <c r="G85" s="41" t="str">
        <f>IF(ISBLANK(INV!L84)=TRUE,"",VALUE(F85))</f>
        <v/>
      </c>
      <c r="H85" s="28">
        <f>IF(I85&lt;3022,0,IF(AND(G85&gt;='USt-Sätze'!$A$3, G85&lt;='USt-Sätze'!$B$3),'USt-Sätze'!$C$3,IF(AND(G85&gt;='USt-Sätze'!$A$4, G85&lt;='USt-Sätze'!$B$4),'USt-Sätze'!$C$4,IF(AND(G85&gt;='USt-Sätze'!$A$5, G85&lt;='USt-Sätze'!$B$5),'USt-Sätze'!$C$5,IF(AND(G85&gt;='USt-Sätze'!$A$6, G85&lt;='USt-Sätze'!$B$6),'USt-Sätze'!$C$6,IF(AND(G85&gt;='USt-Sätze'!$A$7, G85&lt;='USt-Sätze'!$B$7),'USt-Sätze'!$C$7,IF(AND(G85&gt;='USt-Sätze'!$A$8, G85&lt;='USt-Sätze'!$B$8),'USt-Sätze'!$C$8,IF(AND(G85&gt;='USt-Sätze'!$A$9, G85&lt;='USt-Sätze'!$B$9),'USt-Sätze'!$C$9,IF(G85&gt;='USt-Sätze'!$A$10,'USt-Sätze'!$C$10,0)))))))))</f>
        <v>0.19</v>
      </c>
      <c r="I85" s="28" t="str">
        <f>IF(ISBLANK(INV!L84)=TRUE,"",INV!A84)</f>
        <v/>
      </c>
      <c r="J85" s="28" t="str">
        <f>IF(ISBLANK(INV!L84)=TRUE,"",INV!B84)</f>
        <v/>
      </c>
      <c r="K85" s="28" t="str">
        <f>IF(ISBLANK(INV!L84)=TRUE,"",ROUND(INV!B84*(1+H85),2))</f>
        <v/>
      </c>
    </row>
    <row r="86" spans="1:11">
      <c r="A86" s="28" t="str">
        <f>IF(ISBLANK(INV!L85)=TRUE,"",INV!L85)</f>
        <v/>
      </c>
      <c r="B86" s="42" t="str">
        <f>IF(ISBLANK(INV!L85)=TRUE,"",VLOOKUP(INV!A85,Code!$A$1:$B$30,2,FALSE))</f>
        <v/>
      </c>
      <c r="C86" s="28" t="str">
        <f>IF(ISBLANK(INV!L85)=TRUE,"",INV!K85)</f>
        <v/>
      </c>
      <c r="D86" s="28" t="str">
        <f>IF(ISBLANK(INV!L85)=TRUE,"",INV!J85)</f>
        <v/>
      </c>
      <c r="E86" s="28" t="str">
        <f>IF(ISBLANK(INV!L85)=TRUE,"",IF(Hauptmenü!$C$7=1,K86,J86))</f>
        <v/>
      </c>
      <c r="F86" s="28" t="str">
        <f>IF(ISBLANK(INV!L85)=TRUE,"",IF(INV!M85&lt;=99999,CONCATENATE("0",MID(INV!M85,1,1),".",MID(INV!M85,2,2),".",MID(INV!M85,4,2)),CONCATENATE(MID(INV!M85,1,2),".",MID(INV!M85,3,2),".",MID(INV!M85,5,2))))</f>
        <v/>
      </c>
      <c r="G86" s="41" t="str">
        <f>IF(ISBLANK(INV!L85)=TRUE,"",VALUE(F86))</f>
        <v/>
      </c>
      <c r="H86" s="28">
        <f>IF(I86&lt;3022,0,IF(AND(G86&gt;='USt-Sätze'!$A$3, G86&lt;='USt-Sätze'!$B$3),'USt-Sätze'!$C$3,IF(AND(G86&gt;='USt-Sätze'!$A$4, G86&lt;='USt-Sätze'!$B$4),'USt-Sätze'!$C$4,IF(AND(G86&gt;='USt-Sätze'!$A$5, G86&lt;='USt-Sätze'!$B$5),'USt-Sätze'!$C$5,IF(AND(G86&gt;='USt-Sätze'!$A$6, G86&lt;='USt-Sätze'!$B$6),'USt-Sätze'!$C$6,IF(AND(G86&gt;='USt-Sätze'!$A$7, G86&lt;='USt-Sätze'!$B$7),'USt-Sätze'!$C$7,IF(AND(G86&gt;='USt-Sätze'!$A$8, G86&lt;='USt-Sätze'!$B$8),'USt-Sätze'!$C$8,IF(AND(G86&gt;='USt-Sätze'!$A$9, G86&lt;='USt-Sätze'!$B$9),'USt-Sätze'!$C$9,IF(G86&gt;='USt-Sätze'!$A$10,'USt-Sätze'!$C$10,0)))))))))</f>
        <v>0.19</v>
      </c>
      <c r="I86" s="28" t="str">
        <f>IF(ISBLANK(INV!L85)=TRUE,"",INV!A85)</f>
        <v/>
      </c>
      <c r="J86" s="28" t="str">
        <f>IF(ISBLANK(INV!L85)=TRUE,"",INV!B85)</f>
        <v/>
      </c>
      <c r="K86" s="28" t="str">
        <f>IF(ISBLANK(INV!L85)=TRUE,"",ROUND(INV!B85*(1+H86),2))</f>
        <v/>
      </c>
    </row>
    <row r="87" spans="1:11">
      <c r="A87" s="28" t="str">
        <f>IF(ISBLANK(INV!L86)=TRUE,"",INV!L86)</f>
        <v/>
      </c>
      <c r="B87" s="42" t="str">
        <f>IF(ISBLANK(INV!L86)=TRUE,"",VLOOKUP(INV!A86,Code!$A$1:$B$30,2,FALSE))</f>
        <v/>
      </c>
      <c r="C87" s="28" t="str">
        <f>IF(ISBLANK(INV!L86)=TRUE,"",INV!K86)</f>
        <v/>
      </c>
      <c r="D87" s="28" t="str">
        <f>IF(ISBLANK(INV!L86)=TRUE,"",INV!J86)</f>
        <v/>
      </c>
      <c r="E87" s="28" t="str">
        <f>IF(ISBLANK(INV!L86)=TRUE,"",IF(Hauptmenü!$C$7=1,K87,J87))</f>
        <v/>
      </c>
      <c r="F87" s="28" t="str">
        <f>IF(ISBLANK(INV!L86)=TRUE,"",IF(INV!M86&lt;=99999,CONCATENATE("0",MID(INV!M86,1,1),".",MID(INV!M86,2,2),".",MID(INV!M86,4,2)),CONCATENATE(MID(INV!M86,1,2),".",MID(INV!M86,3,2),".",MID(INV!M86,5,2))))</f>
        <v/>
      </c>
      <c r="G87" s="41" t="str">
        <f>IF(ISBLANK(INV!L86)=TRUE,"",VALUE(F87))</f>
        <v/>
      </c>
      <c r="H87" s="28">
        <f>IF(I87&lt;3022,0,IF(AND(G87&gt;='USt-Sätze'!$A$3, G87&lt;='USt-Sätze'!$B$3),'USt-Sätze'!$C$3,IF(AND(G87&gt;='USt-Sätze'!$A$4, G87&lt;='USt-Sätze'!$B$4),'USt-Sätze'!$C$4,IF(AND(G87&gt;='USt-Sätze'!$A$5, G87&lt;='USt-Sätze'!$B$5),'USt-Sätze'!$C$5,IF(AND(G87&gt;='USt-Sätze'!$A$6, G87&lt;='USt-Sätze'!$B$6),'USt-Sätze'!$C$6,IF(AND(G87&gt;='USt-Sätze'!$A$7, G87&lt;='USt-Sätze'!$B$7),'USt-Sätze'!$C$7,IF(AND(G87&gt;='USt-Sätze'!$A$8, G87&lt;='USt-Sätze'!$B$8),'USt-Sätze'!$C$8,IF(AND(G87&gt;='USt-Sätze'!$A$9, G87&lt;='USt-Sätze'!$B$9),'USt-Sätze'!$C$9,IF(G87&gt;='USt-Sätze'!$A$10,'USt-Sätze'!$C$10,0)))))))))</f>
        <v>0.19</v>
      </c>
      <c r="I87" s="28" t="str">
        <f>IF(ISBLANK(INV!L86)=TRUE,"",INV!A86)</f>
        <v/>
      </c>
      <c r="J87" s="28" t="str">
        <f>IF(ISBLANK(INV!L86)=TRUE,"",INV!B86)</f>
        <v/>
      </c>
      <c r="K87" s="28" t="str">
        <f>IF(ISBLANK(INV!L86)=TRUE,"",ROUND(INV!B86*(1+H87),2))</f>
        <v/>
      </c>
    </row>
    <row r="88" spans="1:11">
      <c r="A88" s="28" t="str">
        <f>IF(ISBLANK(INV!L87)=TRUE,"",INV!L87)</f>
        <v/>
      </c>
      <c r="B88" s="42" t="str">
        <f>IF(ISBLANK(INV!L87)=TRUE,"",VLOOKUP(INV!A87,Code!$A$1:$B$30,2,FALSE))</f>
        <v/>
      </c>
      <c r="C88" s="28" t="str">
        <f>IF(ISBLANK(INV!L87)=TRUE,"",INV!K87)</f>
        <v/>
      </c>
      <c r="D88" s="28" t="str">
        <f>IF(ISBLANK(INV!L87)=TRUE,"",INV!J87)</f>
        <v/>
      </c>
      <c r="E88" s="28" t="str">
        <f>IF(ISBLANK(INV!L87)=TRUE,"",IF(Hauptmenü!$C$7=1,K88,J88))</f>
        <v/>
      </c>
      <c r="F88" s="28" t="str">
        <f>IF(ISBLANK(INV!L87)=TRUE,"",IF(INV!M87&lt;=99999,CONCATENATE("0",MID(INV!M87,1,1),".",MID(INV!M87,2,2),".",MID(INV!M87,4,2)),CONCATENATE(MID(INV!M87,1,2),".",MID(INV!M87,3,2),".",MID(INV!M87,5,2))))</f>
        <v/>
      </c>
      <c r="G88" s="41" t="str">
        <f>IF(ISBLANK(INV!L87)=TRUE,"",VALUE(F88))</f>
        <v/>
      </c>
      <c r="H88" s="28">
        <f>IF(I88&lt;3022,0,IF(AND(G88&gt;='USt-Sätze'!$A$3, G88&lt;='USt-Sätze'!$B$3),'USt-Sätze'!$C$3,IF(AND(G88&gt;='USt-Sätze'!$A$4, G88&lt;='USt-Sätze'!$B$4),'USt-Sätze'!$C$4,IF(AND(G88&gt;='USt-Sätze'!$A$5, G88&lt;='USt-Sätze'!$B$5),'USt-Sätze'!$C$5,IF(AND(G88&gt;='USt-Sätze'!$A$6, G88&lt;='USt-Sätze'!$B$6),'USt-Sätze'!$C$6,IF(AND(G88&gt;='USt-Sätze'!$A$7, G88&lt;='USt-Sätze'!$B$7),'USt-Sätze'!$C$7,IF(AND(G88&gt;='USt-Sätze'!$A$8, G88&lt;='USt-Sätze'!$B$8),'USt-Sätze'!$C$8,IF(AND(G88&gt;='USt-Sätze'!$A$9, G88&lt;='USt-Sätze'!$B$9),'USt-Sätze'!$C$9,IF(G88&gt;='USt-Sätze'!$A$10,'USt-Sätze'!$C$10,0)))))))))</f>
        <v>0.19</v>
      </c>
      <c r="I88" s="28" t="str">
        <f>IF(ISBLANK(INV!L87)=TRUE,"",INV!A87)</f>
        <v/>
      </c>
      <c r="J88" s="28" t="str">
        <f>IF(ISBLANK(INV!L87)=TRUE,"",INV!B87)</f>
        <v/>
      </c>
      <c r="K88" s="28" t="str">
        <f>IF(ISBLANK(INV!L87)=TRUE,"",ROUND(INV!B87*(1+H88),2))</f>
        <v/>
      </c>
    </row>
    <row r="89" spans="1:11">
      <c r="A89" s="28" t="str">
        <f>IF(ISBLANK(INV!L88)=TRUE,"",INV!L88)</f>
        <v/>
      </c>
      <c r="B89" s="42" t="str">
        <f>IF(ISBLANK(INV!L88)=TRUE,"",VLOOKUP(INV!A88,Code!$A$1:$B$30,2,FALSE))</f>
        <v/>
      </c>
      <c r="C89" s="28" t="str">
        <f>IF(ISBLANK(INV!L88)=TRUE,"",INV!K88)</f>
        <v/>
      </c>
      <c r="D89" s="28" t="str">
        <f>IF(ISBLANK(INV!L88)=TRUE,"",INV!J88)</f>
        <v/>
      </c>
      <c r="E89" s="28" t="str">
        <f>IF(ISBLANK(INV!L88)=TRUE,"",IF(Hauptmenü!$C$7=1,K89,J89))</f>
        <v/>
      </c>
      <c r="F89" s="28" t="str">
        <f>IF(ISBLANK(INV!L88)=TRUE,"",IF(INV!M88&lt;=99999,CONCATENATE("0",MID(INV!M88,1,1),".",MID(INV!M88,2,2),".",MID(INV!M88,4,2)),CONCATENATE(MID(INV!M88,1,2),".",MID(INV!M88,3,2),".",MID(INV!M88,5,2))))</f>
        <v/>
      </c>
      <c r="G89" s="41" t="str">
        <f>IF(ISBLANK(INV!L88)=TRUE,"",VALUE(F89))</f>
        <v/>
      </c>
      <c r="H89" s="28">
        <f>IF(I89&lt;3022,0,IF(AND(G89&gt;='USt-Sätze'!$A$3, G89&lt;='USt-Sätze'!$B$3),'USt-Sätze'!$C$3,IF(AND(G89&gt;='USt-Sätze'!$A$4, G89&lt;='USt-Sätze'!$B$4),'USt-Sätze'!$C$4,IF(AND(G89&gt;='USt-Sätze'!$A$5, G89&lt;='USt-Sätze'!$B$5),'USt-Sätze'!$C$5,IF(AND(G89&gt;='USt-Sätze'!$A$6, G89&lt;='USt-Sätze'!$B$6),'USt-Sätze'!$C$6,IF(AND(G89&gt;='USt-Sätze'!$A$7, G89&lt;='USt-Sätze'!$B$7),'USt-Sätze'!$C$7,IF(AND(G89&gt;='USt-Sätze'!$A$8, G89&lt;='USt-Sätze'!$B$8),'USt-Sätze'!$C$8,IF(AND(G89&gt;='USt-Sätze'!$A$9, G89&lt;='USt-Sätze'!$B$9),'USt-Sätze'!$C$9,IF(G89&gt;='USt-Sätze'!$A$10,'USt-Sätze'!$C$10,0)))))))))</f>
        <v>0.19</v>
      </c>
      <c r="I89" s="28" t="str">
        <f>IF(ISBLANK(INV!L88)=TRUE,"",INV!A88)</f>
        <v/>
      </c>
      <c r="J89" s="28" t="str">
        <f>IF(ISBLANK(INV!L88)=TRUE,"",INV!B88)</f>
        <v/>
      </c>
      <c r="K89" s="28" t="str">
        <f>IF(ISBLANK(INV!L88)=TRUE,"",ROUND(INV!B88*(1+H89),2))</f>
        <v/>
      </c>
    </row>
    <row r="90" spans="1:11">
      <c r="A90" s="28" t="str">
        <f>IF(ISBLANK(INV!L89)=TRUE,"",INV!L89)</f>
        <v/>
      </c>
      <c r="B90" s="42" t="str">
        <f>IF(ISBLANK(INV!L89)=TRUE,"",VLOOKUP(INV!A89,Code!$A$1:$B$30,2,FALSE))</f>
        <v/>
      </c>
      <c r="C90" s="28" t="str">
        <f>IF(ISBLANK(INV!L89)=TRUE,"",INV!K89)</f>
        <v/>
      </c>
      <c r="D90" s="28" t="str">
        <f>IF(ISBLANK(INV!L89)=TRUE,"",INV!J89)</f>
        <v/>
      </c>
      <c r="E90" s="28" t="str">
        <f>IF(ISBLANK(INV!L89)=TRUE,"",IF(Hauptmenü!$C$7=1,K90,J90))</f>
        <v/>
      </c>
      <c r="F90" s="28" t="str">
        <f>IF(ISBLANK(INV!L89)=TRUE,"",IF(INV!M89&lt;=99999,CONCATENATE("0",MID(INV!M89,1,1),".",MID(INV!M89,2,2),".",MID(INV!M89,4,2)),CONCATENATE(MID(INV!M89,1,2),".",MID(INV!M89,3,2),".",MID(INV!M89,5,2))))</f>
        <v/>
      </c>
      <c r="G90" s="41" t="str">
        <f>IF(ISBLANK(INV!L89)=TRUE,"",VALUE(F90))</f>
        <v/>
      </c>
      <c r="H90" s="28">
        <f>IF(I90&lt;3022,0,IF(AND(G90&gt;='USt-Sätze'!$A$3, G90&lt;='USt-Sätze'!$B$3),'USt-Sätze'!$C$3,IF(AND(G90&gt;='USt-Sätze'!$A$4, G90&lt;='USt-Sätze'!$B$4),'USt-Sätze'!$C$4,IF(AND(G90&gt;='USt-Sätze'!$A$5, G90&lt;='USt-Sätze'!$B$5),'USt-Sätze'!$C$5,IF(AND(G90&gt;='USt-Sätze'!$A$6, G90&lt;='USt-Sätze'!$B$6),'USt-Sätze'!$C$6,IF(AND(G90&gt;='USt-Sätze'!$A$7, G90&lt;='USt-Sätze'!$B$7),'USt-Sätze'!$C$7,IF(AND(G90&gt;='USt-Sätze'!$A$8, G90&lt;='USt-Sätze'!$B$8),'USt-Sätze'!$C$8,IF(AND(G90&gt;='USt-Sätze'!$A$9, G90&lt;='USt-Sätze'!$B$9),'USt-Sätze'!$C$9,IF(G90&gt;='USt-Sätze'!$A$10,'USt-Sätze'!$C$10,0)))))))))</f>
        <v>0.19</v>
      </c>
      <c r="I90" s="28" t="str">
        <f>IF(ISBLANK(INV!L89)=TRUE,"",INV!A89)</f>
        <v/>
      </c>
      <c r="J90" s="28" t="str">
        <f>IF(ISBLANK(INV!L89)=TRUE,"",INV!B89)</f>
        <v/>
      </c>
      <c r="K90" s="28" t="str">
        <f>IF(ISBLANK(INV!L89)=TRUE,"",ROUND(INV!B89*(1+H90),2))</f>
        <v/>
      </c>
    </row>
    <row r="91" spans="1:11">
      <c r="A91" s="28" t="str">
        <f>IF(ISBLANK(INV!L90)=TRUE,"",INV!L90)</f>
        <v/>
      </c>
      <c r="B91" s="42" t="str">
        <f>IF(ISBLANK(INV!L90)=TRUE,"",VLOOKUP(INV!A90,Code!$A$1:$B$30,2,FALSE))</f>
        <v/>
      </c>
      <c r="C91" s="28" t="str">
        <f>IF(ISBLANK(INV!L90)=TRUE,"",INV!K90)</f>
        <v/>
      </c>
      <c r="D91" s="28" t="str">
        <f>IF(ISBLANK(INV!L90)=TRUE,"",INV!J90)</f>
        <v/>
      </c>
      <c r="E91" s="28" t="str">
        <f>IF(ISBLANK(INV!L90)=TRUE,"",IF(Hauptmenü!$C$7=1,K91,J91))</f>
        <v/>
      </c>
      <c r="F91" s="28" t="str">
        <f>IF(ISBLANK(INV!L90)=TRUE,"",IF(INV!M90&lt;=99999,CONCATENATE("0",MID(INV!M90,1,1),".",MID(INV!M90,2,2),".",MID(INV!M90,4,2)),CONCATENATE(MID(INV!M90,1,2),".",MID(INV!M90,3,2),".",MID(INV!M90,5,2))))</f>
        <v/>
      </c>
      <c r="G91" s="41" t="str">
        <f>IF(ISBLANK(INV!L90)=TRUE,"",VALUE(F91))</f>
        <v/>
      </c>
      <c r="H91" s="28">
        <f>IF(I91&lt;3022,0,IF(AND(G91&gt;='USt-Sätze'!$A$3, G91&lt;='USt-Sätze'!$B$3),'USt-Sätze'!$C$3,IF(AND(G91&gt;='USt-Sätze'!$A$4, G91&lt;='USt-Sätze'!$B$4),'USt-Sätze'!$C$4,IF(AND(G91&gt;='USt-Sätze'!$A$5, G91&lt;='USt-Sätze'!$B$5),'USt-Sätze'!$C$5,IF(AND(G91&gt;='USt-Sätze'!$A$6, G91&lt;='USt-Sätze'!$B$6),'USt-Sätze'!$C$6,IF(AND(G91&gt;='USt-Sätze'!$A$7, G91&lt;='USt-Sätze'!$B$7),'USt-Sätze'!$C$7,IF(AND(G91&gt;='USt-Sätze'!$A$8, G91&lt;='USt-Sätze'!$B$8),'USt-Sätze'!$C$8,IF(AND(G91&gt;='USt-Sätze'!$A$9, G91&lt;='USt-Sätze'!$B$9),'USt-Sätze'!$C$9,IF(G91&gt;='USt-Sätze'!$A$10,'USt-Sätze'!$C$10,0)))))))))</f>
        <v>0.19</v>
      </c>
      <c r="I91" s="28" t="str">
        <f>IF(ISBLANK(INV!L90)=TRUE,"",INV!A90)</f>
        <v/>
      </c>
      <c r="J91" s="28" t="str">
        <f>IF(ISBLANK(INV!L90)=TRUE,"",INV!B90)</f>
        <v/>
      </c>
      <c r="K91" s="28" t="str">
        <f>IF(ISBLANK(INV!L90)=TRUE,"",ROUND(INV!B90*(1+H91),2))</f>
        <v/>
      </c>
    </row>
    <row r="92" spans="1:11">
      <c r="A92" s="28" t="str">
        <f>IF(ISBLANK(INV!L91)=TRUE,"",INV!L91)</f>
        <v/>
      </c>
      <c r="B92" s="42" t="str">
        <f>IF(ISBLANK(INV!L91)=TRUE,"",VLOOKUP(INV!A91,Code!$A$1:$B$30,2,FALSE))</f>
        <v/>
      </c>
      <c r="C92" s="28" t="str">
        <f>IF(ISBLANK(INV!L91)=TRUE,"",INV!K91)</f>
        <v/>
      </c>
      <c r="D92" s="28" t="str">
        <f>IF(ISBLANK(INV!L91)=TRUE,"",INV!J91)</f>
        <v/>
      </c>
      <c r="E92" s="28" t="str">
        <f>IF(ISBLANK(INV!L91)=TRUE,"",IF(Hauptmenü!$C$7=1,K92,J92))</f>
        <v/>
      </c>
      <c r="F92" s="28" t="str">
        <f>IF(ISBLANK(INV!L91)=TRUE,"",IF(INV!M91&lt;=99999,CONCATENATE("0",MID(INV!M91,1,1),".",MID(INV!M91,2,2),".",MID(INV!M91,4,2)),CONCATENATE(MID(INV!M91,1,2),".",MID(INV!M91,3,2),".",MID(INV!M91,5,2))))</f>
        <v/>
      </c>
      <c r="G92" s="41" t="str">
        <f>IF(ISBLANK(INV!L91)=TRUE,"",VALUE(F92))</f>
        <v/>
      </c>
      <c r="H92" s="28">
        <f>IF(I92&lt;3022,0,IF(AND(G92&gt;='USt-Sätze'!$A$3, G92&lt;='USt-Sätze'!$B$3),'USt-Sätze'!$C$3,IF(AND(G92&gt;='USt-Sätze'!$A$4, G92&lt;='USt-Sätze'!$B$4),'USt-Sätze'!$C$4,IF(AND(G92&gt;='USt-Sätze'!$A$5, G92&lt;='USt-Sätze'!$B$5),'USt-Sätze'!$C$5,IF(AND(G92&gt;='USt-Sätze'!$A$6, G92&lt;='USt-Sätze'!$B$6),'USt-Sätze'!$C$6,IF(AND(G92&gt;='USt-Sätze'!$A$7, G92&lt;='USt-Sätze'!$B$7),'USt-Sätze'!$C$7,IF(AND(G92&gt;='USt-Sätze'!$A$8, G92&lt;='USt-Sätze'!$B$8),'USt-Sätze'!$C$8,IF(AND(G92&gt;='USt-Sätze'!$A$9, G92&lt;='USt-Sätze'!$B$9),'USt-Sätze'!$C$9,IF(G92&gt;='USt-Sätze'!$A$10,'USt-Sätze'!$C$10,0)))))))))</f>
        <v>0.19</v>
      </c>
      <c r="I92" s="28" t="str">
        <f>IF(ISBLANK(INV!L91)=TRUE,"",INV!A91)</f>
        <v/>
      </c>
      <c r="J92" s="28" t="str">
        <f>IF(ISBLANK(INV!L91)=TRUE,"",INV!B91)</f>
        <v/>
      </c>
      <c r="K92" s="28" t="str">
        <f>IF(ISBLANK(INV!L91)=TRUE,"",ROUND(INV!B91*(1+H92),2))</f>
        <v/>
      </c>
    </row>
    <row r="93" spans="1:11">
      <c r="A93" s="28" t="str">
        <f>IF(ISBLANK(INV!L92)=TRUE,"",INV!L92)</f>
        <v/>
      </c>
      <c r="B93" s="42" t="str">
        <f>IF(ISBLANK(INV!L92)=TRUE,"",VLOOKUP(INV!A92,Code!$A$1:$B$30,2,FALSE))</f>
        <v/>
      </c>
      <c r="C93" s="28" t="str">
        <f>IF(ISBLANK(INV!L92)=TRUE,"",INV!K92)</f>
        <v/>
      </c>
      <c r="D93" s="28" t="str">
        <f>IF(ISBLANK(INV!L92)=TRUE,"",INV!J92)</f>
        <v/>
      </c>
      <c r="E93" s="28" t="str">
        <f>IF(ISBLANK(INV!L92)=TRUE,"",IF(Hauptmenü!$C$7=1,K93,J93))</f>
        <v/>
      </c>
      <c r="F93" s="28" t="str">
        <f>IF(ISBLANK(INV!L92)=TRUE,"",IF(INV!M92&lt;=99999,CONCATENATE("0",MID(INV!M92,1,1),".",MID(INV!M92,2,2),".",MID(INV!M92,4,2)),CONCATENATE(MID(INV!M92,1,2),".",MID(INV!M92,3,2),".",MID(INV!M92,5,2))))</f>
        <v/>
      </c>
      <c r="G93" s="41" t="str">
        <f>IF(ISBLANK(INV!L92)=TRUE,"",VALUE(F93))</f>
        <v/>
      </c>
      <c r="H93" s="28">
        <f>IF(I93&lt;3022,0,IF(AND(G93&gt;='USt-Sätze'!$A$3, G93&lt;='USt-Sätze'!$B$3),'USt-Sätze'!$C$3,IF(AND(G93&gt;='USt-Sätze'!$A$4, G93&lt;='USt-Sätze'!$B$4),'USt-Sätze'!$C$4,IF(AND(G93&gt;='USt-Sätze'!$A$5, G93&lt;='USt-Sätze'!$B$5),'USt-Sätze'!$C$5,IF(AND(G93&gt;='USt-Sätze'!$A$6, G93&lt;='USt-Sätze'!$B$6),'USt-Sätze'!$C$6,IF(AND(G93&gt;='USt-Sätze'!$A$7, G93&lt;='USt-Sätze'!$B$7),'USt-Sätze'!$C$7,IF(AND(G93&gt;='USt-Sätze'!$A$8, G93&lt;='USt-Sätze'!$B$8),'USt-Sätze'!$C$8,IF(AND(G93&gt;='USt-Sätze'!$A$9, G93&lt;='USt-Sätze'!$B$9),'USt-Sätze'!$C$9,IF(G93&gt;='USt-Sätze'!$A$10,'USt-Sätze'!$C$10,0)))))))))</f>
        <v>0.19</v>
      </c>
      <c r="I93" s="28" t="str">
        <f>IF(ISBLANK(INV!L92)=TRUE,"",INV!A92)</f>
        <v/>
      </c>
      <c r="J93" s="28" t="str">
        <f>IF(ISBLANK(INV!L92)=TRUE,"",INV!B92)</f>
        <v/>
      </c>
      <c r="K93" s="28" t="str">
        <f>IF(ISBLANK(INV!L92)=TRUE,"",ROUND(INV!B92*(1+H93),2))</f>
        <v/>
      </c>
    </row>
    <row r="94" spans="1:11">
      <c r="A94" s="28" t="str">
        <f>IF(ISBLANK(INV!L93)=TRUE,"",INV!L93)</f>
        <v/>
      </c>
      <c r="B94" s="42" t="str">
        <f>IF(ISBLANK(INV!L93)=TRUE,"",VLOOKUP(INV!A93,Code!$A$1:$B$30,2,FALSE))</f>
        <v/>
      </c>
      <c r="C94" s="28" t="str">
        <f>IF(ISBLANK(INV!L93)=TRUE,"",INV!K93)</f>
        <v/>
      </c>
      <c r="D94" s="28" t="str">
        <f>IF(ISBLANK(INV!L93)=TRUE,"",INV!J93)</f>
        <v/>
      </c>
      <c r="E94" s="28" t="str">
        <f>IF(ISBLANK(INV!L93)=TRUE,"",IF(Hauptmenü!$C$7=1,K94,J94))</f>
        <v/>
      </c>
      <c r="F94" s="28" t="str">
        <f>IF(ISBLANK(INV!L93)=TRUE,"",IF(INV!M93&lt;=99999,CONCATENATE("0",MID(INV!M93,1,1),".",MID(INV!M93,2,2),".",MID(INV!M93,4,2)),CONCATENATE(MID(INV!M93,1,2),".",MID(INV!M93,3,2),".",MID(INV!M93,5,2))))</f>
        <v/>
      </c>
      <c r="G94" s="41" t="str">
        <f>IF(ISBLANK(INV!L93)=TRUE,"",VALUE(F94))</f>
        <v/>
      </c>
      <c r="H94" s="28">
        <f>IF(I94&lt;3022,0,IF(AND(G94&gt;='USt-Sätze'!$A$3, G94&lt;='USt-Sätze'!$B$3),'USt-Sätze'!$C$3,IF(AND(G94&gt;='USt-Sätze'!$A$4, G94&lt;='USt-Sätze'!$B$4),'USt-Sätze'!$C$4,IF(AND(G94&gt;='USt-Sätze'!$A$5, G94&lt;='USt-Sätze'!$B$5),'USt-Sätze'!$C$5,IF(AND(G94&gt;='USt-Sätze'!$A$6, G94&lt;='USt-Sätze'!$B$6),'USt-Sätze'!$C$6,IF(AND(G94&gt;='USt-Sätze'!$A$7, G94&lt;='USt-Sätze'!$B$7),'USt-Sätze'!$C$7,IF(AND(G94&gt;='USt-Sätze'!$A$8, G94&lt;='USt-Sätze'!$B$8),'USt-Sätze'!$C$8,IF(AND(G94&gt;='USt-Sätze'!$A$9, G94&lt;='USt-Sätze'!$B$9),'USt-Sätze'!$C$9,IF(G94&gt;='USt-Sätze'!$A$10,'USt-Sätze'!$C$10,0)))))))))</f>
        <v>0.19</v>
      </c>
      <c r="I94" s="28" t="str">
        <f>IF(ISBLANK(INV!L93)=TRUE,"",INV!A93)</f>
        <v/>
      </c>
      <c r="J94" s="28" t="str">
        <f>IF(ISBLANK(INV!L93)=TRUE,"",INV!B93)</f>
        <v/>
      </c>
      <c r="K94" s="28" t="str">
        <f>IF(ISBLANK(INV!L93)=TRUE,"",ROUND(INV!B93*(1+H94),2))</f>
        <v/>
      </c>
    </row>
    <row r="95" spans="1:11">
      <c r="A95" s="28" t="str">
        <f>IF(ISBLANK(INV!L94)=TRUE,"",INV!L94)</f>
        <v/>
      </c>
      <c r="B95" s="42" t="str">
        <f>IF(ISBLANK(INV!L94)=TRUE,"",VLOOKUP(INV!A94,Code!$A$1:$B$30,2,FALSE))</f>
        <v/>
      </c>
      <c r="C95" s="28" t="str">
        <f>IF(ISBLANK(INV!L94)=TRUE,"",INV!K94)</f>
        <v/>
      </c>
      <c r="D95" s="28" t="str">
        <f>IF(ISBLANK(INV!L94)=TRUE,"",INV!J94)</f>
        <v/>
      </c>
      <c r="E95" s="28" t="str">
        <f>IF(ISBLANK(INV!L94)=TRUE,"",IF(Hauptmenü!$C$7=1,K95,J95))</f>
        <v/>
      </c>
      <c r="F95" s="28" t="str">
        <f>IF(ISBLANK(INV!L94)=TRUE,"",IF(INV!M94&lt;=99999,CONCATENATE("0",MID(INV!M94,1,1),".",MID(INV!M94,2,2),".",MID(INV!M94,4,2)),CONCATENATE(MID(INV!M94,1,2),".",MID(INV!M94,3,2),".",MID(INV!M94,5,2))))</f>
        <v/>
      </c>
      <c r="G95" s="41" t="str">
        <f>IF(ISBLANK(INV!L94)=TRUE,"",VALUE(F95))</f>
        <v/>
      </c>
      <c r="H95" s="28">
        <f>IF(I95&lt;3022,0,IF(AND(G95&gt;='USt-Sätze'!$A$3, G95&lt;='USt-Sätze'!$B$3),'USt-Sätze'!$C$3,IF(AND(G95&gt;='USt-Sätze'!$A$4, G95&lt;='USt-Sätze'!$B$4),'USt-Sätze'!$C$4,IF(AND(G95&gt;='USt-Sätze'!$A$5, G95&lt;='USt-Sätze'!$B$5),'USt-Sätze'!$C$5,IF(AND(G95&gt;='USt-Sätze'!$A$6, G95&lt;='USt-Sätze'!$B$6),'USt-Sätze'!$C$6,IF(AND(G95&gt;='USt-Sätze'!$A$7, G95&lt;='USt-Sätze'!$B$7),'USt-Sätze'!$C$7,IF(AND(G95&gt;='USt-Sätze'!$A$8, G95&lt;='USt-Sätze'!$B$8),'USt-Sätze'!$C$8,IF(AND(G95&gt;='USt-Sätze'!$A$9, G95&lt;='USt-Sätze'!$B$9),'USt-Sätze'!$C$9,IF(G95&gt;='USt-Sätze'!$A$10,'USt-Sätze'!$C$10,0)))))))))</f>
        <v>0.19</v>
      </c>
      <c r="I95" s="28" t="str">
        <f>IF(ISBLANK(INV!L94)=TRUE,"",INV!A94)</f>
        <v/>
      </c>
      <c r="J95" s="28" t="str">
        <f>IF(ISBLANK(INV!L94)=TRUE,"",INV!B94)</f>
        <v/>
      </c>
      <c r="K95" s="28" t="str">
        <f>IF(ISBLANK(INV!L94)=TRUE,"",ROUND(INV!B94*(1+H95),2))</f>
        <v/>
      </c>
    </row>
    <row r="96" spans="1:11">
      <c r="A96" s="28" t="str">
        <f>IF(ISBLANK(INV!L95)=TRUE,"",INV!L95)</f>
        <v/>
      </c>
      <c r="B96" s="42" t="str">
        <f>IF(ISBLANK(INV!L95)=TRUE,"",VLOOKUP(INV!A95,Code!$A$1:$B$30,2,FALSE))</f>
        <v/>
      </c>
      <c r="C96" s="28" t="str">
        <f>IF(ISBLANK(INV!L95)=TRUE,"",INV!K95)</f>
        <v/>
      </c>
      <c r="D96" s="28" t="str">
        <f>IF(ISBLANK(INV!L95)=TRUE,"",INV!J95)</f>
        <v/>
      </c>
      <c r="E96" s="28" t="str">
        <f>IF(ISBLANK(INV!L95)=TRUE,"",IF(Hauptmenü!$C$7=1,K96,J96))</f>
        <v/>
      </c>
      <c r="F96" s="28" t="str">
        <f>IF(ISBLANK(INV!L95)=TRUE,"",IF(INV!M95&lt;=99999,CONCATENATE("0",MID(INV!M95,1,1),".",MID(INV!M95,2,2),".",MID(INV!M95,4,2)),CONCATENATE(MID(INV!M95,1,2),".",MID(INV!M95,3,2),".",MID(INV!M95,5,2))))</f>
        <v/>
      </c>
      <c r="G96" s="41" t="str">
        <f>IF(ISBLANK(INV!L95)=TRUE,"",VALUE(F96))</f>
        <v/>
      </c>
      <c r="H96" s="28">
        <f>IF(I96&lt;3022,0,IF(AND(G96&gt;='USt-Sätze'!$A$3, G96&lt;='USt-Sätze'!$B$3),'USt-Sätze'!$C$3,IF(AND(G96&gt;='USt-Sätze'!$A$4, G96&lt;='USt-Sätze'!$B$4),'USt-Sätze'!$C$4,IF(AND(G96&gt;='USt-Sätze'!$A$5, G96&lt;='USt-Sätze'!$B$5),'USt-Sätze'!$C$5,IF(AND(G96&gt;='USt-Sätze'!$A$6, G96&lt;='USt-Sätze'!$B$6),'USt-Sätze'!$C$6,IF(AND(G96&gt;='USt-Sätze'!$A$7, G96&lt;='USt-Sätze'!$B$7),'USt-Sätze'!$C$7,IF(AND(G96&gt;='USt-Sätze'!$A$8, G96&lt;='USt-Sätze'!$B$8),'USt-Sätze'!$C$8,IF(AND(G96&gt;='USt-Sätze'!$A$9, G96&lt;='USt-Sätze'!$B$9),'USt-Sätze'!$C$9,IF(G96&gt;='USt-Sätze'!$A$10,'USt-Sätze'!$C$10,0)))))))))</f>
        <v>0.19</v>
      </c>
      <c r="I96" s="28" t="str">
        <f>IF(ISBLANK(INV!L95)=TRUE,"",INV!A95)</f>
        <v/>
      </c>
      <c r="J96" s="28" t="str">
        <f>IF(ISBLANK(INV!L95)=TRUE,"",INV!B95)</f>
        <v/>
      </c>
      <c r="K96" s="28" t="str">
        <f>IF(ISBLANK(INV!L95)=TRUE,"",ROUND(INV!B95*(1+H96),2))</f>
        <v/>
      </c>
    </row>
    <row r="97" spans="1:11">
      <c r="A97" s="28" t="str">
        <f>IF(ISBLANK(INV!L96)=TRUE,"",INV!L96)</f>
        <v/>
      </c>
      <c r="B97" s="42" t="str">
        <f>IF(ISBLANK(INV!L96)=TRUE,"",VLOOKUP(INV!A96,Code!$A$1:$B$30,2,FALSE))</f>
        <v/>
      </c>
      <c r="C97" s="28" t="str">
        <f>IF(ISBLANK(INV!L96)=TRUE,"",INV!K96)</f>
        <v/>
      </c>
      <c r="D97" s="28" t="str">
        <f>IF(ISBLANK(INV!L96)=TRUE,"",INV!J96)</f>
        <v/>
      </c>
      <c r="E97" s="28" t="str">
        <f>IF(ISBLANK(INV!L96)=TRUE,"",IF(Hauptmenü!$C$7=1,K97,J97))</f>
        <v/>
      </c>
      <c r="F97" s="28" t="str">
        <f>IF(ISBLANK(INV!L96)=TRUE,"",IF(INV!M96&lt;=99999,CONCATENATE("0",MID(INV!M96,1,1),".",MID(INV!M96,2,2),".",MID(INV!M96,4,2)),CONCATENATE(MID(INV!M96,1,2),".",MID(INV!M96,3,2),".",MID(INV!M96,5,2))))</f>
        <v/>
      </c>
      <c r="G97" s="41" t="str">
        <f>IF(ISBLANK(INV!L96)=TRUE,"",VALUE(F97))</f>
        <v/>
      </c>
      <c r="H97" s="28">
        <f>IF(I97&lt;3022,0,IF(AND(G97&gt;='USt-Sätze'!$A$3, G97&lt;='USt-Sätze'!$B$3),'USt-Sätze'!$C$3,IF(AND(G97&gt;='USt-Sätze'!$A$4, G97&lt;='USt-Sätze'!$B$4),'USt-Sätze'!$C$4,IF(AND(G97&gt;='USt-Sätze'!$A$5, G97&lt;='USt-Sätze'!$B$5),'USt-Sätze'!$C$5,IF(AND(G97&gt;='USt-Sätze'!$A$6, G97&lt;='USt-Sätze'!$B$6),'USt-Sätze'!$C$6,IF(AND(G97&gt;='USt-Sätze'!$A$7, G97&lt;='USt-Sätze'!$B$7),'USt-Sätze'!$C$7,IF(AND(G97&gt;='USt-Sätze'!$A$8, G97&lt;='USt-Sätze'!$B$8),'USt-Sätze'!$C$8,IF(AND(G97&gt;='USt-Sätze'!$A$9, G97&lt;='USt-Sätze'!$B$9),'USt-Sätze'!$C$9,IF(G97&gt;='USt-Sätze'!$A$10,'USt-Sätze'!$C$10,0)))))))))</f>
        <v>0.19</v>
      </c>
      <c r="I97" s="28" t="str">
        <f>IF(ISBLANK(INV!L96)=TRUE,"",INV!A96)</f>
        <v/>
      </c>
      <c r="J97" s="28" t="str">
        <f>IF(ISBLANK(INV!L96)=TRUE,"",INV!B96)</f>
        <v/>
      </c>
      <c r="K97" s="28" t="str">
        <f>IF(ISBLANK(INV!L96)=TRUE,"",ROUND(INV!B96*(1+H97),2))</f>
        <v/>
      </c>
    </row>
    <row r="98" spans="1:11">
      <c r="A98" s="28" t="str">
        <f>IF(ISBLANK(INV!L97)=TRUE,"",INV!L97)</f>
        <v/>
      </c>
      <c r="B98" s="42" t="str">
        <f>IF(ISBLANK(INV!L97)=TRUE,"",VLOOKUP(INV!A97,Code!$A$1:$B$30,2,FALSE))</f>
        <v/>
      </c>
      <c r="C98" s="28" t="str">
        <f>IF(ISBLANK(INV!L97)=TRUE,"",INV!K97)</f>
        <v/>
      </c>
      <c r="D98" s="28" t="str">
        <f>IF(ISBLANK(INV!L97)=TRUE,"",INV!J97)</f>
        <v/>
      </c>
      <c r="E98" s="28" t="str">
        <f>IF(ISBLANK(INV!L97)=TRUE,"",IF(Hauptmenü!$C$7=1,K98,J98))</f>
        <v/>
      </c>
      <c r="F98" s="28" t="str">
        <f>IF(ISBLANK(INV!L97)=TRUE,"",IF(INV!M97&lt;=99999,CONCATENATE("0",MID(INV!M97,1,1),".",MID(INV!M97,2,2),".",MID(INV!M97,4,2)),CONCATENATE(MID(INV!M97,1,2),".",MID(INV!M97,3,2),".",MID(INV!M97,5,2))))</f>
        <v/>
      </c>
      <c r="G98" s="41" t="str">
        <f>IF(ISBLANK(INV!L97)=TRUE,"",VALUE(F98))</f>
        <v/>
      </c>
      <c r="H98" s="28">
        <f>IF(I98&lt;3022,0,IF(AND(G98&gt;='USt-Sätze'!$A$3, G98&lt;='USt-Sätze'!$B$3),'USt-Sätze'!$C$3,IF(AND(G98&gt;='USt-Sätze'!$A$4, G98&lt;='USt-Sätze'!$B$4),'USt-Sätze'!$C$4,IF(AND(G98&gt;='USt-Sätze'!$A$5, G98&lt;='USt-Sätze'!$B$5),'USt-Sätze'!$C$5,IF(AND(G98&gt;='USt-Sätze'!$A$6, G98&lt;='USt-Sätze'!$B$6),'USt-Sätze'!$C$6,IF(AND(G98&gt;='USt-Sätze'!$A$7, G98&lt;='USt-Sätze'!$B$7),'USt-Sätze'!$C$7,IF(AND(G98&gt;='USt-Sätze'!$A$8, G98&lt;='USt-Sätze'!$B$8),'USt-Sätze'!$C$8,IF(AND(G98&gt;='USt-Sätze'!$A$9, G98&lt;='USt-Sätze'!$B$9),'USt-Sätze'!$C$9,IF(G98&gt;='USt-Sätze'!$A$10,'USt-Sätze'!$C$10,0)))))))))</f>
        <v>0.19</v>
      </c>
      <c r="I98" s="28" t="str">
        <f>IF(ISBLANK(INV!L97)=TRUE,"",INV!A97)</f>
        <v/>
      </c>
      <c r="J98" s="28" t="str">
        <f>IF(ISBLANK(INV!L97)=TRUE,"",INV!B97)</f>
        <v/>
      </c>
      <c r="K98" s="28" t="str">
        <f>IF(ISBLANK(INV!L97)=TRUE,"",ROUND(INV!B97*(1+H98),2))</f>
        <v/>
      </c>
    </row>
    <row r="99" spans="1:11">
      <c r="A99" s="28" t="str">
        <f>IF(ISBLANK(INV!L98)=TRUE,"",INV!L98)</f>
        <v/>
      </c>
      <c r="B99" s="42" t="str">
        <f>IF(ISBLANK(INV!L98)=TRUE,"",VLOOKUP(INV!A98,Code!$A$1:$B$30,2,FALSE))</f>
        <v/>
      </c>
      <c r="C99" s="28" t="str">
        <f>IF(ISBLANK(INV!L98)=TRUE,"",INV!K98)</f>
        <v/>
      </c>
      <c r="D99" s="28" t="str">
        <f>IF(ISBLANK(INV!L98)=TRUE,"",INV!J98)</f>
        <v/>
      </c>
      <c r="E99" s="28" t="str">
        <f>IF(ISBLANK(INV!L98)=TRUE,"",IF(Hauptmenü!$C$7=1,K99,J99))</f>
        <v/>
      </c>
      <c r="F99" s="28" t="str">
        <f>IF(ISBLANK(INV!L98)=TRUE,"",IF(INV!M98&lt;=99999,CONCATENATE("0",MID(INV!M98,1,1),".",MID(INV!M98,2,2),".",MID(INV!M98,4,2)),CONCATENATE(MID(INV!M98,1,2),".",MID(INV!M98,3,2),".",MID(INV!M98,5,2))))</f>
        <v/>
      </c>
      <c r="G99" s="41" t="str">
        <f>IF(ISBLANK(INV!L98)=TRUE,"",VALUE(F99))</f>
        <v/>
      </c>
      <c r="H99" s="28">
        <f>IF(I99&lt;3022,0,IF(AND(G99&gt;='USt-Sätze'!$A$3, G99&lt;='USt-Sätze'!$B$3),'USt-Sätze'!$C$3,IF(AND(G99&gt;='USt-Sätze'!$A$4, G99&lt;='USt-Sätze'!$B$4),'USt-Sätze'!$C$4,IF(AND(G99&gt;='USt-Sätze'!$A$5, G99&lt;='USt-Sätze'!$B$5),'USt-Sätze'!$C$5,IF(AND(G99&gt;='USt-Sätze'!$A$6, G99&lt;='USt-Sätze'!$B$6),'USt-Sätze'!$C$6,IF(AND(G99&gt;='USt-Sätze'!$A$7, G99&lt;='USt-Sätze'!$B$7),'USt-Sätze'!$C$7,IF(AND(G99&gt;='USt-Sätze'!$A$8, G99&lt;='USt-Sätze'!$B$8),'USt-Sätze'!$C$8,IF(AND(G99&gt;='USt-Sätze'!$A$9, G99&lt;='USt-Sätze'!$B$9),'USt-Sätze'!$C$9,IF(G99&gt;='USt-Sätze'!$A$10,'USt-Sätze'!$C$10,0)))))))))</f>
        <v>0.19</v>
      </c>
      <c r="I99" s="28" t="str">
        <f>IF(ISBLANK(INV!L98)=TRUE,"",INV!A98)</f>
        <v/>
      </c>
      <c r="J99" s="28" t="str">
        <f>IF(ISBLANK(INV!L98)=TRUE,"",INV!B98)</f>
        <v/>
      </c>
      <c r="K99" s="28" t="str">
        <f>IF(ISBLANK(INV!L98)=TRUE,"",ROUND(INV!B98*(1+H99),2))</f>
        <v/>
      </c>
    </row>
    <row r="100" spans="1:11">
      <c r="A100" s="28" t="str">
        <f>IF(ISBLANK(INV!L99)=TRUE,"",INV!L99)</f>
        <v/>
      </c>
      <c r="B100" s="42" t="str">
        <f>IF(ISBLANK(INV!L99)=TRUE,"",VLOOKUP(INV!A99,Code!$A$1:$B$30,2,FALSE))</f>
        <v/>
      </c>
      <c r="C100" s="28" t="str">
        <f>IF(ISBLANK(INV!L99)=TRUE,"",INV!K99)</f>
        <v/>
      </c>
      <c r="D100" s="28" t="str">
        <f>IF(ISBLANK(INV!L99)=TRUE,"",INV!J99)</f>
        <v/>
      </c>
      <c r="E100" s="28" t="str">
        <f>IF(ISBLANK(INV!L99)=TRUE,"",IF(Hauptmenü!$C$7=1,K100,J100))</f>
        <v/>
      </c>
      <c r="F100" s="28" t="str">
        <f>IF(ISBLANK(INV!L99)=TRUE,"",IF(INV!M99&lt;=99999,CONCATENATE("0",MID(INV!M99,1,1),".",MID(INV!M99,2,2),".",MID(INV!M99,4,2)),CONCATENATE(MID(INV!M99,1,2),".",MID(INV!M99,3,2),".",MID(INV!M99,5,2))))</f>
        <v/>
      </c>
      <c r="G100" s="41" t="str">
        <f>IF(ISBLANK(INV!L99)=TRUE,"",VALUE(F100))</f>
        <v/>
      </c>
      <c r="H100" s="28">
        <f>IF(I100&lt;3022,0,IF(AND(G100&gt;='USt-Sätze'!$A$3, G100&lt;='USt-Sätze'!$B$3),'USt-Sätze'!$C$3,IF(AND(G100&gt;='USt-Sätze'!$A$4, G100&lt;='USt-Sätze'!$B$4),'USt-Sätze'!$C$4,IF(AND(G100&gt;='USt-Sätze'!$A$5, G100&lt;='USt-Sätze'!$B$5),'USt-Sätze'!$C$5,IF(AND(G100&gt;='USt-Sätze'!$A$6, G100&lt;='USt-Sätze'!$B$6),'USt-Sätze'!$C$6,IF(AND(G100&gt;='USt-Sätze'!$A$7, G100&lt;='USt-Sätze'!$B$7),'USt-Sätze'!$C$7,IF(AND(G100&gt;='USt-Sätze'!$A$8, G100&lt;='USt-Sätze'!$B$8),'USt-Sätze'!$C$8,IF(AND(G100&gt;='USt-Sätze'!$A$9, G100&lt;='USt-Sätze'!$B$9),'USt-Sätze'!$C$9,IF(G100&gt;='USt-Sätze'!$A$10,'USt-Sätze'!$C$10,0)))))))))</f>
        <v>0.19</v>
      </c>
      <c r="I100" s="28" t="str">
        <f>IF(ISBLANK(INV!L99)=TRUE,"",INV!A99)</f>
        <v/>
      </c>
      <c r="J100" s="28" t="str">
        <f>IF(ISBLANK(INV!L99)=TRUE,"",INV!B99)</f>
        <v/>
      </c>
      <c r="K100" s="28" t="str">
        <f>IF(ISBLANK(INV!L99)=TRUE,"",ROUND(INV!B99*(1+H100),2))</f>
        <v/>
      </c>
    </row>
    <row r="101" spans="1:11">
      <c r="A101" s="28" t="str">
        <f>IF(ISBLANK(INV!L100)=TRUE,"",INV!L100)</f>
        <v/>
      </c>
      <c r="B101" s="42" t="str">
        <f>IF(ISBLANK(INV!L100)=TRUE,"",VLOOKUP(INV!A100,Code!$A$1:$B$30,2,FALSE))</f>
        <v/>
      </c>
      <c r="C101" s="28" t="str">
        <f>IF(ISBLANK(INV!L100)=TRUE,"",INV!K100)</f>
        <v/>
      </c>
      <c r="D101" s="28" t="str">
        <f>IF(ISBLANK(INV!L100)=TRUE,"",INV!J100)</f>
        <v/>
      </c>
      <c r="E101" s="28" t="str">
        <f>IF(ISBLANK(INV!L100)=TRUE,"",IF(Hauptmenü!$C$7=1,K101,J101))</f>
        <v/>
      </c>
      <c r="F101" s="28" t="str">
        <f>IF(ISBLANK(INV!L100)=TRUE,"",IF(INV!M100&lt;=99999,CONCATENATE("0",MID(INV!M100,1,1),".",MID(INV!M100,2,2),".",MID(INV!M100,4,2)),CONCATENATE(MID(INV!M100,1,2),".",MID(INV!M100,3,2),".",MID(INV!M100,5,2))))</f>
        <v/>
      </c>
      <c r="G101" s="41" t="str">
        <f>IF(ISBLANK(INV!L100)=TRUE,"",VALUE(F101))</f>
        <v/>
      </c>
      <c r="H101" s="28">
        <f>IF(I101&lt;3022,0,IF(AND(G101&gt;='USt-Sätze'!$A$3, G101&lt;='USt-Sätze'!$B$3),'USt-Sätze'!$C$3,IF(AND(G101&gt;='USt-Sätze'!$A$4, G101&lt;='USt-Sätze'!$B$4),'USt-Sätze'!$C$4,IF(AND(G101&gt;='USt-Sätze'!$A$5, G101&lt;='USt-Sätze'!$B$5),'USt-Sätze'!$C$5,IF(AND(G101&gt;='USt-Sätze'!$A$6, G101&lt;='USt-Sätze'!$B$6),'USt-Sätze'!$C$6,IF(AND(G101&gt;='USt-Sätze'!$A$7, G101&lt;='USt-Sätze'!$B$7),'USt-Sätze'!$C$7,IF(AND(G101&gt;='USt-Sätze'!$A$8, G101&lt;='USt-Sätze'!$B$8),'USt-Sätze'!$C$8,IF(AND(G101&gt;='USt-Sätze'!$A$9, G101&lt;='USt-Sätze'!$B$9),'USt-Sätze'!$C$9,IF(G101&gt;='USt-Sätze'!$A$10,'USt-Sätze'!$C$10,0)))))))))</f>
        <v>0.19</v>
      </c>
      <c r="I101" s="28" t="str">
        <f>IF(ISBLANK(INV!L100)=TRUE,"",INV!A100)</f>
        <v/>
      </c>
      <c r="J101" s="28" t="str">
        <f>IF(ISBLANK(INV!L100)=TRUE,"",INV!B100)</f>
        <v/>
      </c>
      <c r="K101" s="28" t="str">
        <f>IF(ISBLANK(INV!L100)=TRUE,"",ROUND(INV!B100*(1+H101),2))</f>
        <v/>
      </c>
    </row>
    <row r="102" spans="1:11">
      <c r="A102" s="28" t="str">
        <f>IF(ISBLANK(INV!L101)=TRUE,"",INV!L101)</f>
        <v/>
      </c>
      <c r="B102" s="42" t="str">
        <f>IF(ISBLANK(INV!L101)=TRUE,"",VLOOKUP(INV!A101,Code!$A$1:$B$30,2,FALSE))</f>
        <v/>
      </c>
      <c r="C102" s="28" t="str">
        <f>IF(ISBLANK(INV!L101)=TRUE,"",INV!K101)</f>
        <v/>
      </c>
      <c r="D102" s="28" t="str">
        <f>IF(ISBLANK(INV!L101)=TRUE,"",INV!J101)</f>
        <v/>
      </c>
      <c r="E102" s="28" t="str">
        <f>IF(ISBLANK(INV!L101)=TRUE,"",IF(Hauptmenü!$C$7=1,K102,J102))</f>
        <v/>
      </c>
      <c r="F102" s="28" t="str">
        <f>IF(ISBLANK(INV!L101)=TRUE,"",IF(INV!M101&lt;=99999,CONCATENATE("0",MID(INV!M101,1,1),".",MID(INV!M101,2,2),".",MID(INV!M101,4,2)),CONCATENATE(MID(INV!M101,1,2),".",MID(INV!M101,3,2),".",MID(INV!M101,5,2))))</f>
        <v/>
      </c>
      <c r="G102" s="41" t="str">
        <f>IF(ISBLANK(INV!L101)=TRUE,"",VALUE(F102))</f>
        <v/>
      </c>
      <c r="H102" s="28">
        <f>IF(I102&lt;3022,0,IF(AND(G102&gt;='USt-Sätze'!$A$3, G102&lt;='USt-Sätze'!$B$3),'USt-Sätze'!$C$3,IF(AND(G102&gt;='USt-Sätze'!$A$4, G102&lt;='USt-Sätze'!$B$4),'USt-Sätze'!$C$4,IF(AND(G102&gt;='USt-Sätze'!$A$5, G102&lt;='USt-Sätze'!$B$5),'USt-Sätze'!$C$5,IF(AND(G102&gt;='USt-Sätze'!$A$6, G102&lt;='USt-Sätze'!$B$6),'USt-Sätze'!$C$6,IF(AND(G102&gt;='USt-Sätze'!$A$7, G102&lt;='USt-Sätze'!$B$7),'USt-Sätze'!$C$7,IF(AND(G102&gt;='USt-Sätze'!$A$8, G102&lt;='USt-Sätze'!$B$8),'USt-Sätze'!$C$8,IF(AND(G102&gt;='USt-Sätze'!$A$9, G102&lt;='USt-Sätze'!$B$9),'USt-Sätze'!$C$9,IF(G102&gt;='USt-Sätze'!$A$10,'USt-Sätze'!$C$10,0)))))))))</f>
        <v>0.19</v>
      </c>
      <c r="I102" s="28" t="str">
        <f>IF(ISBLANK(INV!L101)=TRUE,"",INV!A101)</f>
        <v/>
      </c>
      <c r="J102" s="28" t="str">
        <f>IF(ISBLANK(INV!L101)=TRUE,"",INV!B101)</f>
        <v/>
      </c>
      <c r="K102" s="28" t="str">
        <f>IF(ISBLANK(INV!L101)=TRUE,"",ROUND(INV!B101*(1+H102),2))</f>
        <v/>
      </c>
    </row>
    <row r="103" spans="1:11">
      <c r="A103" s="28" t="str">
        <f>IF(ISBLANK(INV!L102)=TRUE,"",INV!L102)</f>
        <v/>
      </c>
      <c r="B103" s="42" t="str">
        <f>IF(ISBLANK(INV!L102)=TRUE,"",VLOOKUP(INV!A102,Code!$A$1:$B$30,2,FALSE))</f>
        <v/>
      </c>
      <c r="C103" s="28" t="str">
        <f>IF(ISBLANK(INV!L102)=TRUE,"",INV!K102)</f>
        <v/>
      </c>
      <c r="D103" s="28" t="str">
        <f>IF(ISBLANK(INV!L102)=TRUE,"",INV!J102)</f>
        <v/>
      </c>
      <c r="E103" s="28" t="str">
        <f>IF(ISBLANK(INV!L102)=TRUE,"",IF(Hauptmenü!$C$7=1,K103,J103))</f>
        <v/>
      </c>
      <c r="F103" s="28" t="str">
        <f>IF(ISBLANK(INV!L102)=TRUE,"",IF(INV!M102&lt;=99999,CONCATENATE("0",MID(INV!M102,1,1),".",MID(INV!M102,2,2),".",MID(INV!M102,4,2)),CONCATENATE(MID(INV!M102,1,2),".",MID(INV!M102,3,2),".",MID(INV!M102,5,2))))</f>
        <v/>
      </c>
      <c r="G103" s="41" t="str">
        <f>IF(ISBLANK(INV!L102)=TRUE,"",VALUE(F103))</f>
        <v/>
      </c>
      <c r="H103" s="28">
        <f>IF(I103&lt;3022,0,IF(AND(G103&gt;='USt-Sätze'!$A$3, G103&lt;='USt-Sätze'!$B$3),'USt-Sätze'!$C$3,IF(AND(G103&gt;='USt-Sätze'!$A$4, G103&lt;='USt-Sätze'!$B$4),'USt-Sätze'!$C$4,IF(AND(G103&gt;='USt-Sätze'!$A$5, G103&lt;='USt-Sätze'!$B$5),'USt-Sätze'!$C$5,IF(AND(G103&gt;='USt-Sätze'!$A$6, G103&lt;='USt-Sätze'!$B$6),'USt-Sätze'!$C$6,IF(AND(G103&gt;='USt-Sätze'!$A$7, G103&lt;='USt-Sätze'!$B$7),'USt-Sätze'!$C$7,IF(AND(G103&gt;='USt-Sätze'!$A$8, G103&lt;='USt-Sätze'!$B$8),'USt-Sätze'!$C$8,IF(AND(G103&gt;='USt-Sätze'!$A$9, G103&lt;='USt-Sätze'!$B$9),'USt-Sätze'!$C$9,IF(G103&gt;='USt-Sätze'!$A$10,'USt-Sätze'!$C$10,0)))))))))</f>
        <v>0.19</v>
      </c>
      <c r="I103" s="28" t="str">
        <f>IF(ISBLANK(INV!L102)=TRUE,"",INV!A102)</f>
        <v/>
      </c>
      <c r="J103" s="28" t="str">
        <f>IF(ISBLANK(INV!L102)=TRUE,"",INV!B102)</f>
        <v/>
      </c>
      <c r="K103" s="28" t="str">
        <f>IF(ISBLANK(INV!L102)=TRUE,"",ROUND(INV!B102*(1+H103),2))</f>
        <v/>
      </c>
    </row>
    <row r="104" spans="1:11">
      <c r="A104" s="28" t="str">
        <f>IF(ISBLANK(INV!L103)=TRUE,"",INV!L103)</f>
        <v/>
      </c>
      <c r="B104" s="42" t="str">
        <f>IF(ISBLANK(INV!L103)=TRUE,"",VLOOKUP(INV!A103,Code!$A$1:$B$30,2,FALSE))</f>
        <v/>
      </c>
      <c r="C104" s="28" t="str">
        <f>IF(ISBLANK(INV!L103)=TRUE,"",INV!K103)</f>
        <v/>
      </c>
      <c r="D104" s="28" t="str">
        <f>IF(ISBLANK(INV!L103)=TRUE,"",INV!J103)</f>
        <v/>
      </c>
      <c r="E104" s="28" t="str">
        <f>IF(ISBLANK(INV!L103)=TRUE,"",IF(Hauptmenü!$C$7=1,K104,J104))</f>
        <v/>
      </c>
      <c r="F104" s="28" t="str">
        <f>IF(ISBLANK(INV!L103)=TRUE,"",IF(INV!M103&lt;=99999,CONCATENATE("0",MID(INV!M103,1,1),".",MID(INV!M103,2,2),".",MID(INV!M103,4,2)),CONCATENATE(MID(INV!M103,1,2),".",MID(INV!M103,3,2),".",MID(INV!M103,5,2))))</f>
        <v/>
      </c>
      <c r="G104" s="41" t="str">
        <f>IF(ISBLANK(INV!L103)=TRUE,"",VALUE(F104))</f>
        <v/>
      </c>
      <c r="H104" s="28">
        <f>IF(I104&lt;3022,0,IF(AND(G104&gt;='USt-Sätze'!$A$3, G104&lt;='USt-Sätze'!$B$3),'USt-Sätze'!$C$3,IF(AND(G104&gt;='USt-Sätze'!$A$4, G104&lt;='USt-Sätze'!$B$4),'USt-Sätze'!$C$4,IF(AND(G104&gt;='USt-Sätze'!$A$5, G104&lt;='USt-Sätze'!$B$5),'USt-Sätze'!$C$5,IF(AND(G104&gt;='USt-Sätze'!$A$6, G104&lt;='USt-Sätze'!$B$6),'USt-Sätze'!$C$6,IF(AND(G104&gt;='USt-Sätze'!$A$7, G104&lt;='USt-Sätze'!$B$7),'USt-Sätze'!$C$7,IF(AND(G104&gt;='USt-Sätze'!$A$8, G104&lt;='USt-Sätze'!$B$8),'USt-Sätze'!$C$8,IF(AND(G104&gt;='USt-Sätze'!$A$9, G104&lt;='USt-Sätze'!$B$9),'USt-Sätze'!$C$9,IF(G104&gt;='USt-Sätze'!$A$10,'USt-Sätze'!$C$10,0)))))))))</f>
        <v>0.19</v>
      </c>
      <c r="I104" s="28" t="str">
        <f>IF(ISBLANK(INV!L103)=TRUE,"",INV!A103)</f>
        <v/>
      </c>
      <c r="J104" s="28" t="str">
        <f>IF(ISBLANK(INV!L103)=TRUE,"",INV!B103)</f>
        <v/>
      </c>
      <c r="K104" s="28" t="str">
        <f>IF(ISBLANK(INV!L103)=TRUE,"",ROUND(INV!B103*(1+H104),2))</f>
        <v/>
      </c>
    </row>
    <row r="105" spans="1:11">
      <c r="A105" s="28" t="str">
        <f>IF(ISBLANK(INV!L104)=TRUE,"",INV!L104)</f>
        <v/>
      </c>
      <c r="B105" s="42" t="str">
        <f>IF(ISBLANK(INV!L104)=TRUE,"",VLOOKUP(INV!A104,Code!$A$1:$B$30,2,FALSE))</f>
        <v/>
      </c>
      <c r="C105" s="28" t="str">
        <f>IF(ISBLANK(INV!L104)=TRUE,"",INV!K104)</f>
        <v/>
      </c>
      <c r="D105" s="28" t="str">
        <f>IF(ISBLANK(INV!L104)=TRUE,"",INV!J104)</f>
        <v/>
      </c>
      <c r="E105" s="28" t="str">
        <f>IF(ISBLANK(INV!L104)=TRUE,"",IF(Hauptmenü!$C$7=1,K105,J105))</f>
        <v/>
      </c>
      <c r="F105" s="28" t="str">
        <f>IF(ISBLANK(INV!L104)=TRUE,"",IF(INV!M104&lt;=99999,CONCATENATE("0",MID(INV!M104,1,1),".",MID(INV!M104,2,2),".",MID(INV!M104,4,2)),CONCATENATE(MID(INV!M104,1,2),".",MID(INV!M104,3,2),".",MID(INV!M104,5,2))))</f>
        <v/>
      </c>
      <c r="G105" s="41" t="str">
        <f>IF(ISBLANK(INV!L104)=TRUE,"",VALUE(F105))</f>
        <v/>
      </c>
      <c r="H105" s="28">
        <f>IF(I105&lt;3022,0,IF(AND(G105&gt;='USt-Sätze'!$A$3, G105&lt;='USt-Sätze'!$B$3),'USt-Sätze'!$C$3,IF(AND(G105&gt;='USt-Sätze'!$A$4, G105&lt;='USt-Sätze'!$B$4),'USt-Sätze'!$C$4,IF(AND(G105&gt;='USt-Sätze'!$A$5, G105&lt;='USt-Sätze'!$B$5),'USt-Sätze'!$C$5,IF(AND(G105&gt;='USt-Sätze'!$A$6, G105&lt;='USt-Sätze'!$B$6),'USt-Sätze'!$C$6,IF(AND(G105&gt;='USt-Sätze'!$A$7, G105&lt;='USt-Sätze'!$B$7),'USt-Sätze'!$C$7,IF(AND(G105&gt;='USt-Sätze'!$A$8, G105&lt;='USt-Sätze'!$B$8),'USt-Sätze'!$C$8,IF(AND(G105&gt;='USt-Sätze'!$A$9, G105&lt;='USt-Sätze'!$B$9),'USt-Sätze'!$C$9,IF(G105&gt;='USt-Sätze'!$A$10,'USt-Sätze'!$C$10,0)))))))))</f>
        <v>0.19</v>
      </c>
      <c r="I105" s="28" t="str">
        <f>IF(ISBLANK(INV!L104)=TRUE,"",INV!A104)</f>
        <v/>
      </c>
      <c r="J105" s="28" t="str">
        <f>IF(ISBLANK(INV!L104)=TRUE,"",INV!B104)</f>
        <v/>
      </c>
      <c r="K105" s="28" t="str">
        <f>IF(ISBLANK(INV!L104)=TRUE,"",ROUND(INV!B104*(1+H105),2))</f>
        <v/>
      </c>
    </row>
    <row r="106" spans="1:11">
      <c r="A106" s="28" t="str">
        <f>IF(ISBLANK(INV!L105)=TRUE,"",INV!L105)</f>
        <v/>
      </c>
      <c r="B106" s="42" t="str">
        <f>IF(ISBLANK(INV!L105)=TRUE,"",VLOOKUP(INV!A105,Code!$A$1:$B$30,2,FALSE))</f>
        <v/>
      </c>
      <c r="C106" s="28" t="str">
        <f>IF(ISBLANK(INV!L105)=TRUE,"",INV!K105)</f>
        <v/>
      </c>
      <c r="D106" s="28" t="str">
        <f>IF(ISBLANK(INV!L105)=TRUE,"",INV!J105)</f>
        <v/>
      </c>
      <c r="E106" s="28" t="str">
        <f>IF(ISBLANK(INV!L105)=TRUE,"",IF(Hauptmenü!$C$7=1,K106,J106))</f>
        <v/>
      </c>
      <c r="F106" s="28" t="str">
        <f>IF(ISBLANK(INV!L105)=TRUE,"",IF(INV!M105&lt;=99999,CONCATENATE("0",MID(INV!M105,1,1),".",MID(INV!M105,2,2),".",MID(INV!M105,4,2)),CONCATENATE(MID(INV!M105,1,2),".",MID(INV!M105,3,2),".",MID(INV!M105,5,2))))</f>
        <v/>
      </c>
      <c r="G106" s="41" t="str">
        <f>IF(ISBLANK(INV!L105)=TRUE,"",VALUE(F106))</f>
        <v/>
      </c>
      <c r="H106" s="28">
        <f>IF(I106&lt;3022,0,IF(AND(G106&gt;='USt-Sätze'!$A$3, G106&lt;='USt-Sätze'!$B$3),'USt-Sätze'!$C$3,IF(AND(G106&gt;='USt-Sätze'!$A$4, G106&lt;='USt-Sätze'!$B$4),'USt-Sätze'!$C$4,IF(AND(G106&gt;='USt-Sätze'!$A$5, G106&lt;='USt-Sätze'!$B$5),'USt-Sätze'!$C$5,IF(AND(G106&gt;='USt-Sätze'!$A$6, G106&lt;='USt-Sätze'!$B$6),'USt-Sätze'!$C$6,IF(AND(G106&gt;='USt-Sätze'!$A$7, G106&lt;='USt-Sätze'!$B$7),'USt-Sätze'!$C$7,IF(AND(G106&gt;='USt-Sätze'!$A$8, G106&lt;='USt-Sätze'!$B$8),'USt-Sätze'!$C$8,IF(AND(G106&gt;='USt-Sätze'!$A$9, G106&lt;='USt-Sätze'!$B$9),'USt-Sätze'!$C$9,IF(G106&gt;='USt-Sätze'!$A$10,'USt-Sätze'!$C$10,0)))))))))</f>
        <v>0.19</v>
      </c>
      <c r="I106" s="28" t="str">
        <f>IF(ISBLANK(INV!L105)=TRUE,"",INV!A105)</f>
        <v/>
      </c>
      <c r="J106" s="28" t="str">
        <f>IF(ISBLANK(INV!L105)=TRUE,"",INV!B105)</f>
        <v/>
      </c>
      <c r="K106" s="28" t="str">
        <f>IF(ISBLANK(INV!L105)=TRUE,"",ROUND(INV!B105*(1+H106),2))</f>
        <v/>
      </c>
    </row>
    <row r="107" spans="1:11">
      <c r="A107" s="28" t="str">
        <f>IF(ISBLANK(INV!L106)=TRUE,"",INV!L106)</f>
        <v/>
      </c>
      <c r="B107" s="42" t="str">
        <f>IF(ISBLANK(INV!L106)=TRUE,"",VLOOKUP(INV!A106,Code!$A$1:$B$30,2,FALSE))</f>
        <v/>
      </c>
      <c r="C107" s="28" t="str">
        <f>IF(ISBLANK(INV!L106)=TRUE,"",INV!K106)</f>
        <v/>
      </c>
      <c r="D107" s="28" t="str">
        <f>IF(ISBLANK(INV!L106)=TRUE,"",INV!J106)</f>
        <v/>
      </c>
      <c r="E107" s="28" t="str">
        <f>IF(ISBLANK(INV!L106)=TRUE,"",IF(Hauptmenü!$C$7=1,K107,J107))</f>
        <v/>
      </c>
      <c r="F107" s="28" t="str">
        <f>IF(ISBLANK(INV!L106)=TRUE,"",IF(INV!M106&lt;=99999,CONCATENATE("0",MID(INV!M106,1,1),".",MID(INV!M106,2,2),".",MID(INV!M106,4,2)),CONCATENATE(MID(INV!M106,1,2),".",MID(INV!M106,3,2),".",MID(INV!M106,5,2))))</f>
        <v/>
      </c>
      <c r="G107" s="41" t="str">
        <f>IF(ISBLANK(INV!L106)=TRUE,"",VALUE(F107))</f>
        <v/>
      </c>
      <c r="H107" s="28">
        <f>IF(I107&lt;3022,0,IF(AND(G107&gt;='USt-Sätze'!$A$3, G107&lt;='USt-Sätze'!$B$3),'USt-Sätze'!$C$3,IF(AND(G107&gt;='USt-Sätze'!$A$4, G107&lt;='USt-Sätze'!$B$4),'USt-Sätze'!$C$4,IF(AND(G107&gt;='USt-Sätze'!$A$5, G107&lt;='USt-Sätze'!$B$5),'USt-Sätze'!$C$5,IF(AND(G107&gt;='USt-Sätze'!$A$6, G107&lt;='USt-Sätze'!$B$6),'USt-Sätze'!$C$6,IF(AND(G107&gt;='USt-Sätze'!$A$7, G107&lt;='USt-Sätze'!$B$7),'USt-Sätze'!$C$7,IF(AND(G107&gt;='USt-Sätze'!$A$8, G107&lt;='USt-Sätze'!$B$8),'USt-Sätze'!$C$8,IF(AND(G107&gt;='USt-Sätze'!$A$9, G107&lt;='USt-Sätze'!$B$9),'USt-Sätze'!$C$9,IF(G107&gt;='USt-Sätze'!$A$10,'USt-Sätze'!$C$10,0)))))))))</f>
        <v>0.19</v>
      </c>
      <c r="I107" s="28" t="str">
        <f>IF(ISBLANK(INV!L106)=TRUE,"",INV!A106)</f>
        <v/>
      </c>
      <c r="J107" s="28" t="str">
        <f>IF(ISBLANK(INV!L106)=TRUE,"",INV!B106)</f>
        <v/>
      </c>
      <c r="K107" s="28" t="str">
        <f>IF(ISBLANK(INV!L106)=TRUE,"",ROUND(INV!B106*(1+H107),2))</f>
        <v/>
      </c>
    </row>
    <row r="108" spans="1:11">
      <c r="A108" s="28" t="str">
        <f>IF(ISBLANK(INV!L107)=TRUE,"",INV!L107)</f>
        <v/>
      </c>
      <c r="B108" s="42" t="str">
        <f>IF(ISBLANK(INV!L107)=TRUE,"",VLOOKUP(INV!A107,Code!$A$1:$B$30,2,FALSE))</f>
        <v/>
      </c>
      <c r="C108" s="28" t="str">
        <f>IF(ISBLANK(INV!L107)=TRUE,"",INV!K107)</f>
        <v/>
      </c>
      <c r="D108" s="28" t="str">
        <f>IF(ISBLANK(INV!L107)=TRUE,"",INV!J107)</f>
        <v/>
      </c>
      <c r="E108" s="28" t="str">
        <f>IF(ISBLANK(INV!L107)=TRUE,"",IF(Hauptmenü!$C$7=1,K108,J108))</f>
        <v/>
      </c>
      <c r="F108" s="28" t="str">
        <f>IF(ISBLANK(INV!L107)=TRUE,"",IF(INV!M107&lt;=99999,CONCATENATE("0",MID(INV!M107,1,1),".",MID(INV!M107,2,2),".",MID(INV!M107,4,2)),CONCATENATE(MID(INV!M107,1,2),".",MID(INV!M107,3,2),".",MID(INV!M107,5,2))))</f>
        <v/>
      </c>
      <c r="G108" s="41" t="str">
        <f>IF(ISBLANK(INV!L107)=TRUE,"",VALUE(F108))</f>
        <v/>
      </c>
      <c r="H108" s="28">
        <f>IF(I108&lt;3022,0,IF(AND(G108&gt;='USt-Sätze'!$A$3, G108&lt;='USt-Sätze'!$B$3),'USt-Sätze'!$C$3,IF(AND(G108&gt;='USt-Sätze'!$A$4, G108&lt;='USt-Sätze'!$B$4),'USt-Sätze'!$C$4,IF(AND(G108&gt;='USt-Sätze'!$A$5, G108&lt;='USt-Sätze'!$B$5),'USt-Sätze'!$C$5,IF(AND(G108&gt;='USt-Sätze'!$A$6, G108&lt;='USt-Sätze'!$B$6),'USt-Sätze'!$C$6,IF(AND(G108&gt;='USt-Sätze'!$A$7, G108&lt;='USt-Sätze'!$B$7),'USt-Sätze'!$C$7,IF(AND(G108&gt;='USt-Sätze'!$A$8, G108&lt;='USt-Sätze'!$B$8),'USt-Sätze'!$C$8,IF(AND(G108&gt;='USt-Sätze'!$A$9, G108&lt;='USt-Sätze'!$B$9),'USt-Sätze'!$C$9,IF(G108&gt;='USt-Sätze'!$A$10,'USt-Sätze'!$C$10,0)))))))))</f>
        <v>0.19</v>
      </c>
      <c r="I108" s="28" t="str">
        <f>IF(ISBLANK(INV!L107)=TRUE,"",INV!A107)</f>
        <v/>
      </c>
      <c r="J108" s="28" t="str">
        <f>IF(ISBLANK(INV!L107)=TRUE,"",INV!B107)</f>
        <v/>
      </c>
      <c r="K108" s="28" t="str">
        <f>IF(ISBLANK(INV!L107)=TRUE,"",ROUND(INV!B107*(1+H108),2))</f>
        <v/>
      </c>
    </row>
    <row r="109" spans="1:11">
      <c r="A109" s="28" t="str">
        <f>IF(ISBLANK(INV!L108)=TRUE,"",INV!L108)</f>
        <v/>
      </c>
      <c r="B109" s="42" t="str">
        <f>IF(ISBLANK(INV!L108)=TRUE,"",VLOOKUP(INV!A108,Code!$A$1:$B$30,2,FALSE))</f>
        <v/>
      </c>
      <c r="C109" s="28" t="str">
        <f>IF(ISBLANK(INV!L108)=TRUE,"",INV!K108)</f>
        <v/>
      </c>
      <c r="D109" s="28" t="str">
        <f>IF(ISBLANK(INV!L108)=TRUE,"",INV!J108)</f>
        <v/>
      </c>
      <c r="E109" s="28" t="str">
        <f>IF(ISBLANK(INV!L108)=TRUE,"",IF(Hauptmenü!$C$7=1,K109,J109))</f>
        <v/>
      </c>
      <c r="F109" s="28" t="str">
        <f>IF(ISBLANK(INV!L108)=TRUE,"",IF(INV!M108&lt;=99999,CONCATENATE("0",MID(INV!M108,1,1),".",MID(INV!M108,2,2),".",MID(INV!M108,4,2)),CONCATENATE(MID(INV!M108,1,2),".",MID(INV!M108,3,2),".",MID(INV!M108,5,2))))</f>
        <v/>
      </c>
      <c r="G109" s="41" t="str">
        <f>IF(ISBLANK(INV!L108)=TRUE,"",VALUE(F109))</f>
        <v/>
      </c>
      <c r="H109" s="28">
        <f>IF(I109&lt;3022,0,IF(AND(G109&gt;='USt-Sätze'!$A$3, G109&lt;='USt-Sätze'!$B$3),'USt-Sätze'!$C$3,IF(AND(G109&gt;='USt-Sätze'!$A$4, G109&lt;='USt-Sätze'!$B$4),'USt-Sätze'!$C$4,IF(AND(G109&gt;='USt-Sätze'!$A$5, G109&lt;='USt-Sätze'!$B$5),'USt-Sätze'!$C$5,IF(AND(G109&gt;='USt-Sätze'!$A$6, G109&lt;='USt-Sätze'!$B$6),'USt-Sätze'!$C$6,IF(AND(G109&gt;='USt-Sätze'!$A$7, G109&lt;='USt-Sätze'!$B$7),'USt-Sätze'!$C$7,IF(AND(G109&gt;='USt-Sätze'!$A$8, G109&lt;='USt-Sätze'!$B$8),'USt-Sätze'!$C$8,IF(AND(G109&gt;='USt-Sätze'!$A$9, G109&lt;='USt-Sätze'!$B$9),'USt-Sätze'!$C$9,IF(G109&gt;='USt-Sätze'!$A$10,'USt-Sätze'!$C$10,0)))))))))</f>
        <v>0.19</v>
      </c>
      <c r="I109" s="28" t="str">
        <f>IF(ISBLANK(INV!L108)=TRUE,"",INV!A108)</f>
        <v/>
      </c>
      <c r="J109" s="28" t="str">
        <f>IF(ISBLANK(INV!L108)=TRUE,"",INV!B108)</f>
        <v/>
      </c>
      <c r="K109" s="28" t="str">
        <f>IF(ISBLANK(INV!L108)=TRUE,"",ROUND(INV!B108*(1+H109),2))</f>
        <v/>
      </c>
    </row>
    <row r="110" spans="1:11">
      <c r="A110" s="28" t="str">
        <f>IF(ISBLANK(INV!L109)=TRUE,"",INV!L109)</f>
        <v/>
      </c>
      <c r="B110" s="42" t="str">
        <f>IF(ISBLANK(INV!L109)=TRUE,"",VLOOKUP(INV!A109,Code!$A$1:$B$30,2,FALSE))</f>
        <v/>
      </c>
      <c r="C110" s="28" t="str">
        <f>IF(ISBLANK(INV!L109)=TRUE,"",INV!K109)</f>
        <v/>
      </c>
      <c r="D110" s="28" t="str">
        <f>IF(ISBLANK(INV!L109)=TRUE,"",INV!J109)</f>
        <v/>
      </c>
      <c r="E110" s="28" t="str">
        <f>IF(ISBLANK(INV!L109)=TRUE,"",IF(Hauptmenü!$C$7=1,K110,J110))</f>
        <v/>
      </c>
      <c r="F110" s="28" t="str">
        <f>IF(ISBLANK(INV!L109)=TRUE,"",IF(INV!M109&lt;=99999,CONCATENATE("0",MID(INV!M109,1,1),".",MID(INV!M109,2,2),".",MID(INV!M109,4,2)),CONCATENATE(MID(INV!M109,1,2),".",MID(INV!M109,3,2),".",MID(INV!M109,5,2))))</f>
        <v/>
      </c>
      <c r="G110" s="41" t="str">
        <f>IF(ISBLANK(INV!L109)=TRUE,"",VALUE(F110))</f>
        <v/>
      </c>
      <c r="H110" s="28">
        <f>IF(I110&lt;3022,0,IF(AND(G110&gt;='USt-Sätze'!$A$3, G110&lt;='USt-Sätze'!$B$3),'USt-Sätze'!$C$3,IF(AND(G110&gt;='USt-Sätze'!$A$4, G110&lt;='USt-Sätze'!$B$4),'USt-Sätze'!$C$4,IF(AND(G110&gt;='USt-Sätze'!$A$5, G110&lt;='USt-Sätze'!$B$5),'USt-Sätze'!$C$5,IF(AND(G110&gt;='USt-Sätze'!$A$6, G110&lt;='USt-Sätze'!$B$6),'USt-Sätze'!$C$6,IF(AND(G110&gt;='USt-Sätze'!$A$7, G110&lt;='USt-Sätze'!$B$7),'USt-Sätze'!$C$7,IF(AND(G110&gt;='USt-Sätze'!$A$8, G110&lt;='USt-Sätze'!$B$8),'USt-Sätze'!$C$8,IF(AND(G110&gt;='USt-Sätze'!$A$9, G110&lt;='USt-Sätze'!$B$9),'USt-Sätze'!$C$9,IF(G110&gt;='USt-Sätze'!$A$10,'USt-Sätze'!$C$10,0)))))))))</f>
        <v>0.19</v>
      </c>
      <c r="I110" s="28" t="str">
        <f>IF(ISBLANK(INV!L109)=TRUE,"",INV!A109)</f>
        <v/>
      </c>
      <c r="J110" s="28" t="str">
        <f>IF(ISBLANK(INV!L109)=TRUE,"",INV!B109)</f>
        <v/>
      </c>
      <c r="K110" s="28" t="str">
        <f>IF(ISBLANK(INV!L109)=TRUE,"",ROUND(INV!B109*(1+H110),2))</f>
        <v/>
      </c>
    </row>
    <row r="111" spans="1:11">
      <c r="A111" s="28" t="str">
        <f>IF(ISBLANK(INV!L110)=TRUE,"",INV!L110)</f>
        <v/>
      </c>
      <c r="B111" s="42" t="str">
        <f>IF(ISBLANK(INV!L110)=TRUE,"",VLOOKUP(INV!A110,Code!$A$1:$B$30,2,FALSE))</f>
        <v/>
      </c>
      <c r="C111" s="28" t="str">
        <f>IF(ISBLANK(INV!L110)=TRUE,"",INV!K110)</f>
        <v/>
      </c>
      <c r="D111" s="28" t="str">
        <f>IF(ISBLANK(INV!L110)=TRUE,"",INV!J110)</f>
        <v/>
      </c>
      <c r="E111" s="28" t="str">
        <f>IF(ISBLANK(INV!L110)=TRUE,"",IF(Hauptmenü!$C$7=1,K111,J111))</f>
        <v/>
      </c>
      <c r="F111" s="28" t="str">
        <f>IF(ISBLANK(INV!L110)=TRUE,"",IF(INV!M110&lt;=99999,CONCATENATE("0",MID(INV!M110,1,1),".",MID(INV!M110,2,2),".",MID(INV!M110,4,2)),CONCATENATE(MID(INV!M110,1,2),".",MID(INV!M110,3,2),".",MID(INV!M110,5,2))))</f>
        <v/>
      </c>
      <c r="G111" s="41" t="str">
        <f>IF(ISBLANK(INV!L110)=TRUE,"",VALUE(F111))</f>
        <v/>
      </c>
      <c r="H111" s="28">
        <f>IF(I111&lt;3022,0,IF(AND(G111&gt;='USt-Sätze'!$A$3, G111&lt;='USt-Sätze'!$B$3),'USt-Sätze'!$C$3,IF(AND(G111&gt;='USt-Sätze'!$A$4, G111&lt;='USt-Sätze'!$B$4),'USt-Sätze'!$C$4,IF(AND(G111&gt;='USt-Sätze'!$A$5, G111&lt;='USt-Sätze'!$B$5),'USt-Sätze'!$C$5,IF(AND(G111&gt;='USt-Sätze'!$A$6, G111&lt;='USt-Sätze'!$B$6),'USt-Sätze'!$C$6,IF(AND(G111&gt;='USt-Sätze'!$A$7, G111&lt;='USt-Sätze'!$B$7),'USt-Sätze'!$C$7,IF(AND(G111&gt;='USt-Sätze'!$A$8, G111&lt;='USt-Sätze'!$B$8),'USt-Sätze'!$C$8,IF(AND(G111&gt;='USt-Sätze'!$A$9, G111&lt;='USt-Sätze'!$B$9),'USt-Sätze'!$C$9,IF(G111&gt;='USt-Sätze'!$A$10,'USt-Sätze'!$C$10,0)))))))))</f>
        <v>0.19</v>
      </c>
      <c r="I111" s="28" t="str">
        <f>IF(ISBLANK(INV!L110)=TRUE,"",INV!A110)</f>
        <v/>
      </c>
      <c r="J111" s="28" t="str">
        <f>IF(ISBLANK(INV!L110)=TRUE,"",INV!B110)</f>
        <v/>
      </c>
      <c r="K111" s="28" t="str">
        <f>IF(ISBLANK(INV!L110)=TRUE,"",ROUND(INV!B110*(1+H111),2))</f>
        <v/>
      </c>
    </row>
    <row r="112" spans="1:11">
      <c r="A112" s="28" t="str">
        <f>IF(ISBLANK(INV!L111)=TRUE,"",INV!L111)</f>
        <v/>
      </c>
      <c r="B112" s="42" t="str">
        <f>IF(ISBLANK(INV!L111)=TRUE,"",VLOOKUP(INV!A111,Code!$A$1:$B$30,2,FALSE))</f>
        <v/>
      </c>
      <c r="C112" s="28" t="str">
        <f>IF(ISBLANK(INV!L111)=TRUE,"",INV!K111)</f>
        <v/>
      </c>
      <c r="D112" s="28" t="str">
        <f>IF(ISBLANK(INV!L111)=TRUE,"",INV!J111)</f>
        <v/>
      </c>
      <c r="E112" s="28" t="str">
        <f>IF(ISBLANK(INV!L111)=TRUE,"",IF(Hauptmenü!$C$7=1,K112,J112))</f>
        <v/>
      </c>
      <c r="F112" s="28" t="str">
        <f>IF(ISBLANK(INV!L111)=TRUE,"",IF(INV!M111&lt;=99999,CONCATENATE("0",MID(INV!M111,1,1),".",MID(INV!M111,2,2),".",MID(INV!M111,4,2)),CONCATENATE(MID(INV!M111,1,2),".",MID(INV!M111,3,2),".",MID(INV!M111,5,2))))</f>
        <v/>
      </c>
      <c r="G112" s="41" t="str">
        <f>IF(ISBLANK(INV!L111)=TRUE,"",VALUE(F112))</f>
        <v/>
      </c>
      <c r="H112" s="28">
        <f>IF(I112&lt;3022,0,IF(AND(G112&gt;='USt-Sätze'!$A$3, G112&lt;='USt-Sätze'!$B$3),'USt-Sätze'!$C$3,IF(AND(G112&gt;='USt-Sätze'!$A$4, G112&lt;='USt-Sätze'!$B$4),'USt-Sätze'!$C$4,IF(AND(G112&gt;='USt-Sätze'!$A$5, G112&lt;='USt-Sätze'!$B$5),'USt-Sätze'!$C$5,IF(AND(G112&gt;='USt-Sätze'!$A$6, G112&lt;='USt-Sätze'!$B$6),'USt-Sätze'!$C$6,IF(AND(G112&gt;='USt-Sätze'!$A$7, G112&lt;='USt-Sätze'!$B$7),'USt-Sätze'!$C$7,IF(AND(G112&gt;='USt-Sätze'!$A$8, G112&lt;='USt-Sätze'!$B$8),'USt-Sätze'!$C$8,IF(AND(G112&gt;='USt-Sätze'!$A$9, G112&lt;='USt-Sätze'!$B$9),'USt-Sätze'!$C$9,IF(G112&gt;='USt-Sätze'!$A$10,'USt-Sätze'!$C$10,0)))))))))</f>
        <v>0.19</v>
      </c>
      <c r="I112" s="28" t="str">
        <f>IF(ISBLANK(INV!L111)=TRUE,"",INV!A111)</f>
        <v/>
      </c>
      <c r="J112" s="28" t="str">
        <f>IF(ISBLANK(INV!L111)=TRUE,"",INV!B111)</f>
        <v/>
      </c>
      <c r="K112" s="28" t="str">
        <f>IF(ISBLANK(INV!L111)=TRUE,"",ROUND(INV!B111*(1+H112),2))</f>
        <v/>
      </c>
    </row>
    <row r="113" spans="1:11">
      <c r="A113" s="28" t="str">
        <f>IF(ISBLANK(INV!L112)=TRUE,"",INV!L112)</f>
        <v/>
      </c>
      <c r="B113" s="42" t="str">
        <f>IF(ISBLANK(INV!L112)=TRUE,"",VLOOKUP(INV!A112,Code!$A$1:$B$30,2,FALSE))</f>
        <v/>
      </c>
      <c r="C113" s="28" t="str">
        <f>IF(ISBLANK(INV!L112)=TRUE,"",INV!K112)</f>
        <v/>
      </c>
      <c r="D113" s="28" t="str">
        <f>IF(ISBLANK(INV!L112)=TRUE,"",INV!J112)</f>
        <v/>
      </c>
      <c r="E113" s="28" t="str">
        <f>IF(ISBLANK(INV!L112)=TRUE,"",IF(Hauptmenü!$C$7=1,K113,J113))</f>
        <v/>
      </c>
      <c r="F113" s="28" t="str">
        <f>IF(ISBLANK(INV!L112)=TRUE,"",IF(INV!M112&lt;=99999,CONCATENATE("0",MID(INV!M112,1,1),".",MID(INV!M112,2,2),".",MID(INV!M112,4,2)),CONCATENATE(MID(INV!M112,1,2),".",MID(INV!M112,3,2),".",MID(INV!M112,5,2))))</f>
        <v/>
      </c>
      <c r="G113" s="41" t="str">
        <f>IF(ISBLANK(INV!L112)=TRUE,"",VALUE(F113))</f>
        <v/>
      </c>
      <c r="H113" s="28">
        <f>IF(I113&lt;3022,0,IF(AND(G113&gt;='USt-Sätze'!$A$3, G113&lt;='USt-Sätze'!$B$3),'USt-Sätze'!$C$3,IF(AND(G113&gt;='USt-Sätze'!$A$4, G113&lt;='USt-Sätze'!$B$4),'USt-Sätze'!$C$4,IF(AND(G113&gt;='USt-Sätze'!$A$5, G113&lt;='USt-Sätze'!$B$5),'USt-Sätze'!$C$5,IF(AND(G113&gt;='USt-Sätze'!$A$6, G113&lt;='USt-Sätze'!$B$6),'USt-Sätze'!$C$6,IF(AND(G113&gt;='USt-Sätze'!$A$7, G113&lt;='USt-Sätze'!$B$7),'USt-Sätze'!$C$7,IF(AND(G113&gt;='USt-Sätze'!$A$8, G113&lt;='USt-Sätze'!$B$8),'USt-Sätze'!$C$8,IF(AND(G113&gt;='USt-Sätze'!$A$9, G113&lt;='USt-Sätze'!$B$9),'USt-Sätze'!$C$9,IF(G113&gt;='USt-Sätze'!$A$10,'USt-Sätze'!$C$10,0)))))))))</f>
        <v>0.19</v>
      </c>
      <c r="I113" s="28" t="str">
        <f>IF(ISBLANK(INV!L112)=TRUE,"",INV!A112)</f>
        <v/>
      </c>
      <c r="J113" s="28" t="str">
        <f>IF(ISBLANK(INV!L112)=TRUE,"",INV!B112)</f>
        <v/>
      </c>
      <c r="K113" s="28" t="str">
        <f>IF(ISBLANK(INV!L112)=TRUE,"",ROUND(INV!B112*(1+H113),2))</f>
        <v/>
      </c>
    </row>
    <row r="114" spans="1:11">
      <c r="A114" s="28" t="str">
        <f>IF(ISBLANK(INV!L113)=TRUE,"",INV!L113)</f>
        <v/>
      </c>
      <c r="B114" s="42" t="str">
        <f>IF(ISBLANK(INV!L113)=TRUE,"",VLOOKUP(INV!A113,Code!$A$1:$B$30,2,FALSE))</f>
        <v/>
      </c>
      <c r="C114" s="28" t="str">
        <f>IF(ISBLANK(INV!L113)=TRUE,"",INV!K113)</f>
        <v/>
      </c>
      <c r="D114" s="28" t="str">
        <f>IF(ISBLANK(INV!L113)=TRUE,"",INV!J113)</f>
        <v/>
      </c>
      <c r="E114" s="28" t="str">
        <f>IF(ISBLANK(INV!L113)=TRUE,"",IF(Hauptmenü!$C$7=1,K114,J114))</f>
        <v/>
      </c>
      <c r="F114" s="28" t="str">
        <f>IF(ISBLANK(INV!L113)=TRUE,"",IF(INV!M113&lt;=99999,CONCATENATE("0",MID(INV!M113,1,1),".",MID(INV!M113,2,2),".",MID(INV!M113,4,2)),CONCATENATE(MID(INV!M113,1,2),".",MID(INV!M113,3,2),".",MID(INV!M113,5,2))))</f>
        <v/>
      </c>
      <c r="G114" s="41" t="str">
        <f>IF(ISBLANK(INV!L113)=TRUE,"",VALUE(F114))</f>
        <v/>
      </c>
      <c r="H114" s="28">
        <f>IF(I114&lt;3022,0,IF(AND(G114&gt;='USt-Sätze'!$A$3, G114&lt;='USt-Sätze'!$B$3),'USt-Sätze'!$C$3,IF(AND(G114&gt;='USt-Sätze'!$A$4, G114&lt;='USt-Sätze'!$B$4),'USt-Sätze'!$C$4,IF(AND(G114&gt;='USt-Sätze'!$A$5, G114&lt;='USt-Sätze'!$B$5),'USt-Sätze'!$C$5,IF(AND(G114&gt;='USt-Sätze'!$A$6, G114&lt;='USt-Sätze'!$B$6),'USt-Sätze'!$C$6,IF(AND(G114&gt;='USt-Sätze'!$A$7, G114&lt;='USt-Sätze'!$B$7),'USt-Sätze'!$C$7,IF(AND(G114&gt;='USt-Sätze'!$A$8, G114&lt;='USt-Sätze'!$B$8),'USt-Sätze'!$C$8,IF(AND(G114&gt;='USt-Sätze'!$A$9, G114&lt;='USt-Sätze'!$B$9),'USt-Sätze'!$C$9,IF(G114&gt;='USt-Sätze'!$A$10,'USt-Sätze'!$C$10,0)))))))))</f>
        <v>0.19</v>
      </c>
      <c r="I114" s="28" t="str">
        <f>IF(ISBLANK(INV!L113)=TRUE,"",INV!A113)</f>
        <v/>
      </c>
      <c r="J114" s="28" t="str">
        <f>IF(ISBLANK(INV!L113)=TRUE,"",INV!B113)</f>
        <v/>
      </c>
      <c r="K114" s="28" t="str">
        <f>IF(ISBLANK(INV!L113)=TRUE,"",ROUND(INV!B113*(1+H114),2))</f>
        <v/>
      </c>
    </row>
    <row r="115" spans="1:11">
      <c r="A115" s="28" t="str">
        <f>IF(ISBLANK(INV!L114)=TRUE,"",INV!L114)</f>
        <v/>
      </c>
      <c r="B115" s="42" t="str">
        <f>IF(ISBLANK(INV!L114)=TRUE,"",VLOOKUP(INV!A114,Code!$A$1:$B$30,2,FALSE))</f>
        <v/>
      </c>
      <c r="C115" s="28" t="str">
        <f>IF(ISBLANK(INV!L114)=TRUE,"",INV!K114)</f>
        <v/>
      </c>
      <c r="D115" s="28" t="str">
        <f>IF(ISBLANK(INV!L114)=TRUE,"",INV!J114)</f>
        <v/>
      </c>
      <c r="E115" s="28" t="str">
        <f>IF(ISBLANK(INV!L114)=TRUE,"",IF(Hauptmenü!$C$7=1,K115,J115))</f>
        <v/>
      </c>
      <c r="F115" s="28" t="str">
        <f>IF(ISBLANK(INV!L114)=TRUE,"",IF(INV!M114&lt;=99999,CONCATENATE("0",MID(INV!M114,1,1),".",MID(INV!M114,2,2),".",MID(INV!M114,4,2)),CONCATENATE(MID(INV!M114,1,2),".",MID(INV!M114,3,2),".",MID(INV!M114,5,2))))</f>
        <v/>
      </c>
      <c r="G115" s="41" t="str">
        <f>IF(ISBLANK(INV!L114)=TRUE,"",VALUE(F115))</f>
        <v/>
      </c>
      <c r="H115" s="28">
        <f>IF(I115&lt;3022,0,IF(AND(G115&gt;='USt-Sätze'!$A$3, G115&lt;='USt-Sätze'!$B$3),'USt-Sätze'!$C$3,IF(AND(G115&gt;='USt-Sätze'!$A$4, G115&lt;='USt-Sätze'!$B$4),'USt-Sätze'!$C$4,IF(AND(G115&gt;='USt-Sätze'!$A$5, G115&lt;='USt-Sätze'!$B$5),'USt-Sätze'!$C$5,IF(AND(G115&gt;='USt-Sätze'!$A$6, G115&lt;='USt-Sätze'!$B$6),'USt-Sätze'!$C$6,IF(AND(G115&gt;='USt-Sätze'!$A$7, G115&lt;='USt-Sätze'!$B$7),'USt-Sätze'!$C$7,IF(AND(G115&gt;='USt-Sätze'!$A$8, G115&lt;='USt-Sätze'!$B$8),'USt-Sätze'!$C$8,IF(AND(G115&gt;='USt-Sätze'!$A$9, G115&lt;='USt-Sätze'!$B$9),'USt-Sätze'!$C$9,IF(G115&gt;='USt-Sätze'!$A$10,'USt-Sätze'!$C$10,0)))))))))</f>
        <v>0.19</v>
      </c>
      <c r="I115" s="28" t="str">
        <f>IF(ISBLANK(INV!L114)=TRUE,"",INV!A114)</f>
        <v/>
      </c>
      <c r="J115" s="28" t="str">
        <f>IF(ISBLANK(INV!L114)=TRUE,"",INV!B114)</f>
        <v/>
      </c>
      <c r="K115" s="28" t="str">
        <f>IF(ISBLANK(INV!L114)=TRUE,"",ROUND(INV!B114*(1+H115),2))</f>
        <v/>
      </c>
    </row>
    <row r="116" spans="1:11">
      <c r="A116" s="28" t="str">
        <f>IF(ISBLANK(INV!L115)=TRUE,"",INV!L115)</f>
        <v/>
      </c>
      <c r="B116" s="42" t="str">
        <f>IF(ISBLANK(INV!L115)=TRUE,"",VLOOKUP(INV!A115,Code!$A$1:$B$30,2,FALSE))</f>
        <v/>
      </c>
      <c r="C116" s="28" t="str">
        <f>IF(ISBLANK(INV!L115)=TRUE,"",INV!K115)</f>
        <v/>
      </c>
      <c r="D116" s="28" t="str">
        <f>IF(ISBLANK(INV!L115)=TRUE,"",INV!J115)</f>
        <v/>
      </c>
      <c r="E116" s="28" t="str">
        <f>IF(ISBLANK(INV!L115)=TRUE,"",IF(Hauptmenü!$C$7=1,K116,J116))</f>
        <v/>
      </c>
      <c r="F116" s="28" t="str">
        <f>IF(ISBLANK(INV!L115)=TRUE,"",IF(INV!M115&lt;=99999,CONCATENATE("0",MID(INV!M115,1,1),".",MID(INV!M115,2,2),".",MID(INV!M115,4,2)),CONCATENATE(MID(INV!M115,1,2),".",MID(INV!M115,3,2),".",MID(INV!M115,5,2))))</f>
        <v/>
      </c>
      <c r="G116" s="41" t="str">
        <f>IF(ISBLANK(INV!L115)=TRUE,"",VALUE(F116))</f>
        <v/>
      </c>
      <c r="H116" s="28">
        <f>IF(I116&lt;3022,0,IF(AND(G116&gt;='USt-Sätze'!$A$3, G116&lt;='USt-Sätze'!$B$3),'USt-Sätze'!$C$3,IF(AND(G116&gt;='USt-Sätze'!$A$4, G116&lt;='USt-Sätze'!$B$4),'USt-Sätze'!$C$4,IF(AND(G116&gt;='USt-Sätze'!$A$5, G116&lt;='USt-Sätze'!$B$5),'USt-Sätze'!$C$5,IF(AND(G116&gt;='USt-Sätze'!$A$6, G116&lt;='USt-Sätze'!$B$6),'USt-Sätze'!$C$6,IF(AND(G116&gt;='USt-Sätze'!$A$7, G116&lt;='USt-Sätze'!$B$7),'USt-Sätze'!$C$7,IF(AND(G116&gt;='USt-Sätze'!$A$8, G116&lt;='USt-Sätze'!$B$8),'USt-Sätze'!$C$8,IF(AND(G116&gt;='USt-Sätze'!$A$9, G116&lt;='USt-Sätze'!$B$9),'USt-Sätze'!$C$9,IF(G116&gt;='USt-Sätze'!$A$10,'USt-Sätze'!$C$10,0)))))))))</f>
        <v>0.19</v>
      </c>
      <c r="I116" s="28" t="str">
        <f>IF(ISBLANK(INV!L115)=TRUE,"",INV!A115)</f>
        <v/>
      </c>
      <c r="J116" s="28" t="str">
        <f>IF(ISBLANK(INV!L115)=TRUE,"",INV!B115)</f>
        <v/>
      </c>
      <c r="K116" s="28" t="str">
        <f>IF(ISBLANK(INV!L115)=TRUE,"",ROUND(INV!B115*(1+H116),2))</f>
        <v/>
      </c>
    </row>
    <row r="117" spans="1:11">
      <c r="A117" s="28" t="str">
        <f>IF(ISBLANK(INV!L116)=TRUE,"",INV!L116)</f>
        <v/>
      </c>
      <c r="B117" s="42" t="str">
        <f>IF(ISBLANK(INV!L116)=TRUE,"",VLOOKUP(INV!A116,Code!$A$1:$B$30,2,FALSE))</f>
        <v/>
      </c>
      <c r="C117" s="28" t="str">
        <f>IF(ISBLANK(INV!L116)=TRUE,"",INV!K116)</f>
        <v/>
      </c>
      <c r="D117" s="28" t="str">
        <f>IF(ISBLANK(INV!L116)=TRUE,"",INV!J116)</f>
        <v/>
      </c>
      <c r="E117" s="28" t="str">
        <f>IF(ISBLANK(INV!L116)=TRUE,"",IF(Hauptmenü!$C$7=1,K117,J117))</f>
        <v/>
      </c>
      <c r="F117" s="28" t="str">
        <f>IF(ISBLANK(INV!L116)=TRUE,"",IF(INV!M116&lt;=99999,CONCATENATE("0",MID(INV!M116,1,1),".",MID(INV!M116,2,2),".",MID(INV!M116,4,2)),CONCATENATE(MID(INV!M116,1,2),".",MID(INV!M116,3,2),".",MID(INV!M116,5,2))))</f>
        <v/>
      </c>
      <c r="G117" s="41" t="str">
        <f>IF(ISBLANK(INV!L116)=TRUE,"",VALUE(F117))</f>
        <v/>
      </c>
      <c r="H117" s="28">
        <f>IF(I117&lt;3022,0,IF(AND(G117&gt;='USt-Sätze'!$A$3, G117&lt;='USt-Sätze'!$B$3),'USt-Sätze'!$C$3,IF(AND(G117&gt;='USt-Sätze'!$A$4, G117&lt;='USt-Sätze'!$B$4),'USt-Sätze'!$C$4,IF(AND(G117&gt;='USt-Sätze'!$A$5, G117&lt;='USt-Sätze'!$B$5),'USt-Sätze'!$C$5,IF(AND(G117&gt;='USt-Sätze'!$A$6, G117&lt;='USt-Sätze'!$B$6),'USt-Sätze'!$C$6,IF(AND(G117&gt;='USt-Sätze'!$A$7, G117&lt;='USt-Sätze'!$B$7),'USt-Sätze'!$C$7,IF(AND(G117&gt;='USt-Sätze'!$A$8, G117&lt;='USt-Sätze'!$B$8),'USt-Sätze'!$C$8,IF(AND(G117&gt;='USt-Sätze'!$A$9, G117&lt;='USt-Sätze'!$B$9),'USt-Sätze'!$C$9,IF(G117&gt;='USt-Sätze'!$A$10,'USt-Sätze'!$C$10,0)))))))))</f>
        <v>0.19</v>
      </c>
      <c r="I117" s="28" t="str">
        <f>IF(ISBLANK(INV!L116)=TRUE,"",INV!A116)</f>
        <v/>
      </c>
      <c r="J117" s="28" t="str">
        <f>IF(ISBLANK(INV!L116)=TRUE,"",INV!B116)</f>
        <v/>
      </c>
      <c r="K117" s="28" t="str">
        <f>IF(ISBLANK(INV!L116)=TRUE,"",ROUND(INV!B116*(1+H117),2))</f>
        <v/>
      </c>
    </row>
    <row r="118" spans="1:11">
      <c r="A118" s="28" t="str">
        <f>IF(ISBLANK(INV!L117)=TRUE,"",INV!L117)</f>
        <v/>
      </c>
      <c r="B118" s="42" t="str">
        <f>IF(ISBLANK(INV!L117)=TRUE,"",VLOOKUP(INV!A117,Code!$A$1:$B$30,2,FALSE))</f>
        <v/>
      </c>
      <c r="C118" s="28" t="str">
        <f>IF(ISBLANK(INV!L117)=TRUE,"",INV!K117)</f>
        <v/>
      </c>
      <c r="D118" s="28" t="str">
        <f>IF(ISBLANK(INV!L117)=TRUE,"",INV!J117)</f>
        <v/>
      </c>
      <c r="E118" s="28" t="str">
        <f>IF(ISBLANK(INV!L117)=TRUE,"",IF(Hauptmenü!$C$7=1,K118,J118))</f>
        <v/>
      </c>
      <c r="F118" s="28" t="str">
        <f>IF(ISBLANK(INV!L117)=TRUE,"",IF(INV!M117&lt;=99999,CONCATENATE("0",MID(INV!M117,1,1),".",MID(INV!M117,2,2),".",MID(INV!M117,4,2)),CONCATENATE(MID(INV!M117,1,2),".",MID(INV!M117,3,2),".",MID(INV!M117,5,2))))</f>
        <v/>
      </c>
      <c r="G118" s="41" t="str">
        <f>IF(ISBLANK(INV!L117)=TRUE,"",VALUE(F118))</f>
        <v/>
      </c>
      <c r="H118" s="28">
        <f>IF(I118&lt;3022,0,IF(AND(G118&gt;='USt-Sätze'!$A$3, G118&lt;='USt-Sätze'!$B$3),'USt-Sätze'!$C$3,IF(AND(G118&gt;='USt-Sätze'!$A$4, G118&lt;='USt-Sätze'!$B$4),'USt-Sätze'!$C$4,IF(AND(G118&gt;='USt-Sätze'!$A$5, G118&lt;='USt-Sätze'!$B$5),'USt-Sätze'!$C$5,IF(AND(G118&gt;='USt-Sätze'!$A$6, G118&lt;='USt-Sätze'!$B$6),'USt-Sätze'!$C$6,IF(AND(G118&gt;='USt-Sätze'!$A$7, G118&lt;='USt-Sätze'!$B$7),'USt-Sätze'!$C$7,IF(AND(G118&gt;='USt-Sätze'!$A$8, G118&lt;='USt-Sätze'!$B$8),'USt-Sätze'!$C$8,IF(AND(G118&gt;='USt-Sätze'!$A$9, G118&lt;='USt-Sätze'!$B$9),'USt-Sätze'!$C$9,IF(G118&gt;='USt-Sätze'!$A$10,'USt-Sätze'!$C$10,0)))))))))</f>
        <v>0.19</v>
      </c>
      <c r="I118" s="28" t="str">
        <f>IF(ISBLANK(INV!L117)=TRUE,"",INV!A117)</f>
        <v/>
      </c>
      <c r="J118" s="28" t="str">
        <f>IF(ISBLANK(INV!L117)=TRUE,"",INV!B117)</f>
        <v/>
      </c>
      <c r="K118" s="28" t="str">
        <f>IF(ISBLANK(INV!L117)=TRUE,"",ROUND(INV!B117*(1+H118),2))</f>
        <v/>
      </c>
    </row>
    <row r="119" spans="1:11">
      <c r="A119" s="28" t="str">
        <f>IF(ISBLANK(INV!L118)=TRUE,"",INV!L118)</f>
        <v/>
      </c>
      <c r="B119" s="42" t="str">
        <f>IF(ISBLANK(INV!L118)=TRUE,"",VLOOKUP(INV!A118,Code!$A$1:$B$30,2,FALSE))</f>
        <v/>
      </c>
      <c r="C119" s="28" t="str">
        <f>IF(ISBLANK(INV!L118)=TRUE,"",INV!K118)</f>
        <v/>
      </c>
      <c r="D119" s="28" t="str">
        <f>IF(ISBLANK(INV!L118)=TRUE,"",INV!J118)</f>
        <v/>
      </c>
      <c r="E119" s="28" t="str">
        <f>IF(ISBLANK(INV!L118)=TRUE,"",IF(Hauptmenü!$C$7=1,K119,J119))</f>
        <v/>
      </c>
      <c r="F119" s="28" t="str">
        <f>IF(ISBLANK(INV!L118)=TRUE,"",IF(INV!M118&lt;=99999,CONCATENATE("0",MID(INV!M118,1,1),".",MID(INV!M118,2,2),".",MID(INV!M118,4,2)),CONCATENATE(MID(INV!M118,1,2),".",MID(INV!M118,3,2),".",MID(INV!M118,5,2))))</f>
        <v/>
      </c>
      <c r="G119" s="41" t="str">
        <f>IF(ISBLANK(INV!L118)=TRUE,"",VALUE(F119))</f>
        <v/>
      </c>
      <c r="H119" s="28">
        <f>IF(I119&lt;3022,0,IF(AND(G119&gt;='USt-Sätze'!$A$3, G119&lt;='USt-Sätze'!$B$3),'USt-Sätze'!$C$3,IF(AND(G119&gt;='USt-Sätze'!$A$4, G119&lt;='USt-Sätze'!$B$4),'USt-Sätze'!$C$4,IF(AND(G119&gt;='USt-Sätze'!$A$5, G119&lt;='USt-Sätze'!$B$5),'USt-Sätze'!$C$5,IF(AND(G119&gt;='USt-Sätze'!$A$6, G119&lt;='USt-Sätze'!$B$6),'USt-Sätze'!$C$6,IF(AND(G119&gt;='USt-Sätze'!$A$7, G119&lt;='USt-Sätze'!$B$7),'USt-Sätze'!$C$7,IF(AND(G119&gt;='USt-Sätze'!$A$8, G119&lt;='USt-Sätze'!$B$8),'USt-Sätze'!$C$8,IF(AND(G119&gt;='USt-Sätze'!$A$9, G119&lt;='USt-Sätze'!$B$9),'USt-Sätze'!$C$9,IF(G119&gt;='USt-Sätze'!$A$10,'USt-Sätze'!$C$10,0)))))))))</f>
        <v>0.19</v>
      </c>
      <c r="I119" s="28" t="str">
        <f>IF(ISBLANK(INV!L118)=TRUE,"",INV!A118)</f>
        <v/>
      </c>
      <c r="J119" s="28" t="str">
        <f>IF(ISBLANK(INV!L118)=TRUE,"",INV!B118)</f>
        <v/>
      </c>
      <c r="K119" s="28" t="str">
        <f>IF(ISBLANK(INV!L118)=TRUE,"",ROUND(INV!B118*(1+H119),2))</f>
        <v/>
      </c>
    </row>
    <row r="120" spans="1:11">
      <c r="A120" s="28" t="str">
        <f>IF(ISBLANK(INV!L119)=TRUE,"",INV!L119)</f>
        <v/>
      </c>
      <c r="B120" s="42" t="str">
        <f>IF(ISBLANK(INV!L119)=TRUE,"",VLOOKUP(INV!A119,Code!$A$1:$B$30,2,FALSE))</f>
        <v/>
      </c>
      <c r="C120" s="28" t="str">
        <f>IF(ISBLANK(INV!L119)=TRUE,"",INV!K119)</f>
        <v/>
      </c>
      <c r="D120" s="28" t="str">
        <f>IF(ISBLANK(INV!L119)=TRUE,"",INV!J119)</f>
        <v/>
      </c>
      <c r="E120" s="28" t="str">
        <f>IF(ISBLANK(INV!L119)=TRUE,"",IF(Hauptmenü!$C$7=1,K120,J120))</f>
        <v/>
      </c>
      <c r="F120" s="28" t="str">
        <f>IF(ISBLANK(INV!L119)=TRUE,"",IF(INV!M119&lt;=99999,CONCATENATE("0",MID(INV!M119,1,1),".",MID(INV!M119,2,2),".",MID(INV!M119,4,2)),CONCATENATE(MID(INV!M119,1,2),".",MID(INV!M119,3,2),".",MID(INV!M119,5,2))))</f>
        <v/>
      </c>
      <c r="G120" s="41" t="str">
        <f>IF(ISBLANK(INV!L119)=TRUE,"",VALUE(F120))</f>
        <v/>
      </c>
      <c r="H120" s="28">
        <f>IF(I120&lt;3022,0,IF(AND(G120&gt;='USt-Sätze'!$A$3, G120&lt;='USt-Sätze'!$B$3),'USt-Sätze'!$C$3,IF(AND(G120&gt;='USt-Sätze'!$A$4, G120&lt;='USt-Sätze'!$B$4),'USt-Sätze'!$C$4,IF(AND(G120&gt;='USt-Sätze'!$A$5, G120&lt;='USt-Sätze'!$B$5),'USt-Sätze'!$C$5,IF(AND(G120&gt;='USt-Sätze'!$A$6, G120&lt;='USt-Sätze'!$B$6),'USt-Sätze'!$C$6,IF(AND(G120&gt;='USt-Sätze'!$A$7, G120&lt;='USt-Sätze'!$B$7),'USt-Sätze'!$C$7,IF(AND(G120&gt;='USt-Sätze'!$A$8, G120&lt;='USt-Sätze'!$B$8),'USt-Sätze'!$C$8,IF(AND(G120&gt;='USt-Sätze'!$A$9, G120&lt;='USt-Sätze'!$B$9),'USt-Sätze'!$C$9,IF(G120&gt;='USt-Sätze'!$A$10,'USt-Sätze'!$C$10,0)))))))))</f>
        <v>0.19</v>
      </c>
      <c r="I120" s="28" t="str">
        <f>IF(ISBLANK(INV!L119)=TRUE,"",INV!A119)</f>
        <v/>
      </c>
      <c r="J120" s="28" t="str">
        <f>IF(ISBLANK(INV!L119)=TRUE,"",INV!B119)</f>
        <v/>
      </c>
      <c r="K120" s="28" t="str">
        <f>IF(ISBLANK(INV!L119)=TRUE,"",ROUND(INV!B119*(1+H120),2))</f>
        <v/>
      </c>
    </row>
    <row r="121" spans="1:11">
      <c r="A121" s="28" t="str">
        <f>IF(ISBLANK(INV!L120)=TRUE,"",INV!L120)</f>
        <v/>
      </c>
      <c r="B121" s="42" t="str">
        <f>IF(ISBLANK(INV!L120)=TRUE,"",VLOOKUP(INV!A120,Code!$A$1:$B$30,2,FALSE))</f>
        <v/>
      </c>
      <c r="C121" s="28" t="str">
        <f>IF(ISBLANK(INV!L120)=TRUE,"",INV!K120)</f>
        <v/>
      </c>
      <c r="D121" s="28" t="str">
        <f>IF(ISBLANK(INV!L120)=TRUE,"",INV!J120)</f>
        <v/>
      </c>
      <c r="E121" s="28" t="str">
        <f>IF(ISBLANK(INV!L120)=TRUE,"",IF(Hauptmenü!$C$7=1,K121,J121))</f>
        <v/>
      </c>
      <c r="F121" s="28" t="str">
        <f>IF(ISBLANK(INV!L120)=TRUE,"",IF(INV!M120&lt;=99999,CONCATENATE("0",MID(INV!M120,1,1),".",MID(INV!M120,2,2),".",MID(INV!M120,4,2)),CONCATENATE(MID(INV!M120,1,2),".",MID(INV!M120,3,2),".",MID(INV!M120,5,2))))</f>
        <v/>
      </c>
      <c r="G121" s="41" t="str">
        <f>IF(ISBLANK(INV!L120)=TRUE,"",VALUE(F121))</f>
        <v/>
      </c>
      <c r="H121" s="28">
        <f>IF(I121&lt;3022,0,IF(AND(G121&gt;='USt-Sätze'!$A$3, G121&lt;='USt-Sätze'!$B$3),'USt-Sätze'!$C$3,IF(AND(G121&gt;='USt-Sätze'!$A$4, G121&lt;='USt-Sätze'!$B$4),'USt-Sätze'!$C$4,IF(AND(G121&gt;='USt-Sätze'!$A$5, G121&lt;='USt-Sätze'!$B$5),'USt-Sätze'!$C$5,IF(AND(G121&gt;='USt-Sätze'!$A$6, G121&lt;='USt-Sätze'!$B$6),'USt-Sätze'!$C$6,IF(AND(G121&gt;='USt-Sätze'!$A$7, G121&lt;='USt-Sätze'!$B$7),'USt-Sätze'!$C$7,IF(AND(G121&gt;='USt-Sätze'!$A$8, G121&lt;='USt-Sätze'!$B$8),'USt-Sätze'!$C$8,IF(AND(G121&gt;='USt-Sätze'!$A$9, G121&lt;='USt-Sätze'!$B$9),'USt-Sätze'!$C$9,IF(G121&gt;='USt-Sätze'!$A$10,'USt-Sätze'!$C$10,0)))))))))</f>
        <v>0.19</v>
      </c>
      <c r="I121" s="28" t="str">
        <f>IF(ISBLANK(INV!L120)=TRUE,"",INV!A120)</f>
        <v/>
      </c>
      <c r="J121" s="28" t="str">
        <f>IF(ISBLANK(INV!L120)=TRUE,"",INV!B120)</f>
        <v/>
      </c>
      <c r="K121" s="28" t="str">
        <f>IF(ISBLANK(INV!L120)=TRUE,"",ROUND(INV!B120*(1+H121),2))</f>
        <v/>
      </c>
    </row>
    <row r="122" spans="1:11">
      <c r="A122" s="28" t="str">
        <f>IF(ISBLANK(INV!L121)=TRUE,"",INV!L121)</f>
        <v/>
      </c>
      <c r="B122" s="42" t="str">
        <f>IF(ISBLANK(INV!L121)=TRUE,"",VLOOKUP(INV!A121,Code!$A$1:$B$30,2,FALSE))</f>
        <v/>
      </c>
      <c r="C122" s="28" t="str">
        <f>IF(ISBLANK(INV!L121)=TRUE,"",INV!K121)</f>
        <v/>
      </c>
      <c r="D122" s="28" t="str">
        <f>IF(ISBLANK(INV!L121)=TRUE,"",INV!J121)</f>
        <v/>
      </c>
      <c r="E122" s="28" t="str">
        <f>IF(ISBLANK(INV!L121)=TRUE,"",IF(Hauptmenü!$C$7=1,K122,J122))</f>
        <v/>
      </c>
      <c r="F122" s="28" t="str">
        <f>IF(ISBLANK(INV!L121)=TRUE,"",IF(INV!M121&lt;=99999,CONCATENATE("0",MID(INV!M121,1,1),".",MID(INV!M121,2,2),".",MID(INV!M121,4,2)),CONCATENATE(MID(INV!M121,1,2),".",MID(INV!M121,3,2),".",MID(INV!M121,5,2))))</f>
        <v/>
      </c>
      <c r="G122" s="41" t="str">
        <f>IF(ISBLANK(INV!L121)=TRUE,"",VALUE(F122))</f>
        <v/>
      </c>
      <c r="H122" s="28">
        <f>IF(I122&lt;3022,0,IF(AND(G122&gt;='USt-Sätze'!$A$3, G122&lt;='USt-Sätze'!$B$3),'USt-Sätze'!$C$3,IF(AND(G122&gt;='USt-Sätze'!$A$4, G122&lt;='USt-Sätze'!$B$4),'USt-Sätze'!$C$4,IF(AND(G122&gt;='USt-Sätze'!$A$5, G122&lt;='USt-Sätze'!$B$5),'USt-Sätze'!$C$5,IF(AND(G122&gt;='USt-Sätze'!$A$6, G122&lt;='USt-Sätze'!$B$6),'USt-Sätze'!$C$6,IF(AND(G122&gt;='USt-Sätze'!$A$7, G122&lt;='USt-Sätze'!$B$7),'USt-Sätze'!$C$7,IF(AND(G122&gt;='USt-Sätze'!$A$8, G122&lt;='USt-Sätze'!$B$8),'USt-Sätze'!$C$8,IF(AND(G122&gt;='USt-Sätze'!$A$9, G122&lt;='USt-Sätze'!$B$9),'USt-Sätze'!$C$9,IF(G122&gt;='USt-Sätze'!$A$10,'USt-Sätze'!$C$10,0)))))))))</f>
        <v>0.19</v>
      </c>
      <c r="I122" s="28" t="str">
        <f>IF(ISBLANK(INV!L121)=TRUE,"",INV!A121)</f>
        <v/>
      </c>
      <c r="J122" s="28" t="str">
        <f>IF(ISBLANK(INV!L121)=TRUE,"",INV!B121)</f>
        <v/>
      </c>
      <c r="K122" s="28" t="str">
        <f>IF(ISBLANK(INV!L121)=TRUE,"",ROUND(INV!B121*(1+H122),2))</f>
        <v/>
      </c>
    </row>
    <row r="123" spans="1:11">
      <c r="A123" s="28" t="str">
        <f>IF(ISBLANK(INV!L122)=TRUE,"",INV!L122)</f>
        <v/>
      </c>
      <c r="B123" s="42" t="str">
        <f>IF(ISBLANK(INV!L122)=TRUE,"",VLOOKUP(INV!A122,Code!$A$1:$B$30,2,FALSE))</f>
        <v/>
      </c>
      <c r="C123" s="28" t="str">
        <f>IF(ISBLANK(INV!L122)=TRUE,"",INV!K122)</f>
        <v/>
      </c>
      <c r="D123" s="28" t="str">
        <f>IF(ISBLANK(INV!L122)=TRUE,"",INV!J122)</f>
        <v/>
      </c>
      <c r="E123" s="28" t="str">
        <f>IF(ISBLANK(INV!L122)=TRUE,"",IF(Hauptmenü!$C$7=1,K123,J123))</f>
        <v/>
      </c>
      <c r="F123" s="28" t="str">
        <f>IF(ISBLANK(INV!L122)=TRUE,"",IF(INV!M122&lt;=99999,CONCATENATE("0",MID(INV!M122,1,1),".",MID(INV!M122,2,2),".",MID(INV!M122,4,2)),CONCATENATE(MID(INV!M122,1,2),".",MID(INV!M122,3,2),".",MID(INV!M122,5,2))))</f>
        <v/>
      </c>
      <c r="G123" s="41" t="str">
        <f>IF(ISBLANK(INV!L122)=TRUE,"",VALUE(F123))</f>
        <v/>
      </c>
      <c r="H123" s="28">
        <f>IF(I123&lt;3022,0,IF(AND(G123&gt;='USt-Sätze'!$A$3, G123&lt;='USt-Sätze'!$B$3),'USt-Sätze'!$C$3,IF(AND(G123&gt;='USt-Sätze'!$A$4, G123&lt;='USt-Sätze'!$B$4),'USt-Sätze'!$C$4,IF(AND(G123&gt;='USt-Sätze'!$A$5, G123&lt;='USt-Sätze'!$B$5),'USt-Sätze'!$C$5,IF(AND(G123&gt;='USt-Sätze'!$A$6, G123&lt;='USt-Sätze'!$B$6),'USt-Sätze'!$C$6,IF(AND(G123&gt;='USt-Sätze'!$A$7, G123&lt;='USt-Sätze'!$B$7),'USt-Sätze'!$C$7,IF(AND(G123&gt;='USt-Sätze'!$A$8, G123&lt;='USt-Sätze'!$B$8),'USt-Sätze'!$C$8,IF(AND(G123&gt;='USt-Sätze'!$A$9, G123&lt;='USt-Sätze'!$B$9),'USt-Sätze'!$C$9,IF(G123&gt;='USt-Sätze'!$A$10,'USt-Sätze'!$C$10,0)))))))))</f>
        <v>0.19</v>
      </c>
      <c r="I123" s="28" t="str">
        <f>IF(ISBLANK(INV!L122)=TRUE,"",INV!A122)</f>
        <v/>
      </c>
      <c r="J123" s="28" t="str">
        <f>IF(ISBLANK(INV!L122)=TRUE,"",INV!B122)</f>
        <v/>
      </c>
      <c r="K123" s="28" t="str">
        <f>IF(ISBLANK(INV!L122)=TRUE,"",ROUND(INV!B122*(1+H123),2))</f>
        <v/>
      </c>
    </row>
    <row r="124" spans="1:11">
      <c r="A124" s="28" t="str">
        <f>IF(ISBLANK(INV!L123)=TRUE,"",INV!L123)</f>
        <v/>
      </c>
      <c r="B124" s="42" t="str">
        <f>IF(ISBLANK(INV!L123)=TRUE,"",VLOOKUP(INV!A123,Code!$A$1:$B$30,2,FALSE))</f>
        <v/>
      </c>
      <c r="C124" s="28" t="str">
        <f>IF(ISBLANK(INV!L123)=TRUE,"",INV!K123)</f>
        <v/>
      </c>
      <c r="D124" s="28" t="str">
        <f>IF(ISBLANK(INV!L123)=TRUE,"",INV!J123)</f>
        <v/>
      </c>
      <c r="E124" s="28" t="str">
        <f>IF(ISBLANK(INV!L123)=TRUE,"",IF(Hauptmenü!$C$7=1,K124,J124))</f>
        <v/>
      </c>
      <c r="F124" s="28" t="str">
        <f>IF(ISBLANK(INV!L123)=TRUE,"",IF(INV!M123&lt;=99999,CONCATENATE("0",MID(INV!M123,1,1),".",MID(INV!M123,2,2),".",MID(INV!M123,4,2)),CONCATENATE(MID(INV!M123,1,2),".",MID(INV!M123,3,2),".",MID(INV!M123,5,2))))</f>
        <v/>
      </c>
      <c r="G124" s="41" t="str">
        <f>IF(ISBLANK(INV!L123)=TRUE,"",VALUE(F124))</f>
        <v/>
      </c>
      <c r="H124" s="28">
        <f>IF(I124&lt;3022,0,IF(AND(G124&gt;='USt-Sätze'!$A$3, G124&lt;='USt-Sätze'!$B$3),'USt-Sätze'!$C$3,IF(AND(G124&gt;='USt-Sätze'!$A$4, G124&lt;='USt-Sätze'!$B$4),'USt-Sätze'!$C$4,IF(AND(G124&gt;='USt-Sätze'!$A$5, G124&lt;='USt-Sätze'!$B$5),'USt-Sätze'!$C$5,IF(AND(G124&gt;='USt-Sätze'!$A$6, G124&lt;='USt-Sätze'!$B$6),'USt-Sätze'!$C$6,IF(AND(G124&gt;='USt-Sätze'!$A$7, G124&lt;='USt-Sätze'!$B$7),'USt-Sätze'!$C$7,IF(AND(G124&gt;='USt-Sätze'!$A$8, G124&lt;='USt-Sätze'!$B$8),'USt-Sätze'!$C$8,IF(AND(G124&gt;='USt-Sätze'!$A$9, G124&lt;='USt-Sätze'!$B$9),'USt-Sätze'!$C$9,IF(G124&gt;='USt-Sätze'!$A$10,'USt-Sätze'!$C$10,0)))))))))</f>
        <v>0.19</v>
      </c>
      <c r="I124" s="28" t="str">
        <f>IF(ISBLANK(INV!L123)=TRUE,"",INV!A123)</f>
        <v/>
      </c>
      <c r="J124" s="28" t="str">
        <f>IF(ISBLANK(INV!L123)=TRUE,"",INV!B123)</f>
        <v/>
      </c>
      <c r="K124" s="28" t="str">
        <f>IF(ISBLANK(INV!L123)=TRUE,"",ROUND(INV!B123*(1+H124),2))</f>
        <v/>
      </c>
    </row>
    <row r="125" spans="1:11">
      <c r="A125" s="28" t="str">
        <f>IF(ISBLANK(INV!L124)=TRUE,"",INV!L124)</f>
        <v/>
      </c>
      <c r="B125" s="42" t="str">
        <f>IF(ISBLANK(INV!L124)=TRUE,"",VLOOKUP(INV!A124,Code!$A$1:$B$30,2,FALSE))</f>
        <v/>
      </c>
      <c r="C125" s="28" t="str">
        <f>IF(ISBLANK(INV!L124)=TRUE,"",INV!K124)</f>
        <v/>
      </c>
      <c r="D125" s="28" t="str">
        <f>IF(ISBLANK(INV!L124)=TRUE,"",INV!J124)</f>
        <v/>
      </c>
      <c r="E125" s="28" t="str">
        <f>IF(ISBLANK(INV!L124)=TRUE,"",IF(Hauptmenü!$C$7=1,K125,J125))</f>
        <v/>
      </c>
      <c r="F125" s="28" t="str">
        <f>IF(ISBLANK(INV!L124)=TRUE,"",IF(INV!M124&lt;=99999,CONCATENATE("0",MID(INV!M124,1,1),".",MID(INV!M124,2,2),".",MID(INV!M124,4,2)),CONCATENATE(MID(INV!M124,1,2),".",MID(INV!M124,3,2),".",MID(INV!M124,5,2))))</f>
        <v/>
      </c>
      <c r="G125" s="41" t="str">
        <f>IF(ISBLANK(INV!L124)=TRUE,"",VALUE(F125))</f>
        <v/>
      </c>
      <c r="H125" s="28">
        <f>IF(I125&lt;3022,0,IF(AND(G125&gt;='USt-Sätze'!$A$3, G125&lt;='USt-Sätze'!$B$3),'USt-Sätze'!$C$3,IF(AND(G125&gt;='USt-Sätze'!$A$4, G125&lt;='USt-Sätze'!$B$4),'USt-Sätze'!$C$4,IF(AND(G125&gt;='USt-Sätze'!$A$5, G125&lt;='USt-Sätze'!$B$5),'USt-Sätze'!$C$5,IF(AND(G125&gt;='USt-Sätze'!$A$6, G125&lt;='USt-Sätze'!$B$6),'USt-Sätze'!$C$6,IF(AND(G125&gt;='USt-Sätze'!$A$7, G125&lt;='USt-Sätze'!$B$7),'USt-Sätze'!$C$7,IF(AND(G125&gt;='USt-Sätze'!$A$8, G125&lt;='USt-Sätze'!$B$8),'USt-Sätze'!$C$8,IF(AND(G125&gt;='USt-Sätze'!$A$9, G125&lt;='USt-Sätze'!$B$9),'USt-Sätze'!$C$9,IF(G125&gt;='USt-Sätze'!$A$10,'USt-Sätze'!$C$10,0)))))))))</f>
        <v>0.19</v>
      </c>
      <c r="I125" s="28" t="str">
        <f>IF(ISBLANK(INV!L124)=TRUE,"",INV!A124)</f>
        <v/>
      </c>
      <c r="J125" s="28" t="str">
        <f>IF(ISBLANK(INV!L124)=TRUE,"",INV!B124)</f>
        <v/>
      </c>
      <c r="K125" s="28" t="str">
        <f>IF(ISBLANK(INV!L124)=TRUE,"",ROUND(INV!B124*(1+H125),2))</f>
        <v/>
      </c>
    </row>
    <row r="126" spans="1:11">
      <c r="A126" s="28" t="str">
        <f>IF(ISBLANK(INV!L125)=TRUE,"",INV!L125)</f>
        <v/>
      </c>
      <c r="B126" s="42" t="str">
        <f>IF(ISBLANK(INV!L125)=TRUE,"",VLOOKUP(INV!A125,Code!$A$1:$B$30,2,FALSE))</f>
        <v/>
      </c>
      <c r="C126" s="28" t="str">
        <f>IF(ISBLANK(INV!L125)=TRUE,"",INV!K125)</f>
        <v/>
      </c>
      <c r="D126" s="28" t="str">
        <f>IF(ISBLANK(INV!L125)=TRUE,"",INV!J125)</f>
        <v/>
      </c>
      <c r="E126" s="28" t="str">
        <f>IF(ISBLANK(INV!L125)=TRUE,"",IF(Hauptmenü!$C$7=1,K126,J126))</f>
        <v/>
      </c>
      <c r="F126" s="28" t="str">
        <f>IF(ISBLANK(INV!L125)=TRUE,"",IF(INV!M125&lt;=99999,CONCATENATE("0",MID(INV!M125,1,1),".",MID(INV!M125,2,2),".",MID(INV!M125,4,2)),CONCATENATE(MID(INV!M125,1,2),".",MID(INV!M125,3,2),".",MID(INV!M125,5,2))))</f>
        <v/>
      </c>
      <c r="G126" s="41" t="str">
        <f>IF(ISBLANK(INV!L125)=TRUE,"",VALUE(F126))</f>
        <v/>
      </c>
      <c r="H126" s="28">
        <f>IF(I126&lt;3022,0,IF(AND(G126&gt;='USt-Sätze'!$A$3, G126&lt;='USt-Sätze'!$B$3),'USt-Sätze'!$C$3,IF(AND(G126&gt;='USt-Sätze'!$A$4, G126&lt;='USt-Sätze'!$B$4),'USt-Sätze'!$C$4,IF(AND(G126&gt;='USt-Sätze'!$A$5, G126&lt;='USt-Sätze'!$B$5),'USt-Sätze'!$C$5,IF(AND(G126&gt;='USt-Sätze'!$A$6, G126&lt;='USt-Sätze'!$B$6),'USt-Sätze'!$C$6,IF(AND(G126&gt;='USt-Sätze'!$A$7, G126&lt;='USt-Sätze'!$B$7),'USt-Sätze'!$C$7,IF(AND(G126&gt;='USt-Sätze'!$A$8, G126&lt;='USt-Sätze'!$B$8),'USt-Sätze'!$C$8,IF(AND(G126&gt;='USt-Sätze'!$A$9, G126&lt;='USt-Sätze'!$B$9),'USt-Sätze'!$C$9,IF(G126&gt;='USt-Sätze'!$A$10,'USt-Sätze'!$C$10,0)))))))))</f>
        <v>0.19</v>
      </c>
      <c r="I126" s="28" t="str">
        <f>IF(ISBLANK(INV!L125)=TRUE,"",INV!A125)</f>
        <v/>
      </c>
      <c r="J126" s="28" t="str">
        <f>IF(ISBLANK(INV!L125)=TRUE,"",INV!B125)</f>
        <v/>
      </c>
      <c r="K126" s="28" t="str">
        <f>IF(ISBLANK(INV!L125)=TRUE,"",ROUND(INV!B125*(1+H126),2))</f>
        <v/>
      </c>
    </row>
    <row r="127" spans="1:11">
      <c r="A127" s="28" t="str">
        <f>IF(ISBLANK(INV!L126)=TRUE,"",INV!L126)</f>
        <v/>
      </c>
      <c r="B127" s="42" t="str">
        <f>IF(ISBLANK(INV!L126)=TRUE,"",VLOOKUP(INV!A126,Code!$A$1:$B$30,2,FALSE))</f>
        <v/>
      </c>
      <c r="C127" s="28" t="str">
        <f>IF(ISBLANK(INV!L126)=TRUE,"",INV!K126)</f>
        <v/>
      </c>
      <c r="D127" s="28" t="str">
        <f>IF(ISBLANK(INV!L126)=TRUE,"",INV!J126)</f>
        <v/>
      </c>
      <c r="E127" s="28" t="str">
        <f>IF(ISBLANK(INV!L126)=TRUE,"",IF(Hauptmenü!$C$7=1,K127,J127))</f>
        <v/>
      </c>
      <c r="F127" s="28" t="str">
        <f>IF(ISBLANK(INV!L126)=TRUE,"",IF(INV!M126&lt;=99999,CONCATENATE("0",MID(INV!M126,1,1),".",MID(INV!M126,2,2),".",MID(INV!M126,4,2)),CONCATENATE(MID(INV!M126,1,2),".",MID(INV!M126,3,2),".",MID(INV!M126,5,2))))</f>
        <v/>
      </c>
      <c r="G127" s="41" t="str">
        <f>IF(ISBLANK(INV!L126)=TRUE,"",VALUE(F127))</f>
        <v/>
      </c>
      <c r="H127" s="28">
        <f>IF(I127&lt;3022,0,IF(AND(G127&gt;='USt-Sätze'!$A$3, G127&lt;='USt-Sätze'!$B$3),'USt-Sätze'!$C$3,IF(AND(G127&gt;='USt-Sätze'!$A$4, G127&lt;='USt-Sätze'!$B$4),'USt-Sätze'!$C$4,IF(AND(G127&gt;='USt-Sätze'!$A$5, G127&lt;='USt-Sätze'!$B$5),'USt-Sätze'!$C$5,IF(AND(G127&gt;='USt-Sätze'!$A$6, G127&lt;='USt-Sätze'!$B$6),'USt-Sätze'!$C$6,IF(AND(G127&gt;='USt-Sätze'!$A$7, G127&lt;='USt-Sätze'!$B$7),'USt-Sätze'!$C$7,IF(AND(G127&gt;='USt-Sätze'!$A$8, G127&lt;='USt-Sätze'!$B$8),'USt-Sätze'!$C$8,IF(AND(G127&gt;='USt-Sätze'!$A$9, G127&lt;='USt-Sätze'!$B$9),'USt-Sätze'!$C$9,IF(G127&gt;='USt-Sätze'!$A$10,'USt-Sätze'!$C$10,0)))))))))</f>
        <v>0.19</v>
      </c>
      <c r="I127" s="28" t="str">
        <f>IF(ISBLANK(INV!L126)=TRUE,"",INV!A126)</f>
        <v/>
      </c>
      <c r="J127" s="28" t="str">
        <f>IF(ISBLANK(INV!L126)=TRUE,"",INV!B126)</f>
        <v/>
      </c>
      <c r="K127" s="28" t="str">
        <f>IF(ISBLANK(INV!L126)=TRUE,"",ROUND(INV!B126*(1+H127),2))</f>
        <v/>
      </c>
    </row>
    <row r="128" spans="1:11">
      <c r="A128" s="28" t="str">
        <f>IF(ISBLANK(INV!L127)=TRUE,"",INV!L127)</f>
        <v/>
      </c>
      <c r="B128" s="42" t="str">
        <f>IF(ISBLANK(INV!L127)=TRUE,"",VLOOKUP(INV!A127,Code!$A$1:$B$30,2,FALSE))</f>
        <v/>
      </c>
      <c r="C128" s="28" t="str">
        <f>IF(ISBLANK(INV!L127)=TRUE,"",INV!K127)</f>
        <v/>
      </c>
      <c r="D128" s="28" t="str">
        <f>IF(ISBLANK(INV!L127)=TRUE,"",INV!J127)</f>
        <v/>
      </c>
      <c r="E128" s="28" t="str">
        <f>IF(ISBLANK(INV!L127)=TRUE,"",IF(Hauptmenü!$C$7=1,K128,J128))</f>
        <v/>
      </c>
      <c r="F128" s="28" t="str">
        <f>IF(ISBLANK(INV!L127)=TRUE,"",IF(INV!M127&lt;=99999,CONCATENATE("0",MID(INV!M127,1,1),".",MID(INV!M127,2,2),".",MID(INV!M127,4,2)),CONCATENATE(MID(INV!M127,1,2),".",MID(INV!M127,3,2),".",MID(INV!M127,5,2))))</f>
        <v/>
      </c>
      <c r="G128" s="41" t="str">
        <f>IF(ISBLANK(INV!L127)=TRUE,"",VALUE(F128))</f>
        <v/>
      </c>
      <c r="H128" s="28">
        <f>IF(I128&lt;3022,0,IF(AND(G128&gt;='USt-Sätze'!$A$3, G128&lt;='USt-Sätze'!$B$3),'USt-Sätze'!$C$3,IF(AND(G128&gt;='USt-Sätze'!$A$4, G128&lt;='USt-Sätze'!$B$4),'USt-Sätze'!$C$4,IF(AND(G128&gt;='USt-Sätze'!$A$5, G128&lt;='USt-Sätze'!$B$5),'USt-Sätze'!$C$5,IF(AND(G128&gt;='USt-Sätze'!$A$6, G128&lt;='USt-Sätze'!$B$6),'USt-Sätze'!$C$6,IF(AND(G128&gt;='USt-Sätze'!$A$7, G128&lt;='USt-Sätze'!$B$7),'USt-Sätze'!$C$7,IF(AND(G128&gt;='USt-Sätze'!$A$8, G128&lt;='USt-Sätze'!$B$8),'USt-Sätze'!$C$8,IF(AND(G128&gt;='USt-Sätze'!$A$9, G128&lt;='USt-Sätze'!$B$9),'USt-Sätze'!$C$9,IF(G128&gt;='USt-Sätze'!$A$10,'USt-Sätze'!$C$10,0)))))))))</f>
        <v>0.19</v>
      </c>
      <c r="I128" s="28" t="str">
        <f>IF(ISBLANK(INV!L127)=TRUE,"",INV!A127)</f>
        <v/>
      </c>
      <c r="J128" s="28" t="str">
        <f>IF(ISBLANK(INV!L127)=TRUE,"",INV!B127)</f>
        <v/>
      </c>
      <c r="K128" s="28" t="str">
        <f>IF(ISBLANK(INV!L127)=TRUE,"",ROUND(INV!B127*(1+H128),2))</f>
        <v/>
      </c>
    </row>
    <row r="129" spans="1:11">
      <c r="A129" s="28" t="str">
        <f>IF(ISBLANK(INV!L128)=TRUE,"",INV!L128)</f>
        <v/>
      </c>
      <c r="B129" s="42" t="str">
        <f>IF(ISBLANK(INV!L128)=TRUE,"",VLOOKUP(INV!A128,Code!$A$1:$B$30,2,FALSE))</f>
        <v/>
      </c>
      <c r="C129" s="28" t="str">
        <f>IF(ISBLANK(INV!L128)=TRUE,"",INV!K128)</f>
        <v/>
      </c>
      <c r="D129" s="28" t="str">
        <f>IF(ISBLANK(INV!L128)=TRUE,"",INV!J128)</f>
        <v/>
      </c>
      <c r="E129" s="28" t="str">
        <f>IF(ISBLANK(INV!L128)=TRUE,"",IF(Hauptmenü!$C$7=1,K129,J129))</f>
        <v/>
      </c>
      <c r="F129" s="28" t="str">
        <f>IF(ISBLANK(INV!L128)=TRUE,"",IF(INV!M128&lt;=99999,CONCATENATE("0",MID(INV!M128,1,1),".",MID(INV!M128,2,2),".",MID(INV!M128,4,2)),CONCATENATE(MID(INV!M128,1,2),".",MID(INV!M128,3,2),".",MID(INV!M128,5,2))))</f>
        <v/>
      </c>
      <c r="G129" s="41" t="str">
        <f>IF(ISBLANK(INV!L128)=TRUE,"",VALUE(F129))</f>
        <v/>
      </c>
      <c r="H129" s="28">
        <f>IF(I129&lt;3022,0,IF(AND(G129&gt;='USt-Sätze'!$A$3, G129&lt;='USt-Sätze'!$B$3),'USt-Sätze'!$C$3,IF(AND(G129&gt;='USt-Sätze'!$A$4, G129&lt;='USt-Sätze'!$B$4),'USt-Sätze'!$C$4,IF(AND(G129&gt;='USt-Sätze'!$A$5, G129&lt;='USt-Sätze'!$B$5),'USt-Sätze'!$C$5,IF(AND(G129&gt;='USt-Sätze'!$A$6, G129&lt;='USt-Sätze'!$B$6),'USt-Sätze'!$C$6,IF(AND(G129&gt;='USt-Sätze'!$A$7, G129&lt;='USt-Sätze'!$B$7),'USt-Sätze'!$C$7,IF(AND(G129&gt;='USt-Sätze'!$A$8, G129&lt;='USt-Sätze'!$B$8),'USt-Sätze'!$C$8,IF(AND(G129&gt;='USt-Sätze'!$A$9, G129&lt;='USt-Sätze'!$B$9),'USt-Sätze'!$C$9,IF(G129&gt;='USt-Sätze'!$A$10,'USt-Sätze'!$C$10,0)))))))))</f>
        <v>0.19</v>
      </c>
      <c r="I129" s="28" t="str">
        <f>IF(ISBLANK(INV!L128)=TRUE,"",INV!A128)</f>
        <v/>
      </c>
      <c r="J129" s="28" t="str">
        <f>IF(ISBLANK(INV!L128)=TRUE,"",INV!B128)</f>
        <v/>
      </c>
      <c r="K129" s="28" t="str">
        <f>IF(ISBLANK(INV!L128)=TRUE,"",ROUND(INV!B128*(1+H129),2))</f>
        <v/>
      </c>
    </row>
    <row r="130" spans="1:11">
      <c r="A130" s="28" t="str">
        <f>IF(ISBLANK(INV!L129)=TRUE,"",INV!L129)</f>
        <v/>
      </c>
      <c r="B130" s="42" t="str">
        <f>IF(ISBLANK(INV!L129)=TRUE,"",VLOOKUP(INV!A129,Code!$A$1:$B$30,2,FALSE))</f>
        <v/>
      </c>
      <c r="C130" s="28" t="str">
        <f>IF(ISBLANK(INV!L129)=TRUE,"",INV!K129)</f>
        <v/>
      </c>
      <c r="D130" s="28" t="str">
        <f>IF(ISBLANK(INV!L129)=TRUE,"",INV!J129)</f>
        <v/>
      </c>
      <c r="E130" s="28" t="str">
        <f>IF(ISBLANK(INV!L129)=TRUE,"",IF(Hauptmenü!$C$7=1,K130,J130))</f>
        <v/>
      </c>
      <c r="F130" s="28" t="str">
        <f>IF(ISBLANK(INV!L129)=TRUE,"",IF(INV!M129&lt;=99999,CONCATENATE("0",MID(INV!M129,1,1),".",MID(INV!M129,2,2),".",MID(INV!M129,4,2)),CONCATENATE(MID(INV!M129,1,2),".",MID(INV!M129,3,2),".",MID(INV!M129,5,2))))</f>
        <v/>
      </c>
      <c r="G130" s="41" t="str">
        <f>IF(ISBLANK(INV!L129)=TRUE,"",VALUE(F130))</f>
        <v/>
      </c>
      <c r="H130" s="28">
        <f>IF(I130&lt;3022,0,IF(AND(G130&gt;='USt-Sätze'!$A$3, G130&lt;='USt-Sätze'!$B$3),'USt-Sätze'!$C$3,IF(AND(G130&gt;='USt-Sätze'!$A$4, G130&lt;='USt-Sätze'!$B$4),'USt-Sätze'!$C$4,IF(AND(G130&gt;='USt-Sätze'!$A$5, G130&lt;='USt-Sätze'!$B$5),'USt-Sätze'!$C$5,IF(AND(G130&gt;='USt-Sätze'!$A$6, G130&lt;='USt-Sätze'!$B$6),'USt-Sätze'!$C$6,IF(AND(G130&gt;='USt-Sätze'!$A$7, G130&lt;='USt-Sätze'!$B$7),'USt-Sätze'!$C$7,IF(AND(G130&gt;='USt-Sätze'!$A$8, G130&lt;='USt-Sätze'!$B$8),'USt-Sätze'!$C$8,IF(AND(G130&gt;='USt-Sätze'!$A$9, G130&lt;='USt-Sätze'!$B$9),'USt-Sätze'!$C$9,IF(G130&gt;='USt-Sätze'!$A$10,'USt-Sätze'!$C$10,0)))))))))</f>
        <v>0.19</v>
      </c>
      <c r="I130" s="28" t="str">
        <f>IF(ISBLANK(INV!L129)=TRUE,"",INV!A129)</f>
        <v/>
      </c>
      <c r="J130" s="28" t="str">
        <f>IF(ISBLANK(INV!L129)=TRUE,"",INV!B129)</f>
        <v/>
      </c>
      <c r="K130" s="28" t="str">
        <f>IF(ISBLANK(INV!L129)=TRUE,"",ROUND(INV!B129*(1+H130),2))</f>
        <v/>
      </c>
    </row>
    <row r="131" spans="1:11">
      <c r="A131" s="28" t="str">
        <f>IF(ISBLANK(INV!L130)=TRUE,"",INV!L130)</f>
        <v/>
      </c>
      <c r="B131" s="42" t="str">
        <f>IF(ISBLANK(INV!L130)=TRUE,"",VLOOKUP(INV!A130,Code!$A$1:$B$30,2,FALSE))</f>
        <v/>
      </c>
      <c r="C131" s="28" t="str">
        <f>IF(ISBLANK(INV!L130)=TRUE,"",INV!K130)</f>
        <v/>
      </c>
      <c r="D131" s="28" t="str">
        <f>IF(ISBLANK(INV!L130)=TRUE,"",INV!J130)</f>
        <v/>
      </c>
      <c r="E131" s="28" t="str">
        <f>IF(ISBLANK(INV!L130)=TRUE,"",IF(Hauptmenü!$C$7=1,K131,J131))</f>
        <v/>
      </c>
      <c r="F131" s="28" t="str">
        <f>IF(ISBLANK(INV!L130)=TRUE,"",IF(INV!M130&lt;=99999,CONCATENATE("0",MID(INV!M130,1,1),".",MID(INV!M130,2,2),".",MID(INV!M130,4,2)),CONCATENATE(MID(INV!M130,1,2),".",MID(INV!M130,3,2),".",MID(INV!M130,5,2))))</f>
        <v/>
      </c>
      <c r="G131" s="41" t="str">
        <f>IF(ISBLANK(INV!L130)=TRUE,"",VALUE(F131))</f>
        <v/>
      </c>
      <c r="H131" s="28">
        <f>IF(I131&lt;3022,0,IF(AND(G131&gt;='USt-Sätze'!$A$3, G131&lt;='USt-Sätze'!$B$3),'USt-Sätze'!$C$3,IF(AND(G131&gt;='USt-Sätze'!$A$4, G131&lt;='USt-Sätze'!$B$4),'USt-Sätze'!$C$4,IF(AND(G131&gt;='USt-Sätze'!$A$5, G131&lt;='USt-Sätze'!$B$5),'USt-Sätze'!$C$5,IF(AND(G131&gt;='USt-Sätze'!$A$6, G131&lt;='USt-Sätze'!$B$6),'USt-Sätze'!$C$6,IF(AND(G131&gt;='USt-Sätze'!$A$7, G131&lt;='USt-Sätze'!$B$7),'USt-Sätze'!$C$7,IF(AND(G131&gt;='USt-Sätze'!$A$8, G131&lt;='USt-Sätze'!$B$8),'USt-Sätze'!$C$8,IF(AND(G131&gt;='USt-Sätze'!$A$9, G131&lt;='USt-Sätze'!$B$9),'USt-Sätze'!$C$9,IF(G131&gt;='USt-Sätze'!$A$10,'USt-Sätze'!$C$10,0)))))))))</f>
        <v>0.19</v>
      </c>
      <c r="I131" s="28" t="str">
        <f>IF(ISBLANK(INV!L130)=TRUE,"",INV!A130)</f>
        <v/>
      </c>
      <c r="J131" s="28" t="str">
        <f>IF(ISBLANK(INV!L130)=TRUE,"",INV!B130)</f>
        <v/>
      </c>
      <c r="K131" s="28" t="str">
        <f>IF(ISBLANK(INV!L130)=TRUE,"",ROUND(INV!B130*(1+H131),2))</f>
        <v/>
      </c>
    </row>
    <row r="132" spans="1:11">
      <c r="A132" s="28" t="str">
        <f>IF(ISBLANK(INV!L131)=TRUE,"",INV!L131)</f>
        <v/>
      </c>
      <c r="B132" s="42" t="str">
        <f>IF(ISBLANK(INV!L131)=TRUE,"",VLOOKUP(INV!A131,Code!$A$1:$B$30,2,FALSE))</f>
        <v/>
      </c>
      <c r="C132" s="28" t="str">
        <f>IF(ISBLANK(INV!L131)=TRUE,"",INV!K131)</f>
        <v/>
      </c>
      <c r="D132" s="28" t="str">
        <f>IF(ISBLANK(INV!L131)=TRUE,"",INV!J131)</f>
        <v/>
      </c>
      <c r="E132" s="28" t="str">
        <f>IF(ISBLANK(INV!L131)=TRUE,"",IF(Hauptmenü!$C$7=1,K132,J132))</f>
        <v/>
      </c>
      <c r="F132" s="28" t="str">
        <f>IF(ISBLANK(INV!L131)=TRUE,"",IF(INV!M131&lt;=99999,CONCATENATE("0",MID(INV!M131,1,1),".",MID(INV!M131,2,2),".",MID(INV!M131,4,2)),CONCATENATE(MID(INV!M131,1,2),".",MID(INV!M131,3,2),".",MID(INV!M131,5,2))))</f>
        <v/>
      </c>
      <c r="G132" s="41" t="str">
        <f>IF(ISBLANK(INV!L131)=TRUE,"",VALUE(F132))</f>
        <v/>
      </c>
      <c r="H132" s="28">
        <f>IF(I132&lt;3022,0,IF(AND(G132&gt;='USt-Sätze'!$A$3, G132&lt;='USt-Sätze'!$B$3),'USt-Sätze'!$C$3,IF(AND(G132&gt;='USt-Sätze'!$A$4, G132&lt;='USt-Sätze'!$B$4),'USt-Sätze'!$C$4,IF(AND(G132&gt;='USt-Sätze'!$A$5, G132&lt;='USt-Sätze'!$B$5),'USt-Sätze'!$C$5,IF(AND(G132&gt;='USt-Sätze'!$A$6, G132&lt;='USt-Sätze'!$B$6),'USt-Sätze'!$C$6,IF(AND(G132&gt;='USt-Sätze'!$A$7, G132&lt;='USt-Sätze'!$B$7),'USt-Sätze'!$C$7,IF(AND(G132&gt;='USt-Sätze'!$A$8, G132&lt;='USt-Sätze'!$B$8),'USt-Sätze'!$C$8,IF(AND(G132&gt;='USt-Sätze'!$A$9, G132&lt;='USt-Sätze'!$B$9),'USt-Sätze'!$C$9,IF(G132&gt;='USt-Sätze'!$A$10,'USt-Sätze'!$C$10,0)))))))))</f>
        <v>0.19</v>
      </c>
      <c r="I132" s="28" t="str">
        <f>IF(ISBLANK(INV!L131)=TRUE,"",INV!A131)</f>
        <v/>
      </c>
      <c r="J132" s="28" t="str">
        <f>IF(ISBLANK(INV!L131)=TRUE,"",INV!B131)</f>
        <v/>
      </c>
      <c r="K132" s="28" t="str">
        <f>IF(ISBLANK(INV!L131)=TRUE,"",ROUND(INV!B131*(1+H132),2))</f>
        <v/>
      </c>
    </row>
    <row r="133" spans="1:11">
      <c r="A133" s="28" t="str">
        <f>IF(ISBLANK(INV!L132)=TRUE,"",INV!L132)</f>
        <v/>
      </c>
      <c r="B133" s="42" t="str">
        <f>IF(ISBLANK(INV!L132)=TRUE,"",VLOOKUP(INV!A132,Code!$A$1:$B$30,2,FALSE))</f>
        <v/>
      </c>
      <c r="C133" s="28" t="str">
        <f>IF(ISBLANK(INV!L132)=TRUE,"",INV!K132)</f>
        <v/>
      </c>
      <c r="D133" s="28" t="str">
        <f>IF(ISBLANK(INV!L132)=TRUE,"",INV!J132)</f>
        <v/>
      </c>
      <c r="E133" s="28" t="str">
        <f>IF(ISBLANK(INV!L132)=TRUE,"",IF(Hauptmenü!$C$7=1,K133,J133))</f>
        <v/>
      </c>
      <c r="F133" s="28" t="str">
        <f>IF(ISBLANK(INV!L132)=TRUE,"",IF(INV!M132&lt;=99999,CONCATENATE("0",MID(INV!M132,1,1),".",MID(INV!M132,2,2),".",MID(INV!M132,4,2)),CONCATENATE(MID(INV!M132,1,2),".",MID(INV!M132,3,2),".",MID(INV!M132,5,2))))</f>
        <v/>
      </c>
      <c r="G133" s="41" t="str">
        <f>IF(ISBLANK(INV!L132)=TRUE,"",VALUE(F133))</f>
        <v/>
      </c>
      <c r="H133" s="28">
        <f>IF(I133&lt;3022,0,IF(AND(G133&gt;='USt-Sätze'!$A$3, G133&lt;='USt-Sätze'!$B$3),'USt-Sätze'!$C$3,IF(AND(G133&gt;='USt-Sätze'!$A$4, G133&lt;='USt-Sätze'!$B$4),'USt-Sätze'!$C$4,IF(AND(G133&gt;='USt-Sätze'!$A$5, G133&lt;='USt-Sätze'!$B$5),'USt-Sätze'!$C$5,IF(AND(G133&gt;='USt-Sätze'!$A$6, G133&lt;='USt-Sätze'!$B$6),'USt-Sätze'!$C$6,IF(AND(G133&gt;='USt-Sätze'!$A$7, G133&lt;='USt-Sätze'!$B$7),'USt-Sätze'!$C$7,IF(AND(G133&gt;='USt-Sätze'!$A$8, G133&lt;='USt-Sätze'!$B$8),'USt-Sätze'!$C$8,IF(AND(G133&gt;='USt-Sätze'!$A$9, G133&lt;='USt-Sätze'!$B$9),'USt-Sätze'!$C$9,IF(G133&gt;='USt-Sätze'!$A$10,'USt-Sätze'!$C$10,0)))))))))</f>
        <v>0.19</v>
      </c>
      <c r="I133" s="28" t="str">
        <f>IF(ISBLANK(INV!L132)=TRUE,"",INV!A132)</f>
        <v/>
      </c>
      <c r="J133" s="28" t="str">
        <f>IF(ISBLANK(INV!L132)=TRUE,"",INV!B132)</f>
        <v/>
      </c>
      <c r="K133" s="28" t="str">
        <f>IF(ISBLANK(INV!L132)=TRUE,"",ROUND(INV!B132*(1+H133),2))</f>
        <v/>
      </c>
    </row>
    <row r="134" spans="1:11">
      <c r="A134" s="28" t="str">
        <f>IF(ISBLANK(INV!L133)=TRUE,"",INV!L133)</f>
        <v/>
      </c>
      <c r="B134" s="42" t="str">
        <f>IF(ISBLANK(INV!L133)=TRUE,"",VLOOKUP(INV!A133,Code!$A$1:$B$30,2,FALSE))</f>
        <v/>
      </c>
      <c r="C134" s="28" t="str">
        <f>IF(ISBLANK(INV!L133)=TRUE,"",INV!K133)</f>
        <v/>
      </c>
      <c r="D134" s="28" t="str">
        <f>IF(ISBLANK(INV!L133)=TRUE,"",INV!J133)</f>
        <v/>
      </c>
      <c r="E134" s="28" t="str">
        <f>IF(ISBLANK(INV!L133)=TRUE,"",IF(Hauptmenü!$C$7=1,K134,J134))</f>
        <v/>
      </c>
      <c r="F134" s="28" t="str">
        <f>IF(ISBLANK(INV!L133)=TRUE,"",IF(INV!M133&lt;=99999,CONCATENATE("0",MID(INV!M133,1,1),".",MID(INV!M133,2,2),".",MID(INV!M133,4,2)),CONCATENATE(MID(INV!M133,1,2),".",MID(INV!M133,3,2),".",MID(INV!M133,5,2))))</f>
        <v/>
      </c>
      <c r="G134" s="41" t="str">
        <f>IF(ISBLANK(INV!L133)=TRUE,"",VALUE(F134))</f>
        <v/>
      </c>
      <c r="H134" s="28">
        <f>IF(I134&lt;3022,0,IF(AND(G134&gt;='USt-Sätze'!$A$3, G134&lt;='USt-Sätze'!$B$3),'USt-Sätze'!$C$3,IF(AND(G134&gt;='USt-Sätze'!$A$4, G134&lt;='USt-Sätze'!$B$4),'USt-Sätze'!$C$4,IF(AND(G134&gt;='USt-Sätze'!$A$5, G134&lt;='USt-Sätze'!$B$5),'USt-Sätze'!$C$5,IF(AND(G134&gt;='USt-Sätze'!$A$6, G134&lt;='USt-Sätze'!$B$6),'USt-Sätze'!$C$6,IF(AND(G134&gt;='USt-Sätze'!$A$7, G134&lt;='USt-Sätze'!$B$7),'USt-Sätze'!$C$7,IF(AND(G134&gt;='USt-Sätze'!$A$8, G134&lt;='USt-Sätze'!$B$8),'USt-Sätze'!$C$8,IF(AND(G134&gt;='USt-Sätze'!$A$9, G134&lt;='USt-Sätze'!$B$9),'USt-Sätze'!$C$9,IF(G134&gt;='USt-Sätze'!$A$10,'USt-Sätze'!$C$10,0)))))))))</f>
        <v>0.19</v>
      </c>
      <c r="I134" s="28" t="str">
        <f>IF(ISBLANK(INV!L133)=TRUE,"",INV!A133)</f>
        <v/>
      </c>
      <c r="J134" s="28" t="str">
        <f>IF(ISBLANK(INV!L133)=TRUE,"",INV!B133)</f>
        <v/>
      </c>
      <c r="K134" s="28" t="str">
        <f>IF(ISBLANK(INV!L133)=TRUE,"",ROUND(INV!B133*(1+H134),2))</f>
        <v/>
      </c>
    </row>
    <row r="135" spans="1:11">
      <c r="A135" s="28" t="str">
        <f>IF(ISBLANK(INV!L134)=TRUE,"",INV!L134)</f>
        <v/>
      </c>
      <c r="B135" s="42" t="str">
        <f>IF(ISBLANK(INV!L134)=TRUE,"",VLOOKUP(INV!A134,Code!$A$1:$B$30,2,FALSE))</f>
        <v/>
      </c>
      <c r="C135" s="28" t="str">
        <f>IF(ISBLANK(INV!L134)=TRUE,"",INV!K134)</f>
        <v/>
      </c>
      <c r="D135" s="28" t="str">
        <f>IF(ISBLANK(INV!L134)=TRUE,"",INV!J134)</f>
        <v/>
      </c>
      <c r="E135" s="28" t="str">
        <f>IF(ISBLANK(INV!L134)=TRUE,"",IF(Hauptmenü!$C$7=1,K135,J135))</f>
        <v/>
      </c>
      <c r="F135" s="28" t="str">
        <f>IF(ISBLANK(INV!L134)=TRUE,"",IF(INV!M134&lt;=99999,CONCATENATE("0",MID(INV!M134,1,1),".",MID(INV!M134,2,2),".",MID(INV!M134,4,2)),CONCATENATE(MID(INV!M134,1,2),".",MID(INV!M134,3,2),".",MID(INV!M134,5,2))))</f>
        <v/>
      </c>
      <c r="G135" s="41" t="str">
        <f>IF(ISBLANK(INV!L134)=TRUE,"",VALUE(F135))</f>
        <v/>
      </c>
      <c r="H135" s="28">
        <f>IF(I135&lt;3022,0,IF(AND(G135&gt;='USt-Sätze'!$A$3, G135&lt;='USt-Sätze'!$B$3),'USt-Sätze'!$C$3,IF(AND(G135&gt;='USt-Sätze'!$A$4, G135&lt;='USt-Sätze'!$B$4),'USt-Sätze'!$C$4,IF(AND(G135&gt;='USt-Sätze'!$A$5, G135&lt;='USt-Sätze'!$B$5),'USt-Sätze'!$C$5,IF(AND(G135&gt;='USt-Sätze'!$A$6, G135&lt;='USt-Sätze'!$B$6),'USt-Sätze'!$C$6,IF(AND(G135&gt;='USt-Sätze'!$A$7, G135&lt;='USt-Sätze'!$B$7),'USt-Sätze'!$C$7,IF(AND(G135&gt;='USt-Sätze'!$A$8, G135&lt;='USt-Sätze'!$B$8),'USt-Sätze'!$C$8,IF(AND(G135&gt;='USt-Sätze'!$A$9, G135&lt;='USt-Sätze'!$B$9),'USt-Sätze'!$C$9,IF(G135&gt;='USt-Sätze'!$A$10,'USt-Sätze'!$C$10,0)))))))))</f>
        <v>0.19</v>
      </c>
      <c r="I135" s="28" t="str">
        <f>IF(ISBLANK(INV!L134)=TRUE,"",INV!A134)</f>
        <v/>
      </c>
      <c r="J135" s="28" t="str">
        <f>IF(ISBLANK(INV!L134)=TRUE,"",INV!B134)</f>
        <v/>
      </c>
      <c r="K135" s="28" t="str">
        <f>IF(ISBLANK(INV!L134)=TRUE,"",ROUND(INV!B134*(1+H135),2))</f>
        <v/>
      </c>
    </row>
    <row r="136" spans="1:11">
      <c r="A136" s="28" t="str">
        <f>IF(ISBLANK(INV!L135)=TRUE,"",INV!L135)</f>
        <v/>
      </c>
      <c r="B136" s="42" t="str">
        <f>IF(ISBLANK(INV!L135)=TRUE,"",VLOOKUP(INV!A135,Code!$A$1:$B$30,2,FALSE))</f>
        <v/>
      </c>
      <c r="C136" s="28" t="str">
        <f>IF(ISBLANK(INV!L135)=TRUE,"",INV!K135)</f>
        <v/>
      </c>
      <c r="D136" s="28" t="str">
        <f>IF(ISBLANK(INV!L135)=TRUE,"",INV!J135)</f>
        <v/>
      </c>
      <c r="E136" s="28" t="str">
        <f>IF(ISBLANK(INV!L135)=TRUE,"",IF(Hauptmenü!$C$7=1,K136,J136))</f>
        <v/>
      </c>
      <c r="F136" s="28" t="str">
        <f>IF(ISBLANK(INV!L135)=TRUE,"",IF(INV!M135&lt;=99999,CONCATENATE("0",MID(INV!M135,1,1),".",MID(INV!M135,2,2),".",MID(INV!M135,4,2)),CONCATENATE(MID(INV!M135,1,2),".",MID(INV!M135,3,2),".",MID(INV!M135,5,2))))</f>
        <v/>
      </c>
      <c r="G136" s="41" t="str">
        <f>IF(ISBLANK(INV!L135)=TRUE,"",VALUE(F136))</f>
        <v/>
      </c>
      <c r="H136" s="28">
        <f>IF(I136&lt;3022,0,IF(AND(G136&gt;='USt-Sätze'!$A$3, G136&lt;='USt-Sätze'!$B$3),'USt-Sätze'!$C$3,IF(AND(G136&gt;='USt-Sätze'!$A$4, G136&lt;='USt-Sätze'!$B$4),'USt-Sätze'!$C$4,IF(AND(G136&gt;='USt-Sätze'!$A$5, G136&lt;='USt-Sätze'!$B$5),'USt-Sätze'!$C$5,IF(AND(G136&gt;='USt-Sätze'!$A$6, G136&lt;='USt-Sätze'!$B$6),'USt-Sätze'!$C$6,IF(AND(G136&gt;='USt-Sätze'!$A$7, G136&lt;='USt-Sätze'!$B$7),'USt-Sätze'!$C$7,IF(AND(G136&gt;='USt-Sätze'!$A$8, G136&lt;='USt-Sätze'!$B$8),'USt-Sätze'!$C$8,IF(AND(G136&gt;='USt-Sätze'!$A$9, G136&lt;='USt-Sätze'!$B$9),'USt-Sätze'!$C$9,IF(G136&gt;='USt-Sätze'!$A$10,'USt-Sätze'!$C$10,0)))))))))</f>
        <v>0.19</v>
      </c>
      <c r="I136" s="28" t="str">
        <f>IF(ISBLANK(INV!L135)=TRUE,"",INV!A135)</f>
        <v/>
      </c>
      <c r="J136" s="28" t="str">
        <f>IF(ISBLANK(INV!L135)=TRUE,"",INV!B135)</f>
        <v/>
      </c>
      <c r="K136" s="28" t="str">
        <f>IF(ISBLANK(INV!L135)=TRUE,"",ROUND(INV!B135*(1+H136),2))</f>
        <v/>
      </c>
    </row>
    <row r="137" spans="1:11">
      <c r="A137" s="28" t="str">
        <f>IF(ISBLANK(INV!L136)=TRUE,"",INV!L136)</f>
        <v/>
      </c>
      <c r="B137" s="42" t="str">
        <f>IF(ISBLANK(INV!L136)=TRUE,"",VLOOKUP(INV!A136,Code!$A$1:$B$30,2,FALSE))</f>
        <v/>
      </c>
      <c r="C137" s="28" t="str">
        <f>IF(ISBLANK(INV!L136)=TRUE,"",INV!K136)</f>
        <v/>
      </c>
      <c r="D137" s="28" t="str">
        <f>IF(ISBLANK(INV!L136)=TRUE,"",INV!J136)</f>
        <v/>
      </c>
      <c r="E137" s="28" t="str">
        <f>IF(ISBLANK(INV!L136)=TRUE,"",IF(Hauptmenü!$C$7=1,K137,J137))</f>
        <v/>
      </c>
      <c r="F137" s="28" t="str">
        <f>IF(ISBLANK(INV!L136)=TRUE,"",IF(INV!M136&lt;=99999,CONCATENATE("0",MID(INV!M136,1,1),".",MID(INV!M136,2,2),".",MID(INV!M136,4,2)),CONCATENATE(MID(INV!M136,1,2),".",MID(INV!M136,3,2),".",MID(INV!M136,5,2))))</f>
        <v/>
      </c>
      <c r="G137" s="41" t="str">
        <f>IF(ISBLANK(INV!L136)=TRUE,"",VALUE(F137))</f>
        <v/>
      </c>
      <c r="H137" s="28">
        <f>IF(I137&lt;3022,0,IF(AND(G137&gt;='USt-Sätze'!$A$3, G137&lt;='USt-Sätze'!$B$3),'USt-Sätze'!$C$3,IF(AND(G137&gt;='USt-Sätze'!$A$4, G137&lt;='USt-Sätze'!$B$4),'USt-Sätze'!$C$4,IF(AND(G137&gt;='USt-Sätze'!$A$5, G137&lt;='USt-Sätze'!$B$5),'USt-Sätze'!$C$5,IF(AND(G137&gt;='USt-Sätze'!$A$6, G137&lt;='USt-Sätze'!$B$6),'USt-Sätze'!$C$6,IF(AND(G137&gt;='USt-Sätze'!$A$7, G137&lt;='USt-Sätze'!$B$7),'USt-Sätze'!$C$7,IF(AND(G137&gt;='USt-Sätze'!$A$8, G137&lt;='USt-Sätze'!$B$8),'USt-Sätze'!$C$8,IF(AND(G137&gt;='USt-Sätze'!$A$9, G137&lt;='USt-Sätze'!$B$9),'USt-Sätze'!$C$9,IF(G137&gt;='USt-Sätze'!$A$10,'USt-Sätze'!$C$10,0)))))))))</f>
        <v>0.19</v>
      </c>
      <c r="I137" s="28" t="str">
        <f>IF(ISBLANK(INV!L136)=TRUE,"",INV!A136)</f>
        <v/>
      </c>
      <c r="J137" s="28" t="str">
        <f>IF(ISBLANK(INV!L136)=TRUE,"",INV!B136)</f>
        <v/>
      </c>
      <c r="K137" s="28" t="str">
        <f>IF(ISBLANK(INV!L136)=TRUE,"",ROUND(INV!B136*(1+H137),2))</f>
        <v/>
      </c>
    </row>
    <row r="138" spans="1:11">
      <c r="A138" s="28" t="str">
        <f>IF(ISBLANK(INV!L137)=TRUE,"",INV!L137)</f>
        <v/>
      </c>
      <c r="B138" s="42" t="str">
        <f>IF(ISBLANK(INV!L137)=TRUE,"",VLOOKUP(INV!A137,Code!$A$1:$B$30,2,FALSE))</f>
        <v/>
      </c>
      <c r="C138" s="28" t="str">
        <f>IF(ISBLANK(INV!L137)=TRUE,"",INV!K137)</f>
        <v/>
      </c>
      <c r="D138" s="28" t="str">
        <f>IF(ISBLANK(INV!L137)=TRUE,"",INV!J137)</f>
        <v/>
      </c>
      <c r="E138" s="28" t="str">
        <f>IF(ISBLANK(INV!L137)=TRUE,"",IF(Hauptmenü!$C$7=1,K138,J138))</f>
        <v/>
      </c>
      <c r="F138" s="28" t="str">
        <f>IF(ISBLANK(INV!L137)=TRUE,"",IF(INV!M137&lt;=99999,CONCATENATE("0",MID(INV!M137,1,1),".",MID(INV!M137,2,2),".",MID(INV!M137,4,2)),CONCATENATE(MID(INV!M137,1,2),".",MID(INV!M137,3,2),".",MID(INV!M137,5,2))))</f>
        <v/>
      </c>
      <c r="G138" s="41" t="str">
        <f>IF(ISBLANK(INV!L137)=TRUE,"",VALUE(F138))</f>
        <v/>
      </c>
      <c r="H138" s="28">
        <f>IF(I138&lt;3022,0,IF(AND(G138&gt;='USt-Sätze'!$A$3, G138&lt;='USt-Sätze'!$B$3),'USt-Sätze'!$C$3,IF(AND(G138&gt;='USt-Sätze'!$A$4, G138&lt;='USt-Sätze'!$B$4),'USt-Sätze'!$C$4,IF(AND(G138&gt;='USt-Sätze'!$A$5, G138&lt;='USt-Sätze'!$B$5),'USt-Sätze'!$C$5,IF(AND(G138&gt;='USt-Sätze'!$A$6, G138&lt;='USt-Sätze'!$B$6),'USt-Sätze'!$C$6,IF(AND(G138&gt;='USt-Sätze'!$A$7, G138&lt;='USt-Sätze'!$B$7),'USt-Sätze'!$C$7,IF(AND(G138&gt;='USt-Sätze'!$A$8, G138&lt;='USt-Sätze'!$B$8),'USt-Sätze'!$C$8,IF(AND(G138&gt;='USt-Sätze'!$A$9, G138&lt;='USt-Sätze'!$B$9),'USt-Sätze'!$C$9,IF(G138&gt;='USt-Sätze'!$A$10,'USt-Sätze'!$C$10,0)))))))))</f>
        <v>0.19</v>
      </c>
      <c r="I138" s="28" t="str">
        <f>IF(ISBLANK(INV!L137)=TRUE,"",INV!A137)</f>
        <v/>
      </c>
      <c r="J138" s="28" t="str">
        <f>IF(ISBLANK(INV!L137)=TRUE,"",INV!B137)</f>
        <v/>
      </c>
      <c r="K138" s="28" t="str">
        <f>IF(ISBLANK(INV!L137)=TRUE,"",ROUND(INV!B137*(1+H138),2))</f>
        <v/>
      </c>
    </row>
    <row r="139" spans="1:11">
      <c r="A139" s="28" t="str">
        <f>IF(ISBLANK(INV!L138)=TRUE,"",INV!L138)</f>
        <v/>
      </c>
      <c r="B139" s="42" t="str">
        <f>IF(ISBLANK(INV!L138)=TRUE,"",VLOOKUP(INV!A138,Code!$A$1:$B$30,2,FALSE))</f>
        <v/>
      </c>
      <c r="C139" s="28" t="str">
        <f>IF(ISBLANK(INV!L138)=TRUE,"",INV!K138)</f>
        <v/>
      </c>
      <c r="D139" s="28" t="str">
        <f>IF(ISBLANK(INV!L138)=TRUE,"",INV!J138)</f>
        <v/>
      </c>
      <c r="E139" s="28" t="str">
        <f>IF(ISBLANK(INV!L138)=TRUE,"",IF(Hauptmenü!$C$7=1,K139,J139))</f>
        <v/>
      </c>
      <c r="F139" s="28" t="str">
        <f>IF(ISBLANK(INV!L138)=TRUE,"",IF(INV!M138&lt;=99999,CONCATENATE("0",MID(INV!M138,1,1),".",MID(INV!M138,2,2),".",MID(INV!M138,4,2)),CONCATENATE(MID(INV!M138,1,2),".",MID(INV!M138,3,2),".",MID(INV!M138,5,2))))</f>
        <v/>
      </c>
      <c r="G139" s="41" t="str">
        <f>IF(ISBLANK(INV!L138)=TRUE,"",VALUE(F139))</f>
        <v/>
      </c>
      <c r="H139" s="28">
        <f>IF(I139&lt;3022,0,IF(AND(G139&gt;='USt-Sätze'!$A$3, G139&lt;='USt-Sätze'!$B$3),'USt-Sätze'!$C$3,IF(AND(G139&gt;='USt-Sätze'!$A$4, G139&lt;='USt-Sätze'!$B$4),'USt-Sätze'!$C$4,IF(AND(G139&gt;='USt-Sätze'!$A$5, G139&lt;='USt-Sätze'!$B$5),'USt-Sätze'!$C$5,IF(AND(G139&gt;='USt-Sätze'!$A$6, G139&lt;='USt-Sätze'!$B$6),'USt-Sätze'!$C$6,IF(AND(G139&gt;='USt-Sätze'!$A$7, G139&lt;='USt-Sätze'!$B$7),'USt-Sätze'!$C$7,IF(AND(G139&gt;='USt-Sätze'!$A$8, G139&lt;='USt-Sätze'!$B$8),'USt-Sätze'!$C$8,IF(AND(G139&gt;='USt-Sätze'!$A$9, G139&lt;='USt-Sätze'!$B$9),'USt-Sätze'!$C$9,IF(G139&gt;='USt-Sätze'!$A$10,'USt-Sätze'!$C$10,0)))))))))</f>
        <v>0.19</v>
      </c>
      <c r="I139" s="28" t="str">
        <f>IF(ISBLANK(INV!L138)=TRUE,"",INV!A138)</f>
        <v/>
      </c>
      <c r="J139" s="28" t="str">
        <f>IF(ISBLANK(INV!L138)=TRUE,"",INV!B138)</f>
        <v/>
      </c>
      <c r="K139" s="28" t="str">
        <f>IF(ISBLANK(INV!L138)=TRUE,"",ROUND(INV!B138*(1+H139),2))</f>
        <v/>
      </c>
    </row>
    <row r="140" spans="1:11">
      <c r="A140" s="28" t="str">
        <f>IF(ISBLANK(INV!L139)=TRUE,"",INV!L139)</f>
        <v/>
      </c>
      <c r="B140" s="42" t="str">
        <f>IF(ISBLANK(INV!L139)=TRUE,"",VLOOKUP(INV!A139,Code!$A$1:$B$30,2,FALSE))</f>
        <v/>
      </c>
      <c r="C140" s="28" t="str">
        <f>IF(ISBLANK(INV!L139)=TRUE,"",INV!K139)</f>
        <v/>
      </c>
      <c r="D140" s="28" t="str">
        <f>IF(ISBLANK(INV!L139)=TRUE,"",INV!J139)</f>
        <v/>
      </c>
      <c r="E140" s="28" t="str">
        <f>IF(ISBLANK(INV!L139)=TRUE,"",IF(Hauptmenü!$C$7=1,K140,J140))</f>
        <v/>
      </c>
      <c r="F140" s="28" t="str">
        <f>IF(ISBLANK(INV!L139)=TRUE,"",IF(INV!M139&lt;=99999,CONCATENATE("0",MID(INV!M139,1,1),".",MID(INV!M139,2,2),".",MID(INV!M139,4,2)),CONCATENATE(MID(INV!M139,1,2),".",MID(INV!M139,3,2),".",MID(INV!M139,5,2))))</f>
        <v/>
      </c>
      <c r="G140" s="41" t="str">
        <f>IF(ISBLANK(INV!L139)=TRUE,"",VALUE(F140))</f>
        <v/>
      </c>
      <c r="H140" s="28">
        <f>IF(I140&lt;3022,0,IF(AND(G140&gt;='USt-Sätze'!$A$3, G140&lt;='USt-Sätze'!$B$3),'USt-Sätze'!$C$3,IF(AND(G140&gt;='USt-Sätze'!$A$4, G140&lt;='USt-Sätze'!$B$4),'USt-Sätze'!$C$4,IF(AND(G140&gt;='USt-Sätze'!$A$5, G140&lt;='USt-Sätze'!$B$5),'USt-Sätze'!$C$5,IF(AND(G140&gt;='USt-Sätze'!$A$6, G140&lt;='USt-Sätze'!$B$6),'USt-Sätze'!$C$6,IF(AND(G140&gt;='USt-Sätze'!$A$7, G140&lt;='USt-Sätze'!$B$7),'USt-Sätze'!$C$7,IF(AND(G140&gt;='USt-Sätze'!$A$8, G140&lt;='USt-Sätze'!$B$8),'USt-Sätze'!$C$8,IF(AND(G140&gt;='USt-Sätze'!$A$9, G140&lt;='USt-Sätze'!$B$9),'USt-Sätze'!$C$9,IF(G140&gt;='USt-Sätze'!$A$10,'USt-Sätze'!$C$10,0)))))))))</f>
        <v>0.19</v>
      </c>
      <c r="I140" s="28" t="str">
        <f>IF(ISBLANK(INV!L139)=TRUE,"",INV!A139)</f>
        <v/>
      </c>
      <c r="J140" s="28" t="str">
        <f>IF(ISBLANK(INV!L139)=TRUE,"",INV!B139)</f>
        <v/>
      </c>
      <c r="K140" s="28" t="str">
        <f>IF(ISBLANK(INV!L139)=TRUE,"",ROUND(INV!B139*(1+H140),2))</f>
        <v/>
      </c>
    </row>
    <row r="141" spans="1:11">
      <c r="A141" s="28" t="str">
        <f>IF(ISBLANK(INV!L140)=TRUE,"",INV!L140)</f>
        <v/>
      </c>
      <c r="B141" s="42" t="str">
        <f>IF(ISBLANK(INV!L140)=TRUE,"",VLOOKUP(INV!A140,Code!$A$1:$B$30,2,FALSE))</f>
        <v/>
      </c>
      <c r="C141" s="28" t="str">
        <f>IF(ISBLANK(INV!L140)=TRUE,"",INV!K140)</f>
        <v/>
      </c>
      <c r="D141" s="28" t="str">
        <f>IF(ISBLANK(INV!L140)=TRUE,"",INV!J140)</f>
        <v/>
      </c>
      <c r="E141" s="28" t="str">
        <f>IF(ISBLANK(INV!L140)=TRUE,"",IF(Hauptmenü!$C$7=1,K141,J141))</f>
        <v/>
      </c>
      <c r="F141" s="28" t="str">
        <f>IF(ISBLANK(INV!L140)=TRUE,"",IF(INV!M140&lt;=99999,CONCATENATE("0",MID(INV!M140,1,1),".",MID(INV!M140,2,2),".",MID(INV!M140,4,2)),CONCATENATE(MID(INV!M140,1,2),".",MID(INV!M140,3,2),".",MID(INV!M140,5,2))))</f>
        <v/>
      </c>
      <c r="G141" s="41" t="str">
        <f>IF(ISBLANK(INV!L140)=TRUE,"",VALUE(F141))</f>
        <v/>
      </c>
      <c r="H141" s="28">
        <f>IF(I141&lt;3022,0,IF(AND(G141&gt;='USt-Sätze'!$A$3, G141&lt;='USt-Sätze'!$B$3),'USt-Sätze'!$C$3,IF(AND(G141&gt;='USt-Sätze'!$A$4, G141&lt;='USt-Sätze'!$B$4),'USt-Sätze'!$C$4,IF(AND(G141&gt;='USt-Sätze'!$A$5, G141&lt;='USt-Sätze'!$B$5),'USt-Sätze'!$C$5,IF(AND(G141&gt;='USt-Sätze'!$A$6, G141&lt;='USt-Sätze'!$B$6),'USt-Sätze'!$C$6,IF(AND(G141&gt;='USt-Sätze'!$A$7, G141&lt;='USt-Sätze'!$B$7),'USt-Sätze'!$C$7,IF(AND(G141&gt;='USt-Sätze'!$A$8, G141&lt;='USt-Sätze'!$B$8),'USt-Sätze'!$C$8,IF(AND(G141&gt;='USt-Sätze'!$A$9, G141&lt;='USt-Sätze'!$B$9),'USt-Sätze'!$C$9,IF(G141&gt;='USt-Sätze'!$A$10,'USt-Sätze'!$C$10,0)))))))))</f>
        <v>0.19</v>
      </c>
      <c r="I141" s="28" t="str">
        <f>IF(ISBLANK(INV!L140)=TRUE,"",INV!A140)</f>
        <v/>
      </c>
      <c r="J141" s="28" t="str">
        <f>IF(ISBLANK(INV!L140)=TRUE,"",INV!B140)</f>
        <v/>
      </c>
      <c r="K141" s="28" t="str">
        <f>IF(ISBLANK(INV!L140)=TRUE,"",ROUND(INV!B140*(1+H141),2))</f>
        <v/>
      </c>
    </row>
    <row r="142" spans="1:11">
      <c r="A142" s="28" t="str">
        <f>IF(ISBLANK(INV!L141)=TRUE,"",INV!L141)</f>
        <v/>
      </c>
      <c r="B142" s="42" t="str">
        <f>IF(ISBLANK(INV!L141)=TRUE,"",VLOOKUP(INV!A141,Code!$A$1:$B$30,2,FALSE))</f>
        <v/>
      </c>
      <c r="C142" s="28" t="str">
        <f>IF(ISBLANK(INV!L141)=TRUE,"",INV!K141)</f>
        <v/>
      </c>
      <c r="D142" s="28" t="str">
        <f>IF(ISBLANK(INV!L141)=TRUE,"",INV!J141)</f>
        <v/>
      </c>
      <c r="E142" s="28" t="str">
        <f>IF(ISBLANK(INV!L141)=TRUE,"",IF(Hauptmenü!$C$7=1,K142,J142))</f>
        <v/>
      </c>
      <c r="F142" s="28" t="str">
        <f>IF(ISBLANK(INV!L141)=TRUE,"",IF(INV!M141&lt;=99999,CONCATENATE("0",MID(INV!M141,1,1),".",MID(INV!M141,2,2),".",MID(INV!M141,4,2)),CONCATENATE(MID(INV!M141,1,2),".",MID(INV!M141,3,2),".",MID(INV!M141,5,2))))</f>
        <v/>
      </c>
      <c r="G142" s="41" t="str">
        <f>IF(ISBLANK(INV!L141)=TRUE,"",VALUE(F142))</f>
        <v/>
      </c>
      <c r="H142" s="28">
        <f>IF(I142&lt;3022,0,IF(AND(G142&gt;='USt-Sätze'!$A$3, G142&lt;='USt-Sätze'!$B$3),'USt-Sätze'!$C$3,IF(AND(G142&gt;='USt-Sätze'!$A$4, G142&lt;='USt-Sätze'!$B$4),'USt-Sätze'!$C$4,IF(AND(G142&gt;='USt-Sätze'!$A$5, G142&lt;='USt-Sätze'!$B$5),'USt-Sätze'!$C$5,IF(AND(G142&gt;='USt-Sätze'!$A$6, G142&lt;='USt-Sätze'!$B$6),'USt-Sätze'!$C$6,IF(AND(G142&gt;='USt-Sätze'!$A$7, G142&lt;='USt-Sätze'!$B$7),'USt-Sätze'!$C$7,IF(AND(G142&gt;='USt-Sätze'!$A$8, G142&lt;='USt-Sätze'!$B$8),'USt-Sätze'!$C$8,IF(AND(G142&gt;='USt-Sätze'!$A$9, G142&lt;='USt-Sätze'!$B$9),'USt-Sätze'!$C$9,IF(G142&gt;='USt-Sätze'!$A$10,'USt-Sätze'!$C$10,0)))))))))</f>
        <v>0.19</v>
      </c>
      <c r="I142" s="28" t="str">
        <f>IF(ISBLANK(INV!L141)=TRUE,"",INV!A141)</f>
        <v/>
      </c>
      <c r="J142" s="28" t="str">
        <f>IF(ISBLANK(INV!L141)=TRUE,"",INV!B141)</f>
        <v/>
      </c>
      <c r="K142" s="28" t="str">
        <f>IF(ISBLANK(INV!L141)=TRUE,"",ROUND(INV!B141*(1+H142),2))</f>
        <v/>
      </c>
    </row>
    <row r="143" spans="1:11">
      <c r="A143" s="28" t="str">
        <f>IF(ISBLANK(INV!L142)=TRUE,"",INV!L142)</f>
        <v/>
      </c>
      <c r="B143" s="42" t="str">
        <f>IF(ISBLANK(INV!L142)=TRUE,"",VLOOKUP(INV!A142,Code!$A$1:$B$30,2,FALSE))</f>
        <v/>
      </c>
      <c r="C143" s="28" t="str">
        <f>IF(ISBLANK(INV!L142)=TRUE,"",INV!K142)</f>
        <v/>
      </c>
      <c r="D143" s="28" t="str">
        <f>IF(ISBLANK(INV!L142)=TRUE,"",INV!J142)</f>
        <v/>
      </c>
      <c r="E143" s="28" t="str">
        <f>IF(ISBLANK(INV!L142)=TRUE,"",IF(Hauptmenü!$C$7=1,K143,J143))</f>
        <v/>
      </c>
      <c r="F143" s="28" t="str">
        <f>IF(ISBLANK(INV!L142)=TRUE,"",IF(INV!M142&lt;=99999,CONCATENATE("0",MID(INV!M142,1,1),".",MID(INV!M142,2,2),".",MID(INV!M142,4,2)),CONCATENATE(MID(INV!M142,1,2),".",MID(INV!M142,3,2),".",MID(INV!M142,5,2))))</f>
        <v/>
      </c>
      <c r="G143" s="41" t="str">
        <f>IF(ISBLANK(INV!L142)=TRUE,"",VALUE(F143))</f>
        <v/>
      </c>
      <c r="H143" s="28">
        <f>IF(I143&lt;3022,0,IF(AND(G143&gt;='USt-Sätze'!$A$3, G143&lt;='USt-Sätze'!$B$3),'USt-Sätze'!$C$3,IF(AND(G143&gt;='USt-Sätze'!$A$4, G143&lt;='USt-Sätze'!$B$4),'USt-Sätze'!$C$4,IF(AND(G143&gt;='USt-Sätze'!$A$5, G143&lt;='USt-Sätze'!$B$5),'USt-Sätze'!$C$5,IF(AND(G143&gt;='USt-Sätze'!$A$6, G143&lt;='USt-Sätze'!$B$6),'USt-Sätze'!$C$6,IF(AND(G143&gt;='USt-Sätze'!$A$7, G143&lt;='USt-Sätze'!$B$7),'USt-Sätze'!$C$7,IF(AND(G143&gt;='USt-Sätze'!$A$8, G143&lt;='USt-Sätze'!$B$8),'USt-Sätze'!$C$8,IF(AND(G143&gt;='USt-Sätze'!$A$9, G143&lt;='USt-Sätze'!$B$9),'USt-Sätze'!$C$9,IF(G143&gt;='USt-Sätze'!$A$10,'USt-Sätze'!$C$10,0)))))))))</f>
        <v>0.19</v>
      </c>
      <c r="I143" s="28" t="str">
        <f>IF(ISBLANK(INV!L142)=TRUE,"",INV!A142)</f>
        <v/>
      </c>
      <c r="J143" s="28" t="str">
        <f>IF(ISBLANK(INV!L142)=TRUE,"",INV!B142)</f>
        <v/>
      </c>
      <c r="K143" s="28" t="str">
        <f>IF(ISBLANK(INV!L142)=TRUE,"",ROUND(INV!B142*(1+H143),2))</f>
        <v/>
      </c>
    </row>
    <row r="144" spans="1:11">
      <c r="A144" s="28" t="str">
        <f>IF(ISBLANK(INV!L143)=TRUE,"",INV!L143)</f>
        <v/>
      </c>
      <c r="B144" s="42" t="str">
        <f>IF(ISBLANK(INV!L143)=TRUE,"",VLOOKUP(INV!A143,Code!$A$1:$B$30,2,FALSE))</f>
        <v/>
      </c>
      <c r="C144" s="28" t="str">
        <f>IF(ISBLANK(INV!L143)=TRUE,"",INV!K143)</f>
        <v/>
      </c>
      <c r="D144" s="28" t="str">
        <f>IF(ISBLANK(INV!L143)=TRUE,"",INV!J143)</f>
        <v/>
      </c>
      <c r="E144" s="28" t="str">
        <f>IF(ISBLANK(INV!L143)=TRUE,"",IF(Hauptmenü!$C$7=1,K144,J144))</f>
        <v/>
      </c>
      <c r="F144" s="28" t="str">
        <f>IF(ISBLANK(INV!L143)=TRUE,"",IF(INV!M143&lt;=99999,CONCATENATE("0",MID(INV!M143,1,1),".",MID(INV!M143,2,2),".",MID(INV!M143,4,2)),CONCATENATE(MID(INV!M143,1,2),".",MID(INV!M143,3,2),".",MID(INV!M143,5,2))))</f>
        <v/>
      </c>
      <c r="G144" s="41" t="str">
        <f>IF(ISBLANK(INV!L143)=TRUE,"",VALUE(F144))</f>
        <v/>
      </c>
      <c r="H144" s="28">
        <f>IF(I144&lt;3022,0,IF(AND(G144&gt;='USt-Sätze'!$A$3, G144&lt;='USt-Sätze'!$B$3),'USt-Sätze'!$C$3,IF(AND(G144&gt;='USt-Sätze'!$A$4, G144&lt;='USt-Sätze'!$B$4),'USt-Sätze'!$C$4,IF(AND(G144&gt;='USt-Sätze'!$A$5, G144&lt;='USt-Sätze'!$B$5),'USt-Sätze'!$C$5,IF(AND(G144&gt;='USt-Sätze'!$A$6, G144&lt;='USt-Sätze'!$B$6),'USt-Sätze'!$C$6,IF(AND(G144&gt;='USt-Sätze'!$A$7, G144&lt;='USt-Sätze'!$B$7),'USt-Sätze'!$C$7,IF(AND(G144&gt;='USt-Sätze'!$A$8, G144&lt;='USt-Sätze'!$B$8),'USt-Sätze'!$C$8,IF(AND(G144&gt;='USt-Sätze'!$A$9, G144&lt;='USt-Sätze'!$B$9),'USt-Sätze'!$C$9,IF(G144&gt;='USt-Sätze'!$A$10,'USt-Sätze'!$C$10,0)))))))))</f>
        <v>0.19</v>
      </c>
      <c r="I144" s="28" t="str">
        <f>IF(ISBLANK(INV!L143)=TRUE,"",INV!A143)</f>
        <v/>
      </c>
      <c r="J144" s="28" t="str">
        <f>IF(ISBLANK(INV!L143)=TRUE,"",INV!B143)</f>
        <v/>
      </c>
      <c r="K144" s="28" t="str">
        <f>IF(ISBLANK(INV!L143)=TRUE,"",ROUND(INV!B143*(1+H144),2))</f>
        <v/>
      </c>
    </row>
    <row r="145" spans="1:11">
      <c r="A145" s="28" t="str">
        <f>IF(ISBLANK(INV!L144)=TRUE,"",INV!L144)</f>
        <v/>
      </c>
      <c r="B145" s="42" t="str">
        <f>IF(ISBLANK(INV!L144)=TRUE,"",VLOOKUP(INV!A144,Code!$A$1:$B$30,2,FALSE))</f>
        <v/>
      </c>
      <c r="C145" s="28" t="str">
        <f>IF(ISBLANK(INV!L144)=TRUE,"",INV!K144)</f>
        <v/>
      </c>
      <c r="D145" s="28" t="str">
        <f>IF(ISBLANK(INV!L144)=TRUE,"",INV!J144)</f>
        <v/>
      </c>
      <c r="E145" s="28" t="str">
        <f>IF(ISBLANK(INV!L144)=TRUE,"",IF(Hauptmenü!$C$7=1,K145,J145))</f>
        <v/>
      </c>
      <c r="F145" s="28" t="str">
        <f>IF(ISBLANK(INV!L144)=TRUE,"",IF(INV!M144&lt;=99999,CONCATENATE("0",MID(INV!M144,1,1),".",MID(INV!M144,2,2),".",MID(INV!M144,4,2)),CONCATENATE(MID(INV!M144,1,2),".",MID(INV!M144,3,2),".",MID(INV!M144,5,2))))</f>
        <v/>
      </c>
      <c r="G145" s="41" t="str">
        <f>IF(ISBLANK(INV!L144)=TRUE,"",VALUE(F145))</f>
        <v/>
      </c>
      <c r="H145" s="28">
        <f>IF(I145&lt;3022,0,IF(AND(G145&gt;='USt-Sätze'!$A$3, G145&lt;='USt-Sätze'!$B$3),'USt-Sätze'!$C$3,IF(AND(G145&gt;='USt-Sätze'!$A$4, G145&lt;='USt-Sätze'!$B$4),'USt-Sätze'!$C$4,IF(AND(G145&gt;='USt-Sätze'!$A$5, G145&lt;='USt-Sätze'!$B$5),'USt-Sätze'!$C$5,IF(AND(G145&gt;='USt-Sätze'!$A$6, G145&lt;='USt-Sätze'!$B$6),'USt-Sätze'!$C$6,IF(AND(G145&gt;='USt-Sätze'!$A$7, G145&lt;='USt-Sätze'!$B$7),'USt-Sätze'!$C$7,IF(AND(G145&gt;='USt-Sätze'!$A$8, G145&lt;='USt-Sätze'!$B$8),'USt-Sätze'!$C$8,IF(AND(G145&gt;='USt-Sätze'!$A$9, G145&lt;='USt-Sätze'!$B$9),'USt-Sätze'!$C$9,IF(G145&gt;='USt-Sätze'!$A$10,'USt-Sätze'!$C$10,0)))))))))</f>
        <v>0.19</v>
      </c>
      <c r="I145" s="28" t="str">
        <f>IF(ISBLANK(INV!L144)=TRUE,"",INV!A144)</f>
        <v/>
      </c>
      <c r="J145" s="28" t="str">
        <f>IF(ISBLANK(INV!L144)=TRUE,"",INV!B144)</f>
        <v/>
      </c>
      <c r="K145" s="28" t="str">
        <f>IF(ISBLANK(INV!L144)=TRUE,"",ROUND(INV!B144*(1+H145),2))</f>
        <v/>
      </c>
    </row>
    <row r="146" spans="1:11">
      <c r="A146" s="28" t="str">
        <f>IF(ISBLANK(INV!L145)=TRUE,"",INV!L145)</f>
        <v/>
      </c>
      <c r="B146" s="42" t="str">
        <f>IF(ISBLANK(INV!L145)=TRUE,"",VLOOKUP(INV!A145,Code!$A$1:$B$30,2,FALSE))</f>
        <v/>
      </c>
      <c r="C146" s="28" t="str">
        <f>IF(ISBLANK(INV!L145)=TRUE,"",INV!K145)</f>
        <v/>
      </c>
      <c r="D146" s="28" t="str">
        <f>IF(ISBLANK(INV!L145)=TRUE,"",INV!J145)</f>
        <v/>
      </c>
      <c r="E146" s="28" t="str">
        <f>IF(ISBLANK(INV!L145)=TRUE,"",IF(Hauptmenü!$C$7=1,K146,J146))</f>
        <v/>
      </c>
      <c r="F146" s="28" t="str">
        <f>IF(ISBLANK(INV!L145)=TRUE,"",IF(INV!M145&lt;=99999,CONCATENATE("0",MID(INV!M145,1,1),".",MID(INV!M145,2,2),".",MID(INV!M145,4,2)),CONCATENATE(MID(INV!M145,1,2),".",MID(INV!M145,3,2),".",MID(INV!M145,5,2))))</f>
        <v/>
      </c>
      <c r="G146" s="41" t="str">
        <f>IF(ISBLANK(INV!L145)=TRUE,"",VALUE(F146))</f>
        <v/>
      </c>
      <c r="H146" s="28">
        <f>IF(I146&lt;3022,0,IF(AND(G146&gt;='USt-Sätze'!$A$3, G146&lt;='USt-Sätze'!$B$3),'USt-Sätze'!$C$3,IF(AND(G146&gt;='USt-Sätze'!$A$4, G146&lt;='USt-Sätze'!$B$4),'USt-Sätze'!$C$4,IF(AND(G146&gt;='USt-Sätze'!$A$5, G146&lt;='USt-Sätze'!$B$5),'USt-Sätze'!$C$5,IF(AND(G146&gt;='USt-Sätze'!$A$6, G146&lt;='USt-Sätze'!$B$6),'USt-Sätze'!$C$6,IF(AND(G146&gt;='USt-Sätze'!$A$7, G146&lt;='USt-Sätze'!$B$7),'USt-Sätze'!$C$7,IF(AND(G146&gt;='USt-Sätze'!$A$8, G146&lt;='USt-Sätze'!$B$8),'USt-Sätze'!$C$8,IF(AND(G146&gt;='USt-Sätze'!$A$9, G146&lt;='USt-Sätze'!$B$9),'USt-Sätze'!$C$9,IF(G146&gt;='USt-Sätze'!$A$10,'USt-Sätze'!$C$10,0)))))))))</f>
        <v>0.19</v>
      </c>
      <c r="I146" s="28" t="str">
        <f>IF(ISBLANK(INV!L145)=TRUE,"",INV!A145)</f>
        <v/>
      </c>
      <c r="J146" s="28" t="str">
        <f>IF(ISBLANK(INV!L145)=TRUE,"",INV!B145)</f>
        <v/>
      </c>
      <c r="K146" s="28" t="str">
        <f>IF(ISBLANK(INV!L145)=TRUE,"",ROUND(INV!B145*(1+H146),2))</f>
        <v/>
      </c>
    </row>
    <row r="147" spans="1:11">
      <c r="A147" s="28" t="str">
        <f>IF(ISBLANK(INV!L146)=TRUE,"",INV!L146)</f>
        <v/>
      </c>
      <c r="B147" s="42" t="str">
        <f>IF(ISBLANK(INV!L146)=TRUE,"",VLOOKUP(INV!A146,Code!$A$1:$B$30,2,FALSE))</f>
        <v/>
      </c>
      <c r="C147" s="28" t="str">
        <f>IF(ISBLANK(INV!L146)=TRUE,"",INV!K146)</f>
        <v/>
      </c>
      <c r="D147" s="28" t="str">
        <f>IF(ISBLANK(INV!L146)=TRUE,"",INV!J146)</f>
        <v/>
      </c>
      <c r="E147" s="28" t="str">
        <f>IF(ISBLANK(INV!L146)=TRUE,"",IF(Hauptmenü!$C$7=1,K147,J147))</f>
        <v/>
      </c>
      <c r="F147" s="28" t="str">
        <f>IF(ISBLANK(INV!L146)=TRUE,"",IF(INV!M146&lt;=99999,CONCATENATE("0",MID(INV!M146,1,1),".",MID(INV!M146,2,2),".",MID(INV!M146,4,2)),CONCATENATE(MID(INV!M146,1,2),".",MID(INV!M146,3,2),".",MID(INV!M146,5,2))))</f>
        <v/>
      </c>
      <c r="G147" s="41" t="str">
        <f>IF(ISBLANK(INV!L146)=TRUE,"",VALUE(F147))</f>
        <v/>
      </c>
      <c r="H147" s="28">
        <f>IF(I147&lt;3022,0,IF(AND(G147&gt;='USt-Sätze'!$A$3, G147&lt;='USt-Sätze'!$B$3),'USt-Sätze'!$C$3,IF(AND(G147&gt;='USt-Sätze'!$A$4, G147&lt;='USt-Sätze'!$B$4),'USt-Sätze'!$C$4,IF(AND(G147&gt;='USt-Sätze'!$A$5, G147&lt;='USt-Sätze'!$B$5),'USt-Sätze'!$C$5,IF(AND(G147&gt;='USt-Sätze'!$A$6, G147&lt;='USt-Sätze'!$B$6),'USt-Sätze'!$C$6,IF(AND(G147&gt;='USt-Sätze'!$A$7, G147&lt;='USt-Sätze'!$B$7),'USt-Sätze'!$C$7,IF(AND(G147&gt;='USt-Sätze'!$A$8, G147&lt;='USt-Sätze'!$B$8),'USt-Sätze'!$C$8,IF(AND(G147&gt;='USt-Sätze'!$A$9, G147&lt;='USt-Sätze'!$B$9),'USt-Sätze'!$C$9,IF(G147&gt;='USt-Sätze'!$A$10,'USt-Sätze'!$C$10,0)))))))))</f>
        <v>0.19</v>
      </c>
      <c r="I147" s="28" t="str">
        <f>IF(ISBLANK(INV!L146)=TRUE,"",INV!A146)</f>
        <v/>
      </c>
      <c r="J147" s="28" t="str">
        <f>IF(ISBLANK(INV!L146)=TRUE,"",INV!B146)</f>
        <v/>
      </c>
      <c r="K147" s="28" t="str">
        <f>IF(ISBLANK(INV!L146)=TRUE,"",ROUND(INV!B146*(1+H147),2))</f>
        <v/>
      </c>
    </row>
    <row r="148" spans="1:11">
      <c r="A148" s="28" t="str">
        <f>IF(ISBLANK(INV!L147)=TRUE,"",INV!L147)</f>
        <v/>
      </c>
      <c r="B148" s="42" t="str">
        <f>IF(ISBLANK(INV!L147)=TRUE,"",VLOOKUP(INV!A147,Code!$A$1:$B$30,2,FALSE))</f>
        <v/>
      </c>
      <c r="C148" s="28" t="str">
        <f>IF(ISBLANK(INV!L147)=TRUE,"",INV!K147)</f>
        <v/>
      </c>
      <c r="D148" s="28" t="str">
        <f>IF(ISBLANK(INV!L147)=TRUE,"",INV!J147)</f>
        <v/>
      </c>
      <c r="E148" s="28" t="str">
        <f>IF(ISBLANK(INV!L147)=TRUE,"",IF(Hauptmenü!$C$7=1,K148,J148))</f>
        <v/>
      </c>
      <c r="F148" s="28" t="str">
        <f>IF(ISBLANK(INV!L147)=TRUE,"",IF(INV!M147&lt;=99999,CONCATENATE("0",MID(INV!M147,1,1),".",MID(INV!M147,2,2),".",MID(INV!M147,4,2)),CONCATENATE(MID(INV!M147,1,2),".",MID(INV!M147,3,2),".",MID(INV!M147,5,2))))</f>
        <v/>
      </c>
      <c r="G148" s="41" t="str">
        <f>IF(ISBLANK(INV!L147)=TRUE,"",VALUE(F148))</f>
        <v/>
      </c>
      <c r="H148" s="28">
        <f>IF(I148&lt;3022,0,IF(AND(G148&gt;='USt-Sätze'!$A$3, G148&lt;='USt-Sätze'!$B$3),'USt-Sätze'!$C$3,IF(AND(G148&gt;='USt-Sätze'!$A$4, G148&lt;='USt-Sätze'!$B$4),'USt-Sätze'!$C$4,IF(AND(G148&gt;='USt-Sätze'!$A$5, G148&lt;='USt-Sätze'!$B$5),'USt-Sätze'!$C$5,IF(AND(G148&gt;='USt-Sätze'!$A$6, G148&lt;='USt-Sätze'!$B$6),'USt-Sätze'!$C$6,IF(AND(G148&gt;='USt-Sätze'!$A$7, G148&lt;='USt-Sätze'!$B$7),'USt-Sätze'!$C$7,IF(AND(G148&gt;='USt-Sätze'!$A$8, G148&lt;='USt-Sätze'!$B$8),'USt-Sätze'!$C$8,IF(AND(G148&gt;='USt-Sätze'!$A$9, G148&lt;='USt-Sätze'!$B$9),'USt-Sätze'!$C$9,IF(G148&gt;='USt-Sätze'!$A$10,'USt-Sätze'!$C$10,0)))))))))</f>
        <v>0.19</v>
      </c>
      <c r="I148" s="28" t="str">
        <f>IF(ISBLANK(INV!L147)=TRUE,"",INV!A147)</f>
        <v/>
      </c>
      <c r="J148" s="28" t="str">
        <f>IF(ISBLANK(INV!L147)=TRUE,"",INV!B147)</f>
        <v/>
      </c>
      <c r="K148" s="28" t="str">
        <f>IF(ISBLANK(INV!L147)=TRUE,"",ROUND(INV!B147*(1+H148),2))</f>
        <v/>
      </c>
    </row>
    <row r="149" spans="1:11">
      <c r="A149" s="28" t="str">
        <f>IF(ISBLANK(INV!L148)=TRUE,"",INV!L148)</f>
        <v/>
      </c>
      <c r="B149" s="42" t="str">
        <f>IF(ISBLANK(INV!L148)=TRUE,"",VLOOKUP(INV!A148,Code!$A$1:$B$30,2,FALSE))</f>
        <v/>
      </c>
      <c r="C149" s="28" t="str">
        <f>IF(ISBLANK(INV!L148)=TRUE,"",INV!K148)</f>
        <v/>
      </c>
      <c r="D149" s="28" t="str">
        <f>IF(ISBLANK(INV!L148)=TRUE,"",INV!J148)</f>
        <v/>
      </c>
      <c r="E149" s="28" t="str">
        <f>IF(ISBLANK(INV!L148)=TRUE,"",IF(Hauptmenü!$C$7=1,K149,J149))</f>
        <v/>
      </c>
      <c r="F149" s="28" t="str">
        <f>IF(ISBLANK(INV!L148)=TRUE,"",IF(INV!M148&lt;=99999,CONCATENATE("0",MID(INV!M148,1,1),".",MID(INV!M148,2,2),".",MID(INV!M148,4,2)),CONCATENATE(MID(INV!M148,1,2),".",MID(INV!M148,3,2),".",MID(INV!M148,5,2))))</f>
        <v/>
      </c>
      <c r="G149" s="41" t="str">
        <f>IF(ISBLANK(INV!L148)=TRUE,"",VALUE(F149))</f>
        <v/>
      </c>
      <c r="H149" s="28">
        <f>IF(I149&lt;3022,0,IF(AND(G149&gt;='USt-Sätze'!$A$3, G149&lt;='USt-Sätze'!$B$3),'USt-Sätze'!$C$3,IF(AND(G149&gt;='USt-Sätze'!$A$4, G149&lt;='USt-Sätze'!$B$4),'USt-Sätze'!$C$4,IF(AND(G149&gt;='USt-Sätze'!$A$5, G149&lt;='USt-Sätze'!$B$5),'USt-Sätze'!$C$5,IF(AND(G149&gt;='USt-Sätze'!$A$6, G149&lt;='USt-Sätze'!$B$6),'USt-Sätze'!$C$6,IF(AND(G149&gt;='USt-Sätze'!$A$7, G149&lt;='USt-Sätze'!$B$7),'USt-Sätze'!$C$7,IF(AND(G149&gt;='USt-Sätze'!$A$8, G149&lt;='USt-Sätze'!$B$8),'USt-Sätze'!$C$8,IF(AND(G149&gt;='USt-Sätze'!$A$9, G149&lt;='USt-Sätze'!$B$9),'USt-Sätze'!$C$9,IF(G149&gt;='USt-Sätze'!$A$10,'USt-Sätze'!$C$10,0)))))))))</f>
        <v>0.19</v>
      </c>
      <c r="I149" s="28" t="str">
        <f>IF(ISBLANK(INV!L148)=TRUE,"",INV!A148)</f>
        <v/>
      </c>
      <c r="J149" s="28" t="str">
        <f>IF(ISBLANK(INV!L148)=TRUE,"",INV!B148)</f>
        <v/>
      </c>
      <c r="K149" s="28" t="str">
        <f>IF(ISBLANK(INV!L148)=TRUE,"",ROUND(INV!B148*(1+H149),2))</f>
        <v/>
      </c>
    </row>
    <row r="150" spans="1:11">
      <c r="A150" s="28" t="str">
        <f>IF(ISBLANK(INV!L149)=TRUE,"",INV!L149)</f>
        <v/>
      </c>
      <c r="B150" s="42" t="str">
        <f>IF(ISBLANK(INV!L149)=TRUE,"",VLOOKUP(INV!A149,Code!$A$1:$B$30,2,FALSE))</f>
        <v/>
      </c>
      <c r="C150" s="28" t="str">
        <f>IF(ISBLANK(INV!L149)=TRUE,"",INV!K149)</f>
        <v/>
      </c>
      <c r="D150" s="28" t="str">
        <f>IF(ISBLANK(INV!L149)=TRUE,"",INV!J149)</f>
        <v/>
      </c>
      <c r="E150" s="28" t="str">
        <f>IF(ISBLANK(INV!L149)=TRUE,"",IF(Hauptmenü!$C$7=1,K150,J150))</f>
        <v/>
      </c>
      <c r="F150" s="28" t="str">
        <f>IF(ISBLANK(INV!L149)=TRUE,"",IF(INV!M149&lt;=99999,CONCATENATE("0",MID(INV!M149,1,1),".",MID(INV!M149,2,2),".",MID(INV!M149,4,2)),CONCATENATE(MID(INV!M149,1,2),".",MID(INV!M149,3,2),".",MID(INV!M149,5,2))))</f>
        <v/>
      </c>
      <c r="G150" s="41" t="str">
        <f>IF(ISBLANK(INV!L149)=TRUE,"",VALUE(F150))</f>
        <v/>
      </c>
      <c r="H150" s="28">
        <f>IF(I150&lt;3022,0,IF(AND(G150&gt;='USt-Sätze'!$A$3, G150&lt;='USt-Sätze'!$B$3),'USt-Sätze'!$C$3,IF(AND(G150&gt;='USt-Sätze'!$A$4, G150&lt;='USt-Sätze'!$B$4),'USt-Sätze'!$C$4,IF(AND(G150&gt;='USt-Sätze'!$A$5, G150&lt;='USt-Sätze'!$B$5),'USt-Sätze'!$C$5,IF(AND(G150&gt;='USt-Sätze'!$A$6, G150&lt;='USt-Sätze'!$B$6),'USt-Sätze'!$C$6,IF(AND(G150&gt;='USt-Sätze'!$A$7, G150&lt;='USt-Sätze'!$B$7),'USt-Sätze'!$C$7,IF(AND(G150&gt;='USt-Sätze'!$A$8, G150&lt;='USt-Sätze'!$B$8),'USt-Sätze'!$C$8,IF(AND(G150&gt;='USt-Sätze'!$A$9, G150&lt;='USt-Sätze'!$B$9),'USt-Sätze'!$C$9,IF(G150&gt;='USt-Sätze'!$A$10,'USt-Sätze'!$C$10,0)))))))))</f>
        <v>0.19</v>
      </c>
      <c r="I150" s="28" t="str">
        <f>IF(ISBLANK(INV!L149)=TRUE,"",INV!A149)</f>
        <v/>
      </c>
      <c r="J150" s="28" t="str">
        <f>IF(ISBLANK(INV!L149)=TRUE,"",INV!B149)</f>
        <v/>
      </c>
      <c r="K150" s="28" t="str">
        <f>IF(ISBLANK(INV!L149)=TRUE,"",ROUND(INV!B149*(1+H150),2))</f>
        <v/>
      </c>
    </row>
    <row r="151" spans="1:11">
      <c r="A151" s="28" t="str">
        <f>IF(ISBLANK(INV!L150)=TRUE,"",INV!L150)</f>
        <v/>
      </c>
      <c r="B151" s="42" t="str">
        <f>IF(ISBLANK(INV!L150)=TRUE,"",VLOOKUP(INV!A150,Code!$A$1:$B$30,2,FALSE))</f>
        <v/>
      </c>
      <c r="C151" s="28" t="str">
        <f>IF(ISBLANK(INV!L150)=TRUE,"",INV!K150)</f>
        <v/>
      </c>
      <c r="D151" s="28" t="str">
        <f>IF(ISBLANK(INV!L150)=TRUE,"",INV!J150)</f>
        <v/>
      </c>
      <c r="E151" s="28" t="str">
        <f>IF(ISBLANK(INV!L150)=TRUE,"",IF(Hauptmenü!$C$7=1,K151,J151))</f>
        <v/>
      </c>
      <c r="F151" s="28" t="str">
        <f>IF(ISBLANK(INV!L150)=TRUE,"",IF(INV!M150&lt;=99999,CONCATENATE("0",MID(INV!M150,1,1),".",MID(INV!M150,2,2),".",MID(INV!M150,4,2)),CONCATENATE(MID(INV!M150,1,2),".",MID(INV!M150,3,2),".",MID(INV!M150,5,2))))</f>
        <v/>
      </c>
      <c r="G151" s="41" t="str">
        <f>IF(ISBLANK(INV!L150)=TRUE,"",VALUE(F151))</f>
        <v/>
      </c>
      <c r="H151" s="28">
        <f>IF(I151&lt;3022,0,IF(AND(G151&gt;='USt-Sätze'!$A$3, G151&lt;='USt-Sätze'!$B$3),'USt-Sätze'!$C$3,IF(AND(G151&gt;='USt-Sätze'!$A$4, G151&lt;='USt-Sätze'!$B$4),'USt-Sätze'!$C$4,IF(AND(G151&gt;='USt-Sätze'!$A$5, G151&lt;='USt-Sätze'!$B$5),'USt-Sätze'!$C$5,IF(AND(G151&gt;='USt-Sätze'!$A$6, G151&lt;='USt-Sätze'!$B$6),'USt-Sätze'!$C$6,IF(AND(G151&gt;='USt-Sätze'!$A$7, G151&lt;='USt-Sätze'!$B$7),'USt-Sätze'!$C$7,IF(AND(G151&gt;='USt-Sätze'!$A$8, G151&lt;='USt-Sätze'!$B$8),'USt-Sätze'!$C$8,IF(AND(G151&gt;='USt-Sätze'!$A$9, G151&lt;='USt-Sätze'!$B$9),'USt-Sätze'!$C$9,IF(G151&gt;='USt-Sätze'!$A$10,'USt-Sätze'!$C$10,0)))))))))</f>
        <v>0.19</v>
      </c>
      <c r="I151" s="28" t="str">
        <f>IF(ISBLANK(INV!L150)=TRUE,"",INV!A150)</f>
        <v/>
      </c>
      <c r="J151" s="28" t="str">
        <f>IF(ISBLANK(INV!L150)=TRUE,"",INV!B150)</f>
        <v/>
      </c>
      <c r="K151" s="28" t="str">
        <f>IF(ISBLANK(INV!L150)=TRUE,"",ROUND(INV!B150*(1+H151),2))</f>
        <v/>
      </c>
    </row>
    <row r="152" spans="1:11">
      <c r="A152" s="28" t="str">
        <f>IF(ISBLANK(INV!L151)=TRUE,"",INV!L151)</f>
        <v/>
      </c>
      <c r="B152" s="42" t="str">
        <f>IF(ISBLANK(INV!L151)=TRUE,"",VLOOKUP(INV!A151,Code!$A$1:$B$30,2,FALSE))</f>
        <v/>
      </c>
      <c r="C152" s="28" t="str">
        <f>IF(ISBLANK(INV!L151)=TRUE,"",INV!K151)</f>
        <v/>
      </c>
      <c r="D152" s="28" t="str">
        <f>IF(ISBLANK(INV!L151)=TRUE,"",INV!J151)</f>
        <v/>
      </c>
      <c r="E152" s="28" t="str">
        <f>IF(ISBLANK(INV!L151)=TRUE,"",IF(Hauptmenü!$C$7=1,K152,J152))</f>
        <v/>
      </c>
      <c r="F152" s="28" t="str">
        <f>IF(ISBLANK(INV!L151)=TRUE,"",IF(INV!M151&lt;=99999,CONCATENATE("0",MID(INV!M151,1,1),".",MID(INV!M151,2,2),".",MID(INV!M151,4,2)),CONCATENATE(MID(INV!M151,1,2),".",MID(INV!M151,3,2),".",MID(INV!M151,5,2))))</f>
        <v/>
      </c>
      <c r="G152" s="41" t="str">
        <f>IF(ISBLANK(INV!L151)=TRUE,"",VALUE(F152))</f>
        <v/>
      </c>
      <c r="H152" s="28">
        <f>IF(I152&lt;3022,0,IF(AND(G152&gt;='USt-Sätze'!$A$3, G152&lt;='USt-Sätze'!$B$3),'USt-Sätze'!$C$3,IF(AND(G152&gt;='USt-Sätze'!$A$4, G152&lt;='USt-Sätze'!$B$4),'USt-Sätze'!$C$4,IF(AND(G152&gt;='USt-Sätze'!$A$5, G152&lt;='USt-Sätze'!$B$5),'USt-Sätze'!$C$5,IF(AND(G152&gt;='USt-Sätze'!$A$6, G152&lt;='USt-Sätze'!$B$6),'USt-Sätze'!$C$6,IF(AND(G152&gt;='USt-Sätze'!$A$7, G152&lt;='USt-Sätze'!$B$7),'USt-Sätze'!$C$7,IF(AND(G152&gt;='USt-Sätze'!$A$8, G152&lt;='USt-Sätze'!$B$8),'USt-Sätze'!$C$8,IF(AND(G152&gt;='USt-Sätze'!$A$9, G152&lt;='USt-Sätze'!$B$9),'USt-Sätze'!$C$9,IF(G152&gt;='USt-Sätze'!$A$10,'USt-Sätze'!$C$10,0)))))))))</f>
        <v>0.19</v>
      </c>
      <c r="I152" s="28" t="str">
        <f>IF(ISBLANK(INV!L151)=TRUE,"",INV!A151)</f>
        <v/>
      </c>
      <c r="J152" s="28" t="str">
        <f>IF(ISBLANK(INV!L151)=TRUE,"",INV!B151)</f>
        <v/>
      </c>
      <c r="K152" s="28" t="str">
        <f>IF(ISBLANK(INV!L151)=TRUE,"",ROUND(INV!B151*(1+H152),2))</f>
        <v/>
      </c>
    </row>
    <row r="153" spans="1:11">
      <c r="A153" s="28" t="str">
        <f>IF(ISBLANK(INV!L152)=TRUE,"",INV!L152)</f>
        <v/>
      </c>
      <c r="B153" s="42" t="str">
        <f>IF(ISBLANK(INV!L152)=TRUE,"",VLOOKUP(INV!A152,Code!$A$1:$B$30,2,FALSE))</f>
        <v/>
      </c>
      <c r="C153" s="28" t="str">
        <f>IF(ISBLANK(INV!L152)=TRUE,"",INV!K152)</f>
        <v/>
      </c>
      <c r="D153" s="28" t="str">
        <f>IF(ISBLANK(INV!L152)=TRUE,"",INV!J152)</f>
        <v/>
      </c>
      <c r="E153" s="28" t="str">
        <f>IF(ISBLANK(INV!L152)=TRUE,"",IF(Hauptmenü!$C$7=1,K153,J153))</f>
        <v/>
      </c>
      <c r="F153" s="28" t="str">
        <f>IF(ISBLANK(INV!L152)=TRUE,"",IF(INV!M152&lt;=99999,CONCATENATE("0",MID(INV!M152,1,1),".",MID(INV!M152,2,2),".",MID(INV!M152,4,2)),CONCATENATE(MID(INV!M152,1,2),".",MID(INV!M152,3,2),".",MID(INV!M152,5,2))))</f>
        <v/>
      </c>
      <c r="G153" s="41" t="str">
        <f>IF(ISBLANK(INV!L152)=TRUE,"",VALUE(F153))</f>
        <v/>
      </c>
      <c r="H153" s="28">
        <f>IF(I153&lt;3022,0,IF(AND(G153&gt;='USt-Sätze'!$A$3, G153&lt;='USt-Sätze'!$B$3),'USt-Sätze'!$C$3,IF(AND(G153&gt;='USt-Sätze'!$A$4, G153&lt;='USt-Sätze'!$B$4),'USt-Sätze'!$C$4,IF(AND(G153&gt;='USt-Sätze'!$A$5, G153&lt;='USt-Sätze'!$B$5),'USt-Sätze'!$C$5,IF(AND(G153&gt;='USt-Sätze'!$A$6, G153&lt;='USt-Sätze'!$B$6),'USt-Sätze'!$C$6,IF(AND(G153&gt;='USt-Sätze'!$A$7, G153&lt;='USt-Sätze'!$B$7),'USt-Sätze'!$C$7,IF(AND(G153&gt;='USt-Sätze'!$A$8, G153&lt;='USt-Sätze'!$B$8),'USt-Sätze'!$C$8,IF(AND(G153&gt;='USt-Sätze'!$A$9, G153&lt;='USt-Sätze'!$B$9),'USt-Sätze'!$C$9,IF(G153&gt;='USt-Sätze'!$A$10,'USt-Sätze'!$C$10,0)))))))))</f>
        <v>0.19</v>
      </c>
      <c r="I153" s="28" t="str">
        <f>IF(ISBLANK(INV!L152)=TRUE,"",INV!A152)</f>
        <v/>
      </c>
      <c r="J153" s="28" t="str">
        <f>IF(ISBLANK(INV!L152)=TRUE,"",INV!B152)</f>
        <v/>
      </c>
      <c r="K153" s="28" t="str">
        <f>IF(ISBLANK(INV!L152)=TRUE,"",ROUND(INV!B152*(1+H153),2))</f>
        <v/>
      </c>
    </row>
    <row r="154" spans="1:11">
      <c r="A154" s="28" t="str">
        <f>IF(ISBLANK(INV!L153)=TRUE,"",INV!L153)</f>
        <v/>
      </c>
      <c r="B154" s="42" t="str">
        <f>IF(ISBLANK(INV!L153)=TRUE,"",VLOOKUP(INV!A153,Code!$A$1:$B$30,2,FALSE))</f>
        <v/>
      </c>
      <c r="C154" s="28" t="str">
        <f>IF(ISBLANK(INV!L153)=TRUE,"",INV!K153)</f>
        <v/>
      </c>
      <c r="D154" s="28" t="str">
        <f>IF(ISBLANK(INV!L153)=TRUE,"",INV!J153)</f>
        <v/>
      </c>
      <c r="E154" s="28" t="str">
        <f>IF(ISBLANK(INV!L153)=TRUE,"",IF(Hauptmenü!$C$7=1,K154,J154))</f>
        <v/>
      </c>
      <c r="F154" s="28" t="str">
        <f>IF(ISBLANK(INV!L153)=TRUE,"",IF(INV!M153&lt;=99999,CONCATENATE("0",MID(INV!M153,1,1),".",MID(INV!M153,2,2),".",MID(INV!M153,4,2)),CONCATENATE(MID(INV!M153,1,2),".",MID(INV!M153,3,2),".",MID(INV!M153,5,2))))</f>
        <v/>
      </c>
      <c r="G154" s="41" t="str">
        <f>IF(ISBLANK(INV!L153)=TRUE,"",VALUE(F154))</f>
        <v/>
      </c>
      <c r="H154" s="28">
        <f>IF(I154&lt;3022,0,IF(AND(G154&gt;='USt-Sätze'!$A$3, G154&lt;='USt-Sätze'!$B$3),'USt-Sätze'!$C$3,IF(AND(G154&gt;='USt-Sätze'!$A$4, G154&lt;='USt-Sätze'!$B$4),'USt-Sätze'!$C$4,IF(AND(G154&gt;='USt-Sätze'!$A$5, G154&lt;='USt-Sätze'!$B$5),'USt-Sätze'!$C$5,IF(AND(G154&gt;='USt-Sätze'!$A$6, G154&lt;='USt-Sätze'!$B$6),'USt-Sätze'!$C$6,IF(AND(G154&gt;='USt-Sätze'!$A$7, G154&lt;='USt-Sätze'!$B$7),'USt-Sätze'!$C$7,IF(AND(G154&gt;='USt-Sätze'!$A$8, G154&lt;='USt-Sätze'!$B$8),'USt-Sätze'!$C$8,IF(AND(G154&gt;='USt-Sätze'!$A$9, G154&lt;='USt-Sätze'!$B$9),'USt-Sätze'!$C$9,IF(G154&gt;='USt-Sätze'!$A$10,'USt-Sätze'!$C$10,0)))))))))</f>
        <v>0.19</v>
      </c>
      <c r="I154" s="28" t="str">
        <f>IF(ISBLANK(INV!L153)=TRUE,"",INV!A153)</f>
        <v/>
      </c>
      <c r="J154" s="28" t="str">
        <f>IF(ISBLANK(INV!L153)=TRUE,"",INV!B153)</f>
        <v/>
      </c>
      <c r="K154" s="28" t="str">
        <f>IF(ISBLANK(INV!L153)=TRUE,"",ROUND(INV!B153*(1+H154),2))</f>
        <v/>
      </c>
    </row>
    <row r="155" spans="1:11">
      <c r="A155" s="28" t="str">
        <f>IF(ISBLANK(INV!L154)=TRUE,"",INV!L154)</f>
        <v/>
      </c>
      <c r="B155" s="42" t="str">
        <f>IF(ISBLANK(INV!L154)=TRUE,"",VLOOKUP(INV!A154,Code!$A$1:$B$30,2,FALSE))</f>
        <v/>
      </c>
      <c r="C155" s="28" t="str">
        <f>IF(ISBLANK(INV!L154)=TRUE,"",INV!K154)</f>
        <v/>
      </c>
      <c r="D155" s="28" t="str">
        <f>IF(ISBLANK(INV!L154)=TRUE,"",INV!J154)</f>
        <v/>
      </c>
      <c r="E155" s="28" t="str">
        <f>IF(ISBLANK(INV!L154)=TRUE,"",IF(Hauptmenü!$C$7=1,K155,J155))</f>
        <v/>
      </c>
      <c r="F155" s="28" t="str">
        <f>IF(ISBLANK(INV!L154)=TRUE,"",IF(INV!M154&lt;=99999,CONCATENATE("0",MID(INV!M154,1,1),".",MID(INV!M154,2,2),".",MID(INV!M154,4,2)),CONCATENATE(MID(INV!M154,1,2),".",MID(INV!M154,3,2),".",MID(INV!M154,5,2))))</f>
        <v/>
      </c>
      <c r="G155" s="41" t="str">
        <f>IF(ISBLANK(INV!L154)=TRUE,"",VALUE(F155))</f>
        <v/>
      </c>
      <c r="H155" s="28">
        <f>IF(I155&lt;3022,0,IF(AND(G155&gt;='USt-Sätze'!$A$3, G155&lt;='USt-Sätze'!$B$3),'USt-Sätze'!$C$3,IF(AND(G155&gt;='USt-Sätze'!$A$4, G155&lt;='USt-Sätze'!$B$4),'USt-Sätze'!$C$4,IF(AND(G155&gt;='USt-Sätze'!$A$5, G155&lt;='USt-Sätze'!$B$5),'USt-Sätze'!$C$5,IF(AND(G155&gt;='USt-Sätze'!$A$6, G155&lt;='USt-Sätze'!$B$6),'USt-Sätze'!$C$6,IF(AND(G155&gt;='USt-Sätze'!$A$7, G155&lt;='USt-Sätze'!$B$7),'USt-Sätze'!$C$7,IF(AND(G155&gt;='USt-Sätze'!$A$8, G155&lt;='USt-Sätze'!$B$8),'USt-Sätze'!$C$8,IF(AND(G155&gt;='USt-Sätze'!$A$9, G155&lt;='USt-Sätze'!$B$9),'USt-Sätze'!$C$9,IF(G155&gt;='USt-Sätze'!$A$10,'USt-Sätze'!$C$10,0)))))))))</f>
        <v>0.19</v>
      </c>
      <c r="I155" s="28" t="str">
        <f>IF(ISBLANK(INV!L154)=TRUE,"",INV!A154)</f>
        <v/>
      </c>
      <c r="J155" s="28" t="str">
        <f>IF(ISBLANK(INV!L154)=TRUE,"",INV!B154)</f>
        <v/>
      </c>
      <c r="K155" s="28" t="str">
        <f>IF(ISBLANK(INV!L154)=TRUE,"",ROUND(INV!B154*(1+H155),2))</f>
        <v/>
      </c>
    </row>
    <row r="156" spans="1:11">
      <c r="A156" s="28" t="str">
        <f>IF(ISBLANK(INV!L155)=TRUE,"",INV!L155)</f>
        <v/>
      </c>
      <c r="B156" s="42" t="str">
        <f>IF(ISBLANK(INV!L155)=TRUE,"",VLOOKUP(INV!A155,Code!$A$1:$B$30,2,FALSE))</f>
        <v/>
      </c>
      <c r="C156" s="28" t="str">
        <f>IF(ISBLANK(INV!L155)=TRUE,"",INV!K155)</f>
        <v/>
      </c>
      <c r="D156" s="28" t="str">
        <f>IF(ISBLANK(INV!L155)=TRUE,"",INV!J155)</f>
        <v/>
      </c>
      <c r="E156" s="28" t="str">
        <f>IF(ISBLANK(INV!L155)=TRUE,"",IF(Hauptmenü!$C$7=1,K156,J156))</f>
        <v/>
      </c>
      <c r="F156" s="28" t="str">
        <f>IF(ISBLANK(INV!L155)=TRUE,"",IF(INV!M155&lt;=99999,CONCATENATE("0",MID(INV!M155,1,1),".",MID(INV!M155,2,2),".",MID(INV!M155,4,2)),CONCATENATE(MID(INV!M155,1,2),".",MID(INV!M155,3,2),".",MID(INV!M155,5,2))))</f>
        <v/>
      </c>
      <c r="G156" s="41" t="str">
        <f>IF(ISBLANK(INV!L155)=TRUE,"",VALUE(F156))</f>
        <v/>
      </c>
      <c r="H156" s="28">
        <f>IF(I156&lt;3022,0,IF(AND(G156&gt;='USt-Sätze'!$A$3, G156&lt;='USt-Sätze'!$B$3),'USt-Sätze'!$C$3,IF(AND(G156&gt;='USt-Sätze'!$A$4, G156&lt;='USt-Sätze'!$B$4),'USt-Sätze'!$C$4,IF(AND(G156&gt;='USt-Sätze'!$A$5, G156&lt;='USt-Sätze'!$B$5),'USt-Sätze'!$C$5,IF(AND(G156&gt;='USt-Sätze'!$A$6, G156&lt;='USt-Sätze'!$B$6),'USt-Sätze'!$C$6,IF(AND(G156&gt;='USt-Sätze'!$A$7, G156&lt;='USt-Sätze'!$B$7),'USt-Sätze'!$C$7,IF(AND(G156&gt;='USt-Sätze'!$A$8, G156&lt;='USt-Sätze'!$B$8),'USt-Sätze'!$C$8,IF(AND(G156&gt;='USt-Sätze'!$A$9, G156&lt;='USt-Sätze'!$B$9),'USt-Sätze'!$C$9,IF(G156&gt;='USt-Sätze'!$A$10,'USt-Sätze'!$C$10,0)))))))))</f>
        <v>0.19</v>
      </c>
      <c r="I156" s="28" t="str">
        <f>IF(ISBLANK(INV!L155)=TRUE,"",INV!A155)</f>
        <v/>
      </c>
      <c r="J156" s="28" t="str">
        <f>IF(ISBLANK(INV!L155)=TRUE,"",INV!B155)</f>
        <v/>
      </c>
      <c r="K156" s="28" t="str">
        <f>IF(ISBLANK(INV!L155)=TRUE,"",ROUND(INV!B155*(1+H156),2))</f>
        <v/>
      </c>
    </row>
    <row r="157" spans="1:11">
      <c r="A157" s="28" t="str">
        <f>IF(ISBLANK(INV!L156)=TRUE,"",INV!L156)</f>
        <v/>
      </c>
      <c r="B157" s="42" t="str">
        <f>IF(ISBLANK(INV!L156)=TRUE,"",VLOOKUP(INV!A156,Code!$A$1:$B$30,2,FALSE))</f>
        <v/>
      </c>
      <c r="C157" s="28" t="str">
        <f>IF(ISBLANK(INV!L156)=TRUE,"",INV!K156)</f>
        <v/>
      </c>
      <c r="D157" s="28" t="str">
        <f>IF(ISBLANK(INV!L156)=TRUE,"",INV!J156)</f>
        <v/>
      </c>
      <c r="E157" s="28" t="str">
        <f>IF(ISBLANK(INV!L156)=TRUE,"",IF(Hauptmenü!$C$7=1,K157,J157))</f>
        <v/>
      </c>
      <c r="F157" s="28" t="str">
        <f>IF(ISBLANK(INV!L156)=TRUE,"",IF(INV!M156&lt;=99999,CONCATENATE("0",MID(INV!M156,1,1),".",MID(INV!M156,2,2),".",MID(INV!M156,4,2)),CONCATENATE(MID(INV!M156,1,2),".",MID(INV!M156,3,2),".",MID(INV!M156,5,2))))</f>
        <v/>
      </c>
      <c r="G157" s="41" t="str">
        <f>IF(ISBLANK(INV!L156)=TRUE,"",VALUE(F157))</f>
        <v/>
      </c>
      <c r="H157" s="28">
        <f>IF(I157&lt;3022,0,IF(AND(G157&gt;='USt-Sätze'!$A$3, G157&lt;='USt-Sätze'!$B$3),'USt-Sätze'!$C$3,IF(AND(G157&gt;='USt-Sätze'!$A$4, G157&lt;='USt-Sätze'!$B$4),'USt-Sätze'!$C$4,IF(AND(G157&gt;='USt-Sätze'!$A$5, G157&lt;='USt-Sätze'!$B$5),'USt-Sätze'!$C$5,IF(AND(G157&gt;='USt-Sätze'!$A$6, G157&lt;='USt-Sätze'!$B$6),'USt-Sätze'!$C$6,IF(AND(G157&gt;='USt-Sätze'!$A$7, G157&lt;='USt-Sätze'!$B$7),'USt-Sätze'!$C$7,IF(AND(G157&gt;='USt-Sätze'!$A$8, G157&lt;='USt-Sätze'!$B$8),'USt-Sätze'!$C$8,IF(AND(G157&gt;='USt-Sätze'!$A$9, G157&lt;='USt-Sätze'!$B$9),'USt-Sätze'!$C$9,IF(G157&gt;='USt-Sätze'!$A$10,'USt-Sätze'!$C$10,0)))))))))</f>
        <v>0.19</v>
      </c>
      <c r="I157" s="28" t="str">
        <f>IF(ISBLANK(INV!L156)=TRUE,"",INV!A156)</f>
        <v/>
      </c>
      <c r="J157" s="28" t="str">
        <f>IF(ISBLANK(INV!L156)=TRUE,"",INV!B156)</f>
        <v/>
      </c>
      <c r="K157" s="28" t="str">
        <f>IF(ISBLANK(INV!L156)=TRUE,"",ROUND(INV!B156*(1+H157),2))</f>
        <v/>
      </c>
    </row>
    <row r="158" spans="1:11">
      <c r="A158" s="28" t="str">
        <f>IF(ISBLANK(INV!L157)=TRUE,"",INV!L157)</f>
        <v/>
      </c>
      <c r="B158" s="42" t="str">
        <f>IF(ISBLANK(INV!L157)=TRUE,"",VLOOKUP(INV!A157,Code!$A$1:$B$30,2,FALSE))</f>
        <v/>
      </c>
      <c r="C158" s="28" t="str">
        <f>IF(ISBLANK(INV!L157)=TRUE,"",INV!K157)</f>
        <v/>
      </c>
      <c r="D158" s="28" t="str">
        <f>IF(ISBLANK(INV!L157)=TRUE,"",INV!J157)</f>
        <v/>
      </c>
      <c r="E158" s="28" t="str">
        <f>IF(ISBLANK(INV!L157)=TRUE,"",IF(Hauptmenü!$C$7=1,K158,J158))</f>
        <v/>
      </c>
      <c r="F158" s="28" t="str">
        <f>IF(ISBLANK(INV!L157)=TRUE,"",IF(INV!M157&lt;=99999,CONCATENATE("0",MID(INV!M157,1,1),".",MID(INV!M157,2,2),".",MID(INV!M157,4,2)),CONCATENATE(MID(INV!M157,1,2),".",MID(INV!M157,3,2),".",MID(INV!M157,5,2))))</f>
        <v/>
      </c>
      <c r="G158" s="41" t="str">
        <f>IF(ISBLANK(INV!L157)=TRUE,"",VALUE(F158))</f>
        <v/>
      </c>
      <c r="H158" s="28">
        <f>IF(I158&lt;3022,0,IF(AND(G158&gt;='USt-Sätze'!$A$3, G158&lt;='USt-Sätze'!$B$3),'USt-Sätze'!$C$3,IF(AND(G158&gt;='USt-Sätze'!$A$4, G158&lt;='USt-Sätze'!$B$4),'USt-Sätze'!$C$4,IF(AND(G158&gt;='USt-Sätze'!$A$5, G158&lt;='USt-Sätze'!$B$5),'USt-Sätze'!$C$5,IF(AND(G158&gt;='USt-Sätze'!$A$6, G158&lt;='USt-Sätze'!$B$6),'USt-Sätze'!$C$6,IF(AND(G158&gt;='USt-Sätze'!$A$7, G158&lt;='USt-Sätze'!$B$7),'USt-Sätze'!$C$7,IF(AND(G158&gt;='USt-Sätze'!$A$8, G158&lt;='USt-Sätze'!$B$8),'USt-Sätze'!$C$8,IF(AND(G158&gt;='USt-Sätze'!$A$9, G158&lt;='USt-Sätze'!$B$9),'USt-Sätze'!$C$9,IF(G158&gt;='USt-Sätze'!$A$10,'USt-Sätze'!$C$10,0)))))))))</f>
        <v>0.19</v>
      </c>
      <c r="I158" s="28" t="str">
        <f>IF(ISBLANK(INV!L157)=TRUE,"",INV!A157)</f>
        <v/>
      </c>
      <c r="J158" s="28" t="str">
        <f>IF(ISBLANK(INV!L157)=TRUE,"",INV!B157)</f>
        <v/>
      </c>
      <c r="K158" s="28" t="str">
        <f>IF(ISBLANK(INV!L157)=TRUE,"",ROUND(INV!B157*(1+H158),2))</f>
        <v/>
      </c>
    </row>
    <row r="159" spans="1:11">
      <c r="A159" s="28" t="str">
        <f>IF(ISBLANK(INV!L158)=TRUE,"",INV!L158)</f>
        <v/>
      </c>
      <c r="B159" s="42" t="str">
        <f>IF(ISBLANK(INV!L158)=TRUE,"",VLOOKUP(INV!A158,Code!$A$1:$B$30,2,FALSE))</f>
        <v/>
      </c>
      <c r="C159" s="28" t="str">
        <f>IF(ISBLANK(INV!L158)=TRUE,"",INV!K158)</f>
        <v/>
      </c>
      <c r="D159" s="28" t="str">
        <f>IF(ISBLANK(INV!L158)=TRUE,"",INV!J158)</f>
        <v/>
      </c>
      <c r="E159" s="28" t="str">
        <f>IF(ISBLANK(INV!L158)=TRUE,"",IF(Hauptmenü!$C$7=1,K159,J159))</f>
        <v/>
      </c>
      <c r="F159" s="28" t="str">
        <f>IF(ISBLANK(INV!L158)=TRUE,"",IF(INV!M158&lt;=99999,CONCATENATE("0",MID(INV!M158,1,1),".",MID(INV!M158,2,2),".",MID(INV!M158,4,2)),CONCATENATE(MID(INV!M158,1,2),".",MID(INV!M158,3,2),".",MID(INV!M158,5,2))))</f>
        <v/>
      </c>
      <c r="G159" s="41" t="str">
        <f>IF(ISBLANK(INV!L158)=TRUE,"",VALUE(F159))</f>
        <v/>
      </c>
      <c r="H159" s="28">
        <f>IF(I159&lt;3022,0,IF(AND(G159&gt;='USt-Sätze'!$A$3, G159&lt;='USt-Sätze'!$B$3),'USt-Sätze'!$C$3,IF(AND(G159&gt;='USt-Sätze'!$A$4, G159&lt;='USt-Sätze'!$B$4),'USt-Sätze'!$C$4,IF(AND(G159&gt;='USt-Sätze'!$A$5, G159&lt;='USt-Sätze'!$B$5),'USt-Sätze'!$C$5,IF(AND(G159&gt;='USt-Sätze'!$A$6, G159&lt;='USt-Sätze'!$B$6),'USt-Sätze'!$C$6,IF(AND(G159&gt;='USt-Sätze'!$A$7, G159&lt;='USt-Sätze'!$B$7),'USt-Sätze'!$C$7,IF(AND(G159&gt;='USt-Sätze'!$A$8, G159&lt;='USt-Sätze'!$B$8),'USt-Sätze'!$C$8,IF(AND(G159&gt;='USt-Sätze'!$A$9, G159&lt;='USt-Sätze'!$B$9),'USt-Sätze'!$C$9,IF(G159&gt;='USt-Sätze'!$A$10,'USt-Sätze'!$C$10,0)))))))))</f>
        <v>0.19</v>
      </c>
      <c r="I159" s="28" t="str">
        <f>IF(ISBLANK(INV!L158)=TRUE,"",INV!A158)</f>
        <v/>
      </c>
      <c r="J159" s="28" t="str">
        <f>IF(ISBLANK(INV!L158)=TRUE,"",INV!B158)</f>
        <v/>
      </c>
      <c r="K159" s="28" t="str">
        <f>IF(ISBLANK(INV!L158)=TRUE,"",ROUND(INV!B158*(1+H159),2))</f>
        <v/>
      </c>
    </row>
    <row r="160" spans="1:11">
      <c r="A160" s="28" t="str">
        <f>IF(ISBLANK(INV!L159)=TRUE,"",INV!L159)</f>
        <v/>
      </c>
      <c r="B160" s="42" t="str">
        <f>IF(ISBLANK(INV!L159)=TRUE,"",VLOOKUP(INV!A159,Code!$A$1:$B$30,2,FALSE))</f>
        <v/>
      </c>
      <c r="C160" s="28" t="str">
        <f>IF(ISBLANK(INV!L159)=TRUE,"",INV!K159)</f>
        <v/>
      </c>
      <c r="D160" s="28" t="str">
        <f>IF(ISBLANK(INV!L159)=TRUE,"",INV!J159)</f>
        <v/>
      </c>
      <c r="E160" s="28" t="str">
        <f>IF(ISBLANK(INV!L159)=TRUE,"",IF(Hauptmenü!$C$7=1,K160,J160))</f>
        <v/>
      </c>
      <c r="F160" s="28" t="str">
        <f>IF(ISBLANK(INV!L159)=TRUE,"",IF(INV!M159&lt;=99999,CONCATENATE("0",MID(INV!M159,1,1),".",MID(INV!M159,2,2),".",MID(INV!M159,4,2)),CONCATENATE(MID(INV!M159,1,2),".",MID(INV!M159,3,2),".",MID(INV!M159,5,2))))</f>
        <v/>
      </c>
      <c r="G160" s="41" t="str">
        <f>IF(ISBLANK(INV!L159)=TRUE,"",VALUE(F160))</f>
        <v/>
      </c>
      <c r="H160" s="28">
        <f>IF(I160&lt;3022,0,IF(AND(G160&gt;='USt-Sätze'!$A$3, G160&lt;='USt-Sätze'!$B$3),'USt-Sätze'!$C$3,IF(AND(G160&gt;='USt-Sätze'!$A$4, G160&lt;='USt-Sätze'!$B$4),'USt-Sätze'!$C$4,IF(AND(G160&gt;='USt-Sätze'!$A$5, G160&lt;='USt-Sätze'!$B$5),'USt-Sätze'!$C$5,IF(AND(G160&gt;='USt-Sätze'!$A$6, G160&lt;='USt-Sätze'!$B$6),'USt-Sätze'!$C$6,IF(AND(G160&gt;='USt-Sätze'!$A$7, G160&lt;='USt-Sätze'!$B$7),'USt-Sätze'!$C$7,IF(AND(G160&gt;='USt-Sätze'!$A$8, G160&lt;='USt-Sätze'!$B$8),'USt-Sätze'!$C$8,IF(AND(G160&gt;='USt-Sätze'!$A$9, G160&lt;='USt-Sätze'!$B$9),'USt-Sätze'!$C$9,IF(G160&gt;='USt-Sätze'!$A$10,'USt-Sätze'!$C$10,0)))))))))</f>
        <v>0.19</v>
      </c>
      <c r="I160" s="28" t="str">
        <f>IF(ISBLANK(INV!L159)=TRUE,"",INV!A159)</f>
        <v/>
      </c>
      <c r="J160" s="28" t="str">
        <f>IF(ISBLANK(INV!L159)=TRUE,"",INV!B159)</f>
        <v/>
      </c>
      <c r="K160" s="28" t="str">
        <f>IF(ISBLANK(INV!L159)=TRUE,"",ROUND(INV!B159*(1+H160),2))</f>
        <v/>
      </c>
    </row>
    <row r="161" spans="1:11">
      <c r="A161" s="28" t="str">
        <f>IF(ISBLANK(INV!L160)=TRUE,"",INV!L160)</f>
        <v/>
      </c>
      <c r="B161" s="42" t="str">
        <f>IF(ISBLANK(INV!L160)=TRUE,"",VLOOKUP(INV!A160,Code!$A$1:$B$30,2,FALSE))</f>
        <v/>
      </c>
      <c r="C161" s="28" t="str">
        <f>IF(ISBLANK(INV!L160)=TRUE,"",INV!K160)</f>
        <v/>
      </c>
      <c r="D161" s="28" t="str">
        <f>IF(ISBLANK(INV!L160)=TRUE,"",INV!J160)</f>
        <v/>
      </c>
      <c r="E161" s="28" t="str">
        <f>IF(ISBLANK(INV!L160)=TRUE,"",IF(Hauptmenü!$C$7=1,K161,J161))</f>
        <v/>
      </c>
      <c r="F161" s="28" t="str">
        <f>IF(ISBLANK(INV!L160)=TRUE,"",IF(INV!M160&lt;=99999,CONCATENATE("0",MID(INV!M160,1,1),".",MID(INV!M160,2,2),".",MID(INV!M160,4,2)),CONCATENATE(MID(INV!M160,1,2),".",MID(INV!M160,3,2),".",MID(INV!M160,5,2))))</f>
        <v/>
      </c>
      <c r="G161" s="41" t="str">
        <f>IF(ISBLANK(INV!L160)=TRUE,"",VALUE(F161))</f>
        <v/>
      </c>
      <c r="H161" s="28">
        <f>IF(I161&lt;3022,0,IF(AND(G161&gt;='USt-Sätze'!$A$3, G161&lt;='USt-Sätze'!$B$3),'USt-Sätze'!$C$3,IF(AND(G161&gt;='USt-Sätze'!$A$4, G161&lt;='USt-Sätze'!$B$4),'USt-Sätze'!$C$4,IF(AND(G161&gt;='USt-Sätze'!$A$5, G161&lt;='USt-Sätze'!$B$5),'USt-Sätze'!$C$5,IF(AND(G161&gt;='USt-Sätze'!$A$6, G161&lt;='USt-Sätze'!$B$6),'USt-Sätze'!$C$6,IF(AND(G161&gt;='USt-Sätze'!$A$7, G161&lt;='USt-Sätze'!$B$7),'USt-Sätze'!$C$7,IF(AND(G161&gt;='USt-Sätze'!$A$8, G161&lt;='USt-Sätze'!$B$8),'USt-Sätze'!$C$8,IF(AND(G161&gt;='USt-Sätze'!$A$9, G161&lt;='USt-Sätze'!$B$9),'USt-Sätze'!$C$9,IF(G161&gt;='USt-Sätze'!$A$10,'USt-Sätze'!$C$10,0)))))))))</f>
        <v>0.19</v>
      </c>
      <c r="I161" s="28" t="str">
        <f>IF(ISBLANK(INV!L160)=TRUE,"",INV!A160)</f>
        <v/>
      </c>
      <c r="J161" s="28" t="str">
        <f>IF(ISBLANK(INV!L160)=TRUE,"",INV!B160)</f>
        <v/>
      </c>
      <c r="K161" s="28" t="str">
        <f>IF(ISBLANK(INV!L160)=TRUE,"",ROUND(INV!B160*(1+H161),2))</f>
        <v/>
      </c>
    </row>
    <row r="162" spans="1:11">
      <c r="A162" s="28" t="str">
        <f>IF(ISBLANK(INV!L161)=TRUE,"",INV!L161)</f>
        <v/>
      </c>
      <c r="B162" s="42" t="str">
        <f>IF(ISBLANK(INV!L161)=TRUE,"",VLOOKUP(INV!A161,Code!$A$1:$B$30,2,FALSE))</f>
        <v/>
      </c>
      <c r="C162" s="28" t="str">
        <f>IF(ISBLANK(INV!L161)=TRUE,"",INV!K161)</f>
        <v/>
      </c>
      <c r="D162" s="28" t="str">
        <f>IF(ISBLANK(INV!L161)=TRUE,"",INV!J161)</f>
        <v/>
      </c>
      <c r="E162" s="28" t="str">
        <f>IF(ISBLANK(INV!L161)=TRUE,"",IF(Hauptmenü!$C$7=1,K162,J162))</f>
        <v/>
      </c>
      <c r="F162" s="28" t="str">
        <f>IF(ISBLANK(INV!L161)=TRUE,"",IF(INV!M161&lt;=99999,CONCATENATE("0",MID(INV!M161,1,1),".",MID(INV!M161,2,2),".",MID(INV!M161,4,2)),CONCATENATE(MID(INV!M161,1,2),".",MID(INV!M161,3,2),".",MID(INV!M161,5,2))))</f>
        <v/>
      </c>
      <c r="G162" s="41" t="str">
        <f>IF(ISBLANK(INV!L161)=TRUE,"",VALUE(F162))</f>
        <v/>
      </c>
      <c r="H162" s="28">
        <f>IF(I162&lt;3022,0,IF(AND(G162&gt;='USt-Sätze'!$A$3, G162&lt;='USt-Sätze'!$B$3),'USt-Sätze'!$C$3,IF(AND(G162&gt;='USt-Sätze'!$A$4, G162&lt;='USt-Sätze'!$B$4),'USt-Sätze'!$C$4,IF(AND(G162&gt;='USt-Sätze'!$A$5, G162&lt;='USt-Sätze'!$B$5),'USt-Sätze'!$C$5,IF(AND(G162&gt;='USt-Sätze'!$A$6, G162&lt;='USt-Sätze'!$B$6),'USt-Sätze'!$C$6,IF(AND(G162&gt;='USt-Sätze'!$A$7, G162&lt;='USt-Sätze'!$B$7),'USt-Sätze'!$C$7,IF(AND(G162&gt;='USt-Sätze'!$A$8, G162&lt;='USt-Sätze'!$B$8),'USt-Sätze'!$C$8,IF(AND(G162&gt;='USt-Sätze'!$A$9, G162&lt;='USt-Sätze'!$B$9),'USt-Sätze'!$C$9,IF(G162&gt;='USt-Sätze'!$A$10,'USt-Sätze'!$C$10,0)))))))))</f>
        <v>0.19</v>
      </c>
      <c r="I162" s="28" t="str">
        <f>IF(ISBLANK(INV!L161)=TRUE,"",INV!A161)</f>
        <v/>
      </c>
      <c r="J162" s="28" t="str">
        <f>IF(ISBLANK(INV!L161)=TRUE,"",INV!B161)</f>
        <v/>
      </c>
      <c r="K162" s="28" t="str">
        <f>IF(ISBLANK(INV!L161)=TRUE,"",ROUND(INV!B161*(1+H162),2))</f>
        <v/>
      </c>
    </row>
    <row r="163" spans="1:11">
      <c r="A163" s="28" t="str">
        <f>IF(ISBLANK(INV!L162)=TRUE,"",INV!L162)</f>
        <v/>
      </c>
      <c r="B163" s="42" t="str">
        <f>IF(ISBLANK(INV!L162)=TRUE,"",VLOOKUP(INV!A162,Code!$A$1:$B$30,2,FALSE))</f>
        <v/>
      </c>
      <c r="C163" s="28" t="str">
        <f>IF(ISBLANK(INV!L162)=TRUE,"",INV!K162)</f>
        <v/>
      </c>
      <c r="D163" s="28" t="str">
        <f>IF(ISBLANK(INV!L162)=TRUE,"",INV!J162)</f>
        <v/>
      </c>
      <c r="E163" s="28" t="str">
        <f>IF(ISBLANK(INV!L162)=TRUE,"",IF(Hauptmenü!$C$7=1,K163,J163))</f>
        <v/>
      </c>
      <c r="F163" s="28" t="str">
        <f>IF(ISBLANK(INV!L162)=TRUE,"",IF(INV!M162&lt;=99999,CONCATENATE("0",MID(INV!M162,1,1),".",MID(INV!M162,2,2),".",MID(INV!M162,4,2)),CONCATENATE(MID(INV!M162,1,2),".",MID(INV!M162,3,2),".",MID(INV!M162,5,2))))</f>
        <v/>
      </c>
      <c r="G163" s="41" t="str">
        <f>IF(ISBLANK(INV!L162)=TRUE,"",VALUE(F163))</f>
        <v/>
      </c>
      <c r="H163" s="28">
        <f>IF(I163&lt;3022,0,IF(AND(G163&gt;='USt-Sätze'!$A$3, G163&lt;='USt-Sätze'!$B$3),'USt-Sätze'!$C$3,IF(AND(G163&gt;='USt-Sätze'!$A$4, G163&lt;='USt-Sätze'!$B$4),'USt-Sätze'!$C$4,IF(AND(G163&gt;='USt-Sätze'!$A$5, G163&lt;='USt-Sätze'!$B$5),'USt-Sätze'!$C$5,IF(AND(G163&gt;='USt-Sätze'!$A$6, G163&lt;='USt-Sätze'!$B$6),'USt-Sätze'!$C$6,IF(AND(G163&gt;='USt-Sätze'!$A$7, G163&lt;='USt-Sätze'!$B$7),'USt-Sätze'!$C$7,IF(AND(G163&gt;='USt-Sätze'!$A$8, G163&lt;='USt-Sätze'!$B$8),'USt-Sätze'!$C$8,IF(AND(G163&gt;='USt-Sätze'!$A$9, G163&lt;='USt-Sätze'!$B$9),'USt-Sätze'!$C$9,IF(G163&gt;='USt-Sätze'!$A$10,'USt-Sätze'!$C$10,0)))))))))</f>
        <v>0.19</v>
      </c>
      <c r="I163" s="28" t="str">
        <f>IF(ISBLANK(INV!L162)=TRUE,"",INV!A162)</f>
        <v/>
      </c>
      <c r="J163" s="28" t="str">
        <f>IF(ISBLANK(INV!L162)=TRUE,"",INV!B162)</f>
        <v/>
      </c>
      <c r="K163" s="28" t="str">
        <f>IF(ISBLANK(INV!L162)=TRUE,"",ROUND(INV!B162*(1+H163),2))</f>
        <v/>
      </c>
    </row>
    <row r="164" spans="1:11">
      <c r="A164" s="28" t="str">
        <f>IF(ISBLANK(INV!L163)=TRUE,"",INV!L163)</f>
        <v/>
      </c>
      <c r="B164" s="42" t="str">
        <f>IF(ISBLANK(INV!L163)=TRUE,"",VLOOKUP(INV!A163,Code!$A$1:$B$30,2,FALSE))</f>
        <v/>
      </c>
      <c r="C164" s="28" t="str">
        <f>IF(ISBLANK(INV!L163)=TRUE,"",INV!K163)</f>
        <v/>
      </c>
      <c r="D164" s="28" t="str">
        <f>IF(ISBLANK(INV!L163)=TRUE,"",INV!J163)</f>
        <v/>
      </c>
      <c r="E164" s="28" t="str">
        <f>IF(ISBLANK(INV!L163)=TRUE,"",IF(Hauptmenü!$C$7=1,K164,J164))</f>
        <v/>
      </c>
      <c r="F164" s="28" t="str">
        <f>IF(ISBLANK(INV!L163)=TRUE,"",IF(INV!M163&lt;=99999,CONCATENATE("0",MID(INV!M163,1,1),".",MID(INV!M163,2,2),".",MID(INV!M163,4,2)),CONCATENATE(MID(INV!M163,1,2),".",MID(INV!M163,3,2),".",MID(INV!M163,5,2))))</f>
        <v/>
      </c>
      <c r="G164" s="41" t="str">
        <f>IF(ISBLANK(INV!L163)=TRUE,"",VALUE(F164))</f>
        <v/>
      </c>
      <c r="H164" s="28">
        <f>IF(I164&lt;3022,0,IF(AND(G164&gt;='USt-Sätze'!$A$3, G164&lt;='USt-Sätze'!$B$3),'USt-Sätze'!$C$3,IF(AND(G164&gt;='USt-Sätze'!$A$4, G164&lt;='USt-Sätze'!$B$4),'USt-Sätze'!$C$4,IF(AND(G164&gt;='USt-Sätze'!$A$5, G164&lt;='USt-Sätze'!$B$5),'USt-Sätze'!$C$5,IF(AND(G164&gt;='USt-Sätze'!$A$6, G164&lt;='USt-Sätze'!$B$6),'USt-Sätze'!$C$6,IF(AND(G164&gt;='USt-Sätze'!$A$7, G164&lt;='USt-Sätze'!$B$7),'USt-Sätze'!$C$7,IF(AND(G164&gt;='USt-Sätze'!$A$8, G164&lt;='USt-Sätze'!$B$8),'USt-Sätze'!$C$8,IF(AND(G164&gt;='USt-Sätze'!$A$9, G164&lt;='USt-Sätze'!$B$9),'USt-Sätze'!$C$9,IF(G164&gt;='USt-Sätze'!$A$10,'USt-Sätze'!$C$10,0)))))))))</f>
        <v>0.19</v>
      </c>
      <c r="I164" s="28" t="str">
        <f>IF(ISBLANK(INV!L163)=TRUE,"",INV!A163)</f>
        <v/>
      </c>
      <c r="J164" s="28" t="str">
        <f>IF(ISBLANK(INV!L163)=TRUE,"",INV!B163)</f>
        <v/>
      </c>
      <c r="K164" s="28" t="str">
        <f>IF(ISBLANK(INV!L163)=TRUE,"",ROUND(INV!B163*(1+H164),2))</f>
        <v/>
      </c>
    </row>
    <row r="165" spans="1:11">
      <c r="A165" s="28" t="str">
        <f>IF(ISBLANK(INV!L164)=TRUE,"",INV!L164)</f>
        <v/>
      </c>
      <c r="B165" s="42" t="str">
        <f>IF(ISBLANK(INV!L164)=TRUE,"",VLOOKUP(INV!A164,Code!$A$1:$B$30,2,FALSE))</f>
        <v/>
      </c>
      <c r="C165" s="28" t="str">
        <f>IF(ISBLANK(INV!L164)=TRUE,"",INV!K164)</f>
        <v/>
      </c>
      <c r="D165" s="28" t="str">
        <f>IF(ISBLANK(INV!L164)=TRUE,"",INV!J164)</f>
        <v/>
      </c>
      <c r="E165" s="28" t="str">
        <f>IF(ISBLANK(INV!L164)=TRUE,"",IF(Hauptmenü!$C$7=1,K165,J165))</f>
        <v/>
      </c>
      <c r="F165" s="28" t="str">
        <f>IF(ISBLANK(INV!L164)=TRUE,"",IF(INV!M164&lt;=99999,CONCATENATE("0",MID(INV!M164,1,1),".",MID(INV!M164,2,2),".",MID(INV!M164,4,2)),CONCATENATE(MID(INV!M164,1,2),".",MID(INV!M164,3,2),".",MID(INV!M164,5,2))))</f>
        <v/>
      </c>
      <c r="G165" s="41" t="str">
        <f>IF(ISBLANK(INV!L164)=TRUE,"",VALUE(F165))</f>
        <v/>
      </c>
      <c r="H165" s="28">
        <f>IF(I165&lt;3022,0,IF(AND(G165&gt;='USt-Sätze'!$A$3, G165&lt;='USt-Sätze'!$B$3),'USt-Sätze'!$C$3,IF(AND(G165&gt;='USt-Sätze'!$A$4, G165&lt;='USt-Sätze'!$B$4),'USt-Sätze'!$C$4,IF(AND(G165&gt;='USt-Sätze'!$A$5, G165&lt;='USt-Sätze'!$B$5),'USt-Sätze'!$C$5,IF(AND(G165&gt;='USt-Sätze'!$A$6, G165&lt;='USt-Sätze'!$B$6),'USt-Sätze'!$C$6,IF(AND(G165&gt;='USt-Sätze'!$A$7, G165&lt;='USt-Sätze'!$B$7),'USt-Sätze'!$C$7,IF(AND(G165&gt;='USt-Sätze'!$A$8, G165&lt;='USt-Sätze'!$B$8),'USt-Sätze'!$C$8,IF(AND(G165&gt;='USt-Sätze'!$A$9, G165&lt;='USt-Sätze'!$B$9),'USt-Sätze'!$C$9,IF(G165&gt;='USt-Sätze'!$A$10,'USt-Sätze'!$C$10,0)))))))))</f>
        <v>0.19</v>
      </c>
      <c r="I165" s="28" t="str">
        <f>IF(ISBLANK(INV!L164)=TRUE,"",INV!A164)</f>
        <v/>
      </c>
      <c r="J165" s="28" t="str">
        <f>IF(ISBLANK(INV!L164)=TRUE,"",INV!B164)</f>
        <v/>
      </c>
      <c r="K165" s="28" t="str">
        <f>IF(ISBLANK(INV!L164)=TRUE,"",ROUND(INV!B164*(1+H165),2))</f>
        <v/>
      </c>
    </row>
    <row r="166" spans="1:11">
      <c r="A166" s="28" t="str">
        <f>IF(ISBLANK(INV!L165)=TRUE,"",INV!L165)</f>
        <v/>
      </c>
      <c r="B166" s="42" t="str">
        <f>IF(ISBLANK(INV!L165)=TRUE,"",VLOOKUP(INV!A165,Code!$A$1:$B$30,2,FALSE))</f>
        <v/>
      </c>
      <c r="C166" s="28" t="str">
        <f>IF(ISBLANK(INV!L165)=TRUE,"",INV!K165)</f>
        <v/>
      </c>
      <c r="D166" s="28" t="str">
        <f>IF(ISBLANK(INV!L165)=TRUE,"",INV!J165)</f>
        <v/>
      </c>
      <c r="E166" s="28" t="str">
        <f>IF(ISBLANK(INV!L165)=TRUE,"",IF(Hauptmenü!$C$7=1,K166,J166))</f>
        <v/>
      </c>
      <c r="F166" s="28" t="str">
        <f>IF(ISBLANK(INV!L165)=TRUE,"",IF(INV!M165&lt;=99999,CONCATENATE("0",MID(INV!M165,1,1),".",MID(INV!M165,2,2),".",MID(INV!M165,4,2)),CONCATENATE(MID(INV!M165,1,2),".",MID(INV!M165,3,2),".",MID(INV!M165,5,2))))</f>
        <v/>
      </c>
      <c r="G166" s="41" t="str">
        <f>IF(ISBLANK(INV!L165)=TRUE,"",VALUE(F166))</f>
        <v/>
      </c>
      <c r="H166" s="28">
        <f>IF(I166&lt;3022,0,IF(AND(G166&gt;='USt-Sätze'!$A$3, G166&lt;='USt-Sätze'!$B$3),'USt-Sätze'!$C$3,IF(AND(G166&gt;='USt-Sätze'!$A$4, G166&lt;='USt-Sätze'!$B$4),'USt-Sätze'!$C$4,IF(AND(G166&gt;='USt-Sätze'!$A$5, G166&lt;='USt-Sätze'!$B$5),'USt-Sätze'!$C$5,IF(AND(G166&gt;='USt-Sätze'!$A$6, G166&lt;='USt-Sätze'!$B$6),'USt-Sätze'!$C$6,IF(AND(G166&gt;='USt-Sätze'!$A$7, G166&lt;='USt-Sätze'!$B$7),'USt-Sätze'!$C$7,IF(AND(G166&gt;='USt-Sätze'!$A$8, G166&lt;='USt-Sätze'!$B$8),'USt-Sätze'!$C$8,IF(AND(G166&gt;='USt-Sätze'!$A$9, G166&lt;='USt-Sätze'!$B$9),'USt-Sätze'!$C$9,IF(G166&gt;='USt-Sätze'!$A$10,'USt-Sätze'!$C$10,0)))))))))</f>
        <v>0.19</v>
      </c>
      <c r="I166" s="28" t="str">
        <f>IF(ISBLANK(INV!L165)=TRUE,"",INV!A165)</f>
        <v/>
      </c>
      <c r="J166" s="28" t="str">
        <f>IF(ISBLANK(INV!L165)=TRUE,"",INV!B165)</f>
        <v/>
      </c>
      <c r="K166" s="28" t="str">
        <f>IF(ISBLANK(INV!L165)=TRUE,"",ROUND(INV!B165*(1+H166),2))</f>
        <v/>
      </c>
    </row>
    <row r="167" spans="1:11">
      <c r="A167" s="28" t="str">
        <f>IF(ISBLANK(INV!L166)=TRUE,"",INV!L166)</f>
        <v/>
      </c>
      <c r="B167" s="42" t="str">
        <f>IF(ISBLANK(INV!L166)=TRUE,"",VLOOKUP(INV!A166,Code!$A$1:$B$30,2,FALSE))</f>
        <v/>
      </c>
      <c r="C167" s="28" t="str">
        <f>IF(ISBLANK(INV!L166)=TRUE,"",INV!K166)</f>
        <v/>
      </c>
      <c r="D167" s="28" t="str">
        <f>IF(ISBLANK(INV!L166)=TRUE,"",INV!J166)</f>
        <v/>
      </c>
      <c r="E167" s="28" t="str">
        <f>IF(ISBLANK(INV!L166)=TRUE,"",IF(Hauptmenü!$C$7=1,K167,J167))</f>
        <v/>
      </c>
      <c r="F167" s="28" t="str">
        <f>IF(ISBLANK(INV!L166)=TRUE,"",IF(INV!M166&lt;=99999,CONCATENATE("0",MID(INV!M166,1,1),".",MID(INV!M166,2,2),".",MID(INV!M166,4,2)),CONCATENATE(MID(INV!M166,1,2),".",MID(INV!M166,3,2),".",MID(INV!M166,5,2))))</f>
        <v/>
      </c>
      <c r="G167" s="41" t="str">
        <f>IF(ISBLANK(INV!L166)=TRUE,"",VALUE(F167))</f>
        <v/>
      </c>
      <c r="H167" s="28">
        <f>IF(I167&lt;3022,0,IF(AND(G167&gt;='USt-Sätze'!$A$3, G167&lt;='USt-Sätze'!$B$3),'USt-Sätze'!$C$3,IF(AND(G167&gt;='USt-Sätze'!$A$4, G167&lt;='USt-Sätze'!$B$4),'USt-Sätze'!$C$4,IF(AND(G167&gt;='USt-Sätze'!$A$5, G167&lt;='USt-Sätze'!$B$5),'USt-Sätze'!$C$5,IF(AND(G167&gt;='USt-Sätze'!$A$6, G167&lt;='USt-Sätze'!$B$6),'USt-Sätze'!$C$6,IF(AND(G167&gt;='USt-Sätze'!$A$7, G167&lt;='USt-Sätze'!$B$7),'USt-Sätze'!$C$7,IF(AND(G167&gt;='USt-Sätze'!$A$8, G167&lt;='USt-Sätze'!$B$8),'USt-Sätze'!$C$8,IF(AND(G167&gt;='USt-Sätze'!$A$9, G167&lt;='USt-Sätze'!$B$9),'USt-Sätze'!$C$9,IF(G167&gt;='USt-Sätze'!$A$10,'USt-Sätze'!$C$10,0)))))))))</f>
        <v>0.19</v>
      </c>
      <c r="I167" s="28" t="str">
        <f>IF(ISBLANK(INV!L166)=TRUE,"",INV!A166)</f>
        <v/>
      </c>
      <c r="J167" s="28" t="str">
        <f>IF(ISBLANK(INV!L166)=TRUE,"",INV!B166)</f>
        <v/>
      </c>
      <c r="K167" s="28" t="str">
        <f>IF(ISBLANK(INV!L166)=TRUE,"",ROUND(INV!B166*(1+H167),2))</f>
        <v/>
      </c>
    </row>
    <row r="168" spans="1:11">
      <c r="A168" s="28" t="str">
        <f>IF(ISBLANK(INV!L167)=TRUE,"",INV!L167)</f>
        <v/>
      </c>
      <c r="B168" s="42" t="str">
        <f>IF(ISBLANK(INV!L167)=TRUE,"",VLOOKUP(INV!A167,Code!$A$1:$B$30,2,FALSE))</f>
        <v/>
      </c>
      <c r="C168" s="28" t="str">
        <f>IF(ISBLANK(INV!L167)=TRUE,"",INV!K167)</f>
        <v/>
      </c>
      <c r="D168" s="28" t="str">
        <f>IF(ISBLANK(INV!L167)=TRUE,"",INV!J167)</f>
        <v/>
      </c>
      <c r="E168" s="28" t="str">
        <f>IF(ISBLANK(INV!L167)=TRUE,"",IF(Hauptmenü!$C$7=1,K168,J168))</f>
        <v/>
      </c>
      <c r="F168" s="28" t="str">
        <f>IF(ISBLANK(INV!L167)=TRUE,"",IF(INV!M167&lt;=99999,CONCATENATE("0",MID(INV!M167,1,1),".",MID(INV!M167,2,2),".",MID(INV!M167,4,2)),CONCATENATE(MID(INV!M167,1,2),".",MID(INV!M167,3,2),".",MID(INV!M167,5,2))))</f>
        <v/>
      </c>
      <c r="G168" s="41" t="str">
        <f>IF(ISBLANK(INV!L167)=TRUE,"",VALUE(F168))</f>
        <v/>
      </c>
      <c r="H168" s="28">
        <f>IF(I168&lt;3022,0,IF(AND(G168&gt;='USt-Sätze'!$A$3, G168&lt;='USt-Sätze'!$B$3),'USt-Sätze'!$C$3,IF(AND(G168&gt;='USt-Sätze'!$A$4, G168&lt;='USt-Sätze'!$B$4),'USt-Sätze'!$C$4,IF(AND(G168&gt;='USt-Sätze'!$A$5, G168&lt;='USt-Sätze'!$B$5),'USt-Sätze'!$C$5,IF(AND(G168&gt;='USt-Sätze'!$A$6, G168&lt;='USt-Sätze'!$B$6),'USt-Sätze'!$C$6,IF(AND(G168&gt;='USt-Sätze'!$A$7, G168&lt;='USt-Sätze'!$B$7),'USt-Sätze'!$C$7,IF(AND(G168&gt;='USt-Sätze'!$A$8, G168&lt;='USt-Sätze'!$B$8),'USt-Sätze'!$C$8,IF(AND(G168&gt;='USt-Sätze'!$A$9, G168&lt;='USt-Sätze'!$B$9),'USt-Sätze'!$C$9,IF(G168&gt;='USt-Sätze'!$A$10,'USt-Sätze'!$C$10,0)))))))))</f>
        <v>0.19</v>
      </c>
      <c r="I168" s="28" t="str">
        <f>IF(ISBLANK(INV!L167)=TRUE,"",INV!A167)</f>
        <v/>
      </c>
      <c r="J168" s="28" t="str">
        <f>IF(ISBLANK(INV!L167)=TRUE,"",INV!B167)</f>
        <v/>
      </c>
      <c r="K168" s="28" t="str">
        <f>IF(ISBLANK(INV!L167)=TRUE,"",ROUND(INV!B167*(1+H168),2))</f>
        <v/>
      </c>
    </row>
    <row r="169" spans="1:11">
      <c r="A169" s="28" t="str">
        <f>IF(ISBLANK(INV!L168)=TRUE,"",INV!L168)</f>
        <v/>
      </c>
      <c r="B169" s="42" t="str">
        <f>IF(ISBLANK(INV!L168)=TRUE,"",VLOOKUP(INV!A168,Code!$A$1:$B$30,2,FALSE))</f>
        <v/>
      </c>
      <c r="C169" s="28" t="str">
        <f>IF(ISBLANK(INV!L168)=TRUE,"",INV!K168)</f>
        <v/>
      </c>
      <c r="D169" s="28" t="str">
        <f>IF(ISBLANK(INV!L168)=TRUE,"",INV!J168)</f>
        <v/>
      </c>
      <c r="E169" s="28" t="str">
        <f>IF(ISBLANK(INV!L168)=TRUE,"",IF(Hauptmenü!$C$7=1,K169,J169))</f>
        <v/>
      </c>
      <c r="F169" s="28" t="str">
        <f>IF(ISBLANK(INV!L168)=TRUE,"",IF(INV!M168&lt;=99999,CONCATENATE("0",MID(INV!M168,1,1),".",MID(INV!M168,2,2),".",MID(INV!M168,4,2)),CONCATENATE(MID(INV!M168,1,2),".",MID(INV!M168,3,2),".",MID(INV!M168,5,2))))</f>
        <v/>
      </c>
      <c r="G169" s="41" t="str">
        <f>IF(ISBLANK(INV!L168)=TRUE,"",VALUE(F169))</f>
        <v/>
      </c>
      <c r="H169" s="28">
        <f>IF(I169&lt;3022,0,IF(AND(G169&gt;='USt-Sätze'!$A$3, G169&lt;='USt-Sätze'!$B$3),'USt-Sätze'!$C$3,IF(AND(G169&gt;='USt-Sätze'!$A$4, G169&lt;='USt-Sätze'!$B$4),'USt-Sätze'!$C$4,IF(AND(G169&gt;='USt-Sätze'!$A$5, G169&lt;='USt-Sätze'!$B$5),'USt-Sätze'!$C$5,IF(AND(G169&gt;='USt-Sätze'!$A$6, G169&lt;='USt-Sätze'!$B$6),'USt-Sätze'!$C$6,IF(AND(G169&gt;='USt-Sätze'!$A$7, G169&lt;='USt-Sätze'!$B$7),'USt-Sätze'!$C$7,IF(AND(G169&gt;='USt-Sätze'!$A$8, G169&lt;='USt-Sätze'!$B$8),'USt-Sätze'!$C$8,IF(AND(G169&gt;='USt-Sätze'!$A$9, G169&lt;='USt-Sätze'!$B$9),'USt-Sätze'!$C$9,IF(G169&gt;='USt-Sätze'!$A$10,'USt-Sätze'!$C$10,0)))))))))</f>
        <v>0.19</v>
      </c>
      <c r="I169" s="28" t="str">
        <f>IF(ISBLANK(INV!L168)=TRUE,"",INV!A168)</f>
        <v/>
      </c>
      <c r="J169" s="28" t="str">
        <f>IF(ISBLANK(INV!L168)=TRUE,"",INV!B168)</f>
        <v/>
      </c>
      <c r="K169" s="28" t="str">
        <f>IF(ISBLANK(INV!L168)=TRUE,"",ROUND(INV!B168*(1+H169),2))</f>
        <v/>
      </c>
    </row>
    <row r="170" spans="1:11">
      <c r="A170" s="28" t="str">
        <f>IF(ISBLANK(INV!L169)=TRUE,"",INV!L169)</f>
        <v/>
      </c>
      <c r="B170" s="42" t="str">
        <f>IF(ISBLANK(INV!L169)=TRUE,"",VLOOKUP(INV!A169,Code!$A$1:$B$30,2,FALSE))</f>
        <v/>
      </c>
      <c r="C170" s="28" t="str">
        <f>IF(ISBLANK(INV!L169)=TRUE,"",INV!K169)</f>
        <v/>
      </c>
      <c r="D170" s="28" t="str">
        <f>IF(ISBLANK(INV!L169)=TRUE,"",INV!J169)</f>
        <v/>
      </c>
      <c r="E170" s="28" t="str">
        <f>IF(ISBLANK(INV!L169)=TRUE,"",IF(Hauptmenü!$C$7=1,K170,J170))</f>
        <v/>
      </c>
      <c r="F170" s="28" t="str">
        <f>IF(ISBLANK(INV!L169)=TRUE,"",IF(INV!M169&lt;=99999,CONCATENATE("0",MID(INV!M169,1,1),".",MID(INV!M169,2,2),".",MID(INV!M169,4,2)),CONCATENATE(MID(INV!M169,1,2),".",MID(INV!M169,3,2),".",MID(INV!M169,5,2))))</f>
        <v/>
      </c>
      <c r="G170" s="41" t="str">
        <f>IF(ISBLANK(INV!L169)=TRUE,"",VALUE(F170))</f>
        <v/>
      </c>
      <c r="H170" s="28">
        <f>IF(I170&lt;3022,0,IF(AND(G170&gt;='USt-Sätze'!$A$3, G170&lt;='USt-Sätze'!$B$3),'USt-Sätze'!$C$3,IF(AND(G170&gt;='USt-Sätze'!$A$4, G170&lt;='USt-Sätze'!$B$4),'USt-Sätze'!$C$4,IF(AND(G170&gt;='USt-Sätze'!$A$5, G170&lt;='USt-Sätze'!$B$5),'USt-Sätze'!$C$5,IF(AND(G170&gt;='USt-Sätze'!$A$6, G170&lt;='USt-Sätze'!$B$6),'USt-Sätze'!$C$6,IF(AND(G170&gt;='USt-Sätze'!$A$7, G170&lt;='USt-Sätze'!$B$7),'USt-Sätze'!$C$7,IF(AND(G170&gt;='USt-Sätze'!$A$8, G170&lt;='USt-Sätze'!$B$8),'USt-Sätze'!$C$8,IF(AND(G170&gt;='USt-Sätze'!$A$9, G170&lt;='USt-Sätze'!$B$9),'USt-Sätze'!$C$9,IF(G170&gt;='USt-Sätze'!$A$10,'USt-Sätze'!$C$10,0)))))))))</f>
        <v>0.19</v>
      </c>
      <c r="I170" s="28" t="str">
        <f>IF(ISBLANK(INV!L169)=TRUE,"",INV!A169)</f>
        <v/>
      </c>
      <c r="J170" s="28" t="str">
        <f>IF(ISBLANK(INV!L169)=TRUE,"",INV!B169)</f>
        <v/>
      </c>
      <c r="K170" s="28" t="str">
        <f>IF(ISBLANK(INV!L169)=TRUE,"",ROUND(INV!B169*(1+H170),2))</f>
        <v/>
      </c>
    </row>
    <row r="171" spans="1:11">
      <c r="A171" s="28" t="str">
        <f>IF(ISBLANK(INV!L170)=TRUE,"",INV!L170)</f>
        <v/>
      </c>
      <c r="B171" s="42" t="str">
        <f>IF(ISBLANK(INV!L170)=TRUE,"",VLOOKUP(INV!A170,Code!$A$1:$B$30,2,FALSE))</f>
        <v/>
      </c>
      <c r="C171" s="28" t="str">
        <f>IF(ISBLANK(INV!L170)=TRUE,"",INV!K170)</f>
        <v/>
      </c>
      <c r="D171" s="28" t="str">
        <f>IF(ISBLANK(INV!L170)=TRUE,"",INV!J170)</f>
        <v/>
      </c>
      <c r="E171" s="28" t="str">
        <f>IF(ISBLANK(INV!L170)=TRUE,"",IF(Hauptmenü!$C$7=1,K171,J171))</f>
        <v/>
      </c>
      <c r="F171" s="28" t="str">
        <f>IF(ISBLANK(INV!L170)=TRUE,"",IF(INV!M170&lt;=99999,CONCATENATE("0",MID(INV!M170,1,1),".",MID(INV!M170,2,2),".",MID(INV!M170,4,2)),CONCATENATE(MID(INV!M170,1,2),".",MID(INV!M170,3,2),".",MID(INV!M170,5,2))))</f>
        <v/>
      </c>
      <c r="G171" s="41" t="str">
        <f>IF(ISBLANK(INV!L170)=TRUE,"",VALUE(F171))</f>
        <v/>
      </c>
      <c r="H171" s="28">
        <f>IF(I171&lt;3022,0,IF(AND(G171&gt;='USt-Sätze'!$A$3, G171&lt;='USt-Sätze'!$B$3),'USt-Sätze'!$C$3,IF(AND(G171&gt;='USt-Sätze'!$A$4, G171&lt;='USt-Sätze'!$B$4),'USt-Sätze'!$C$4,IF(AND(G171&gt;='USt-Sätze'!$A$5, G171&lt;='USt-Sätze'!$B$5),'USt-Sätze'!$C$5,IF(AND(G171&gt;='USt-Sätze'!$A$6, G171&lt;='USt-Sätze'!$B$6),'USt-Sätze'!$C$6,IF(AND(G171&gt;='USt-Sätze'!$A$7, G171&lt;='USt-Sätze'!$B$7),'USt-Sätze'!$C$7,IF(AND(G171&gt;='USt-Sätze'!$A$8, G171&lt;='USt-Sätze'!$B$8),'USt-Sätze'!$C$8,IF(AND(G171&gt;='USt-Sätze'!$A$9, G171&lt;='USt-Sätze'!$B$9),'USt-Sätze'!$C$9,IF(G171&gt;='USt-Sätze'!$A$10,'USt-Sätze'!$C$10,0)))))))))</f>
        <v>0.19</v>
      </c>
      <c r="I171" s="28" t="str">
        <f>IF(ISBLANK(INV!L170)=TRUE,"",INV!A170)</f>
        <v/>
      </c>
      <c r="J171" s="28" t="str">
        <f>IF(ISBLANK(INV!L170)=TRUE,"",INV!B170)</f>
        <v/>
      </c>
      <c r="K171" s="28" t="str">
        <f>IF(ISBLANK(INV!L170)=TRUE,"",ROUND(INV!B170*(1+H171),2))</f>
        <v/>
      </c>
    </row>
    <row r="172" spans="1:11">
      <c r="A172" s="28" t="str">
        <f>IF(ISBLANK(INV!L171)=TRUE,"",INV!L171)</f>
        <v/>
      </c>
      <c r="B172" s="42" t="str">
        <f>IF(ISBLANK(INV!L171)=TRUE,"",VLOOKUP(INV!A171,Code!$A$1:$B$30,2,FALSE))</f>
        <v/>
      </c>
      <c r="C172" s="28" t="str">
        <f>IF(ISBLANK(INV!L171)=TRUE,"",INV!K171)</f>
        <v/>
      </c>
      <c r="D172" s="28" t="str">
        <f>IF(ISBLANK(INV!L171)=TRUE,"",INV!J171)</f>
        <v/>
      </c>
      <c r="E172" s="28" t="str">
        <f>IF(ISBLANK(INV!L171)=TRUE,"",IF(Hauptmenü!$C$7=1,K172,J172))</f>
        <v/>
      </c>
      <c r="F172" s="28" t="str">
        <f>IF(ISBLANK(INV!L171)=TRUE,"",IF(INV!M171&lt;=99999,CONCATENATE("0",MID(INV!M171,1,1),".",MID(INV!M171,2,2),".",MID(INV!M171,4,2)),CONCATENATE(MID(INV!M171,1,2),".",MID(INV!M171,3,2),".",MID(INV!M171,5,2))))</f>
        <v/>
      </c>
      <c r="G172" s="41" t="str">
        <f>IF(ISBLANK(INV!L171)=TRUE,"",VALUE(F172))</f>
        <v/>
      </c>
      <c r="H172" s="28">
        <f>IF(I172&lt;3022,0,IF(AND(G172&gt;='USt-Sätze'!$A$3, G172&lt;='USt-Sätze'!$B$3),'USt-Sätze'!$C$3,IF(AND(G172&gt;='USt-Sätze'!$A$4, G172&lt;='USt-Sätze'!$B$4),'USt-Sätze'!$C$4,IF(AND(G172&gt;='USt-Sätze'!$A$5, G172&lt;='USt-Sätze'!$B$5),'USt-Sätze'!$C$5,IF(AND(G172&gt;='USt-Sätze'!$A$6, G172&lt;='USt-Sätze'!$B$6),'USt-Sätze'!$C$6,IF(AND(G172&gt;='USt-Sätze'!$A$7, G172&lt;='USt-Sätze'!$B$7),'USt-Sätze'!$C$7,IF(AND(G172&gt;='USt-Sätze'!$A$8, G172&lt;='USt-Sätze'!$B$8),'USt-Sätze'!$C$8,IF(AND(G172&gt;='USt-Sätze'!$A$9, G172&lt;='USt-Sätze'!$B$9),'USt-Sätze'!$C$9,IF(G172&gt;='USt-Sätze'!$A$10,'USt-Sätze'!$C$10,0)))))))))</f>
        <v>0.19</v>
      </c>
      <c r="I172" s="28" t="str">
        <f>IF(ISBLANK(INV!L171)=TRUE,"",INV!A171)</f>
        <v/>
      </c>
      <c r="J172" s="28" t="str">
        <f>IF(ISBLANK(INV!L171)=TRUE,"",INV!B171)</f>
        <v/>
      </c>
      <c r="K172" s="28" t="str">
        <f>IF(ISBLANK(INV!L171)=TRUE,"",ROUND(INV!B171*(1+H172),2))</f>
        <v/>
      </c>
    </row>
    <row r="173" spans="1:11">
      <c r="A173" s="28" t="str">
        <f>IF(ISBLANK(INV!L172)=TRUE,"",INV!L172)</f>
        <v/>
      </c>
      <c r="B173" s="42" t="str">
        <f>IF(ISBLANK(INV!L172)=TRUE,"",VLOOKUP(INV!A172,Code!$A$1:$B$30,2,FALSE))</f>
        <v/>
      </c>
      <c r="C173" s="28" t="str">
        <f>IF(ISBLANK(INV!L172)=TRUE,"",INV!K172)</f>
        <v/>
      </c>
      <c r="D173" s="28" t="str">
        <f>IF(ISBLANK(INV!L172)=TRUE,"",INV!J172)</f>
        <v/>
      </c>
      <c r="E173" s="28" t="str">
        <f>IF(ISBLANK(INV!L172)=TRUE,"",IF(Hauptmenü!$C$7=1,K173,J173))</f>
        <v/>
      </c>
      <c r="F173" s="28" t="str">
        <f>IF(ISBLANK(INV!L172)=TRUE,"",IF(INV!M172&lt;=99999,CONCATENATE("0",MID(INV!M172,1,1),".",MID(INV!M172,2,2),".",MID(INV!M172,4,2)),CONCATENATE(MID(INV!M172,1,2),".",MID(INV!M172,3,2),".",MID(INV!M172,5,2))))</f>
        <v/>
      </c>
      <c r="G173" s="41" t="str">
        <f>IF(ISBLANK(INV!L172)=TRUE,"",VALUE(F173))</f>
        <v/>
      </c>
      <c r="H173" s="28">
        <f>IF(I173&lt;3022,0,IF(AND(G173&gt;='USt-Sätze'!$A$3, G173&lt;='USt-Sätze'!$B$3),'USt-Sätze'!$C$3,IF(AND(G173&gt;='USt-Sätze'!$A$4, G173&lt;='USt-Sätze'!$B$4),'USt-Sätze'!$C$4,IF(AND(G173&gt;='USt-Sätze'!$A$5, G173&lt;='USt-Sätze'!$B$5),'USt-Sätze'!$C$5,IF(AND(G173&gt;='USt-Sätze'!$A$6, G173&lt;='USt-Sätze'!$B$6),'USt-Sätze'!$C$6,IF(AND(G173&gt;='USt-Sätze'!$A$7, G173&lt;='USt-Sätze'!$B$7),'USt-Sätze'!$C$7,IF(AND(G173&gt;='USt-Sätze'!$A$8, G173&lt;='USt-Sätze'!$B$8),'USt-Sätze'!$C$8,IF(AND(G173&gt;='USt-Sätze'!$A$9, G173&lt;='USt-Sätze'!$B$9),'USt-Sätze'!$C$9,IF(G173&gt;='USt-Sätze'!$A$10,'USt-Sätze'!$C$10,0)))))))))</f>
        <v>0.19</v>
      </c>
      <c r="I173" s="28" t="str">
        <f>IF(ISBLANK(INV!L172)=TRUE,"",INV!A172)</f>
        <v/>
      </c>
      <c r="J173" s="28" t="str">
        <f>IF(ISBLANK(INV!L172)=TRUE,"",INV!B172)</f>
        <v/>
      </c>
      <c r="K173" s="28" t="str">
        <f>IF(ISBLANK(INV!L172)=TRUE,"",ROUND(INV!B172*(1+H173),2))</f>
        <v/>
      </c>
    </row>
    <row r="174" spans="1:11">
      <c r="A174" s="28" t="str">
        <f>IF(ISBLANK(INV!L173)=TRUE,"",INV!L173)</f>
        <v/>
      </c>
      <c r="B174" s="42" t="str">
        <f>IF(ISBLANK(INV!L173)=TRUE,"",VLOOKUP(INV!A173,Code!$A$1:$B$30,2,FALSE))</f>
        <v/>
      </c>
      <c r="C174" s="28" t="str">
        <f>IF(ISBLANK(INV!L173)=TRUE,"",INV!K173)</f>
        <v/>
      </c>
      <c r="D174" s="28" t="str">
        <f>IF(ISBLANK(INV!L173)=TRUE,"",INV!J173)</f>
        <v/>
      </c>
      <c r="E174" s="28" t="str">
        <f>IF(ISBLANK(INV!L173)=TRUE,"",IF(Hauptmenü!$C$7=1,K174,J174))</f>
        <v/>
      </c>
      <c r="F174" s="28" t="str">
        <f>IF(ISBLANK(INV!L173)=TRUE,"",IF(INV!M173&lt;=99999,CONCATENATE("0",MID(INV!M173,1,1),".",MID(INV!M173,2,2),".",MID(INV!M173,4,2)),CONCATENATE(MID(INV!M173,1,2),".",MID(INV!M173,3,2),".",MID(INV!M173,5,2))))</f>
        <v/>
      </c>
      <c r="G174" s="41" t="str">
        <f>IF(ISBLANK(INV!L173)=TRUE,"",VALUE(F174))</f>
        <v/>
      </c>
      <c r="H174" s="28">
        <f>IF(I174&lt;3022,0,IF(AND(G174&gt;='USt-Sätze'!$A$3, G174&lt;='USt-Sätze'!$B$3),'USt-Sätze'!$C$3,IF(AND(G174&gt;='USt-Sätze'!$A$4, G174&lt;='USt-Sätze'!$B$4),'USt-Sätze'!$C$4,IF(AND(G174&gt;='USt-Sätze'!$A$5, G174&lt;='USt-Sätze'!$B$5),'USt-Sätze'!$C$5,IF(AND(G174&gt;='USt-Sätze'!$A$6, G174&lt;='USt-Sätze'!$B$6),'USt-Sätze'!$C$6,IF(AND(G174&gt;='USt-Sätze'!$A$7, G174&lt;='USt-Sätze'!$B$7),'USt-Sätze'!$C$7,IF(AND(G174&gt;='USt-Sätze'!$A$8, G174&lt;='USt-Sätze'!$B$8),'USt-Sätze'!$C$8,IF(AND(G174&gt;='USt-Sätze'!$A$9, G174&lt;='USt-Sätze'!$B$9),'USt-Sätze'!$C$9,IF(G174&gt;='USt-Sätze'!$A$10,'USt-Sätze'!$C$10,0)))))))))</f>
        <v>0.19</v>
      </c>
      <c r="I174" s="28" t="str">
        <f>IF(ISBLANK(INV!L173)=TRUE,"",INV!A173)</f>
        <v/>
      </c>
      <c r="J174" s="28" t="str">
        <f>IF(ISBLANK(INV!L173)=TRUE,"",INV!B173)</f>
        <v/>
      </c>
      <c r="K174" s="28" t="str">
        <f>IF(ISBLANK(INV!L173)=TRUE,"",ROUND(INV!B173*(1+H174),2))</f>
        <v/>
      </c>
    </row>
    <row r="175" spans="1:11">
      <c r="A175" s="28" t="str">
        <f>IF(ISBLANK(INV!L174)=TRUE,"",INV!L174)</f>
        <v/>
      </c>
      <c r="B175" s="42" t="str">
        <f>IF(ISBLANK(INV!L174)=TRUE,"",VLOOKUP(INV!A174,Code!$A$1:$B$30,2,FALSE))</f>
        <v/>
      </c>
      <c r="C175" s="28" t="str">
        <f>IF(ISBLANK(INV!L174)=TRUE,"",INV!K174)</f>
        <v/>
      </c>
      <c r="D175" s="28" t="str">
        <f>IF(ISBLANK(INV!L174)=TRUE,"",INV!J174)</f>
        <v/>
      </c>
      <c r="E175" s="28" t="str">
        <f>IF(ISBLANK(INV!L174)=TRUE,"",IF(Hauptmenü!$C$7=1,K175,J175))</f>
        <v/>
      </c>
      <c r="F175" s="28" t="str">
        <f>IF(ISBLANK(INV!L174)=TRUE,"",IF(INV!M174&lt;=99999,CONCATENATE("0",MID(INV!M174,1,1),".",MID(INV!M174,2,2),".",MID(INV!M174,4,2)),CONCATENATE(MID(INV!M174,1,2),".",MID(INV!M174,3,2),".",MID(INV!M174,5,2))))</f>
        <v/>
      </c>
      <c r="G175" s="41" t="str">
        <f>IF(ISBLANK(INV!L174)=TRUE,"",VALUE(F175))</f>
        <v/>
      </c>
      <c r="H175" s="28">
        <f>IF(I175&lt;3022,0,IF(AND(G175&gt;='USt-Sätze'!$A$3, G175&lt;='USt-Sätze'!$B$3),'USt-Sätze'!$C$3,IF(AND(G175&gt;='USt-Sätze'!$A$4, G175&lt;='USt-Sätze'!$B$4),'USt-Sätze'!$C$4,IF(AND(G175&gt;='USt-Sätze'!$A$5, G175&lt;='USt-Sätze'!$B$5),'USt-Sätze'!$C$5,IF(AND(G175&gt;='USt-Sätze'!$A$6, G175&lt;='USt-Sätze'!$B$6),'USt-Sätze'!$C$6,IF(AND(G175&gt;='USt-Sätze'!$A$7, G175&lt;='USt-Sätze'!$B$7),'USt-Sätze'!$C$7,IF(AND(G175&gt;='USt-Sätze'!$A$8, G175&lt;='USt-Sätze'!$B$8),'USt-Sätze'!$C$8,IF(AND(G175&gt;='USt-Sätze'!$A$9, G175&lt;='USt-Sätze'!$B$9),'USt-Sätze'!$C$9,IF(G175&gt;='USt-Sätze'!$A$10,'USt-Sätze'!$C$10,0)))))))))</f>
        <v>0.19</v>
      </c>
      <c r="I175" s="28" t="str">
        <f>IF(ISBLANK(INV!L174)=TRUE,"",INV!A174)</f>
        <v/>
      </c>
      <c r="J175" s="28" t="str">
        <f>IF(ISBLANK(INV!L174)=TRUE,"",INV!B174)</f>
        <v/>
      </c>
      <c r="K175" s="28" t="str">
        <f>IF(ISBLANK(INV!L174)=TRUE,"",ROUND(INV!B174*(1+H175),2))</f>
        <v/>
      </c>
    </row>
    <row r="176" spans="1:11">
      <c r="A176" s="28" t="str">
        <f>IF(ISBLANK(INV!L175)=TRUE,"",INV!L175)</f>
        <v/>
      </c>
      <c r="B176" s="42" t="str">
        <f>IF(ISBLANK(INV!L175)=TRUE,"",VLOOKUP(INV!A175,Code!$A$1:$B$30,2,FALSE))</f>
        <v/>
      </c>
      <c r="C176" s="28" t="str">
        <f>IF(ISBLANK(INV!L175)=TRUE,"",INV!K175)</f>
        <v/>
      </c>
      <c r="D176" s="28" t="str">
        <f>IF(ISBLANK(INV!L175)=TRUE,"",INV!J175)</f>
        <v/>
      </c>
      <c r="E176" s="28" t="str">
        <f>IF(ISBLANK(INV!L175)=TRUE,"",IF(Hauptmenü!$C$7=1,K176,J176))</f>
        <v/>
      </c>
      <c r="F176" s="28" t="str">
        <f>IF(ISBLANK(INV!L175)=TRUE,"",IF(INV!M175&lt;=99999,CONCATENATE("0",MID(INV!M175,1,1),".",MID(INV!M175,2,2),".",MID(INV!M175,4,2)),CONCATENATE(MID(INV!M175,1,2),".",MID(INV!M175,3,2),".",MID(INV!M175,5,2))))</f>
        <v/>
      </c>
      <c r="G176" s="41" t="str">
        <f>IF(ISBLANK(INV!L175)=TRUE,"",VALUE(F176))</f>
        <v/>
      </c>
      <c r="H176" s="28">
        <f>IF(I176&lt;3022,0,IF(AND(G176&gt;='USt-Sätze'!$A$3, G176&lt;='USt-Sätze'!$B$3),'USt-Sätze'!$C$3,IF(AND(G176&gt;='USt-Sätze'!$A$4, G176&lt;='USt-Sätze'!$B$4),'USt-Sätze'!$C$4,IF(AND(G176&gt;='USt-Sätze'!$A$5, G176&lt;='USt-Sätze'!$B$5),'USt-Sätze'!$C$5,IF(AND(G176&gt;='USt-Sätze'!$A$6, G176&lt;='USt-Sätze'!$B$6),'USt-Sätze'!$C$6,IF(AND(G176&gt;='USt-Sätze'!$A$7, G176&lt;='USt-Sätze'!$B$7),'USt-Sätze'!$C$7,IF(AND(G176&gt;='USt-Sätze'!$A$8, G176&lt;='USt-Sätze'!$B$8),'USt-Sätze'!$C$8,IF(AND(G176&gt;='USt-Sätze'!$A$9, G176&lt;='USt-Sätze'!$B$9),'USt-Sätze'!$C$9,IF(G176&gt;='USt-Sätze'!$A$10,'USt-Sätze'!$C$10,0)))))))))</f>
        <v>0.19</v>
      </c>
      <c r="I176" s="28" t="str">
        <f>IF(ISBLANK(INV!L175)=TRUE,"",INV!A175)</f>
        <v/>
      </c>
      <c r="J176" s="28" t="str">
        <f>IF(ISBLANK(INV!L175)=TRUE,"",INV!B175)</f>
        <v/>
      </c>
      <c r="K176" s="28" t="str">
        <f>IF(ISBLANK(INV!L175)=TRUE,"",ROUND(INV!B175*(1+H176),2))</f>
        <v/>
      </c>
    </row>
    <row r="177" spans="1:11">
      <c r="A177" s="28" t="str">
        <f>IF(ISBLANK(INV!L176)=TRUE,"",INV!L176)</f>
        <v/>
      </c>
      <c r="B177" s="42" t="str">
        <f>IF(ISBLANK(INV!L176)=TRUE,"",VLOOKUP(INV!A176,Code!$A$1:$B$30,2,FALSE))</f>
        <v/>
      </c>
      <c r="C177" s="28" t="str">
        <f>IF(ISBLANK(INV!L176)=TRUE,"",INV!K176)</f>
        <v/>
      </c>
      <c r="D177" s="28" t="str">
        <f>IF(ISBLANK(INV!L176)=TRUE,"",INV!J176)</f>
        <v/>
      </c>
      <c r="E177" s="28" t="str">
        <f>IF(ISBLANK(INV!L176)=TRUE,"",IF(Hauptmenü!$C$7=1,K177,J177))</f>
        <v/>
      </c>
      <c r="F177" s="28" t="str">
        <f>IF(ISBLANK(INV!L176)=TRUE,"",IF(INV!M176&lt;=99999,CONCATENATE("0",MID(INV!M176,1,1),".",MID(INV!M176,2,2),".",MID(INV!M176,4,2)),CONCATENATE(MID(INV!M176,1,2),".",MID(INV!M176,3,2),".",MID(INV!M176,5,2))))</f>
        <v/>
      </c>
      <c r="G177" s="41" t="str">
        <f>IF(ISBLANK(INV!L176)=TRUE,"",VALUE(F177))</f>
        <v/>
      </c>
      <c r="H177" s="28">
        <f>IF(I177&lt;3022,0,IF(AND(G177&gt;='USt-Sätze'!$A$3, G177&lt;='USt-Sätze'!$B$3),'USt-Sätze'!$C$3,IF(AND(G177&gt;='USt-Sätze'!$A$4, G177&lt;='USt-Sätze'!$B$4),'USt-Sätze'!$C$4,IF(AND(G177&gt;='USt-Sätze'!$A$5, G177&lt;='USt-Sätze'!$B$5),'USt-Sätze'!$C$5,IF(AND(G177&gt;='USt-Sätze'!$A$6, G177&lt;='USt-Sätze'!$B$6),'USt-Sätze'!$C$6,IF(AND(G177&gt;='USt-Sätze'!$A$7, G177&lt;='USt-Sätze'!$B$7),'USt-Sätze'!$C$7,IF(AND(G177&gt;='USt-Sätze'!$A$8, G177&lt;='USt-Sätze'!$B$8),'USt-Sätze'!$C$8,IF(AND(G177&gt;='USt-Sätze'!$A$9, G177&lt;='USt-Sätze'!$B$9),'USt-Sätze'!$C$9,IF(G177&gt;='USt-Sätze'!$A$10,'USt-Sätze'!$C$10,0)))))))))</f>
        <v>0.19</v>
      </c>
      <c r="I177" s="28" t="str">
        <f>IF(ISBLANK(INV!L176)=TRUE,"",INV!A176)</f>
        <v/>
      </c>
      <c r="J177" s="28" t="str">
        <f>IF(ISBLANK(INV!L176)=TRUE,"",INV!B176)</f>
        <v/>
      </c>
      <c r="K177" s="28" t="str">
        <f>IF(ISBLANK(INV!L176)=TRUE,"",ROUND(INV!B176*(1+H177),2))</f>
        <v/>
      </c>
    </row>
    <row r="178" spans="1:11">
      <c r="A178" s="28" t="str">
        <f>IF(ISBLANK(INV!L177)=TRUE,"",INV!L177)</f>
        <v/>
      </c>
      <c r="B178" s="42" t="str">
        <f>IF(ISBLANK(INV!L177)=TRUE,"",VLOOKUP(INV!A177,Code!$A$1:$B$30,2,FALSE))</f>
        <v/>
      </c>
      <c r="C178" s="28" t="str">
        <f>IF(ISBLANK(INV!L177)=TRUE,"",INV!K177)</f>
        <v/>
      </c>
      <c r="D178" s="28" t="str">
        <f>IF(ISBLANK(INV!L177)=TRUE,"",INV!J177)</f>
        <v/>
      </c>
      <c r="E178" s="28" t="str">
        <f>IF(ISBLANK(INV!L177)=TRUE,"",IF(Hauptmenü!$C$7=1,K178,J178))</f>
        <v/>
      </c>
      <c r="F178" s="28" t="str">
        <f>IF(ISBLANK(INV!L177)=TRUE,"",IF(INV!M177&lt;=99999,CONCATENATE("0",MID(INV!M177,1,1),".",MID(INV!M177,2,2),".",MID(INV!M177,4,2)),CONCATENATE(MID(INV!M177,1,2),".",MID(INV!M177,3,2),".",MID(INV!M177,5,2))))</f>
        <v/>
      </c>
      <c r="G178" s="41" t="str">
        <f>IF(ISBLANK(INV!L177)=TRUE,"",VALUE(F178))</f>
        <v/>
      </c>
      <c r="H178" s="28">
        <f>IF(I178&lt;3022,0,IF(AND(G178&gt;='USt-Sätze'!$A$3, G178&lt;='USt-Sätze'!$B$3),'USt-Sätze'!$C$3,IF(AND(G178&gt;='USt-Sätze'!$A$4, G178&lt;='USt-Sätze'!$B$4),'USt-Sätze'!$C$4,IF(AND(G178&gt;='USt-Sätze'!$A$5, G178&lt;='USt-Sätze'!$B$5),'USt-Sätze'!$C$5,IF(AND(G178&gt;='USt-Sätze'!$A$6, G178&lt;='USt-Sätze'!$B$6),'USt-Sätze'!$C$6,IF(AND(G178&gt;='USt-Sätze'!$A$7, G178&lt;='USt-Sätze'!$B$7),'USt-Sätze'!$C$7,IF(AND(G178&gt;='USt-Sätze'!$A$8, G178&lt;='USt-Sätze'!$B$8),'USt-Sätze'!$C$8,IF(AND(G178&gt;='USt-Sätze'!$A$9, G178&lt;='USt-Sätze'!$B$9),'USt-Sätze'!$C$9,IF(G178&gt;='USt-Sätze'!$A$10,'USt-Sätze'!$C$10,0)))))))))</f>
        <v>0.19</v>
      </c>
      <c r="I178" s="28" t="str">
        <f>IF(ISBLANK(INV!L177)=TRUE,"",INV!A177)</f>
        <v/>
      </c>
      <c r="J178" s="28" t="str">
        <f>IF(ISBLANK(INV!L177)=TRUE,"",INV!B177)</f>
        <v/>
      </c>
      <c r="K178" s="28" t="str">
        <f>IF(ISBLANK(INV!L177)=TRUE,"",ROUND(INV!B177*(1+H178),2))</f>
        <v/>
      </c>
    </row>
    <row r="179" spans="1:11">
      <c r="A179" s="28" t="str">
        <f>IF(ISBLANK(INV!L178)=TRUE,"",INV!L178)</f>
        <v/>
      </c>
      <c r="B179" s="42" t="str">
        <f>IF(ISBLANK(INV!L178)=TRUE,"",VLOOKUP(INV!A178,Code!$A$1:$B$30,2,FALSE))</f>
        <v/>
      </c>
      <c r="C179" s="28" t="str">
        <f>IF(ISBLANK(INV!L178)=TRUE,"",INV!K178)</f>
        <v/>
      </c>
      <c r="D179" s="28" t="str">
        <f>IF(ISBLANK(INV!L178)=TRUE,"",INV!J178)</f>
        <v/>
      </c>
      <c r="E179" s="28" t="str">
        <f>IF(ISBLANK(INV!L178)=TRUE,"",IF(Hauptmenü!$C$7=1,K179,J179))</f>
        <v/>
      </c>
      <c r="F179" s="28" t="str">
        <f>IF(ISBLANK(INV!L178)=TRUE,"",IF(INV!M178&lt;=99999,CONCATENATE("0",MID(INV!M178,1,1),".",MID(INV!M178,2,2),".",MID(INV!M178,4,2)),CONCATENATE(MID(INV!M178,1,2),".",MID(INV!M178,3,2),".",MID(INV!M178,5,2))))</f>
        <v/>
      </c>
      <c r="G179" s="41" t="str">
        <f>IF(ISBLANK(INV!L178)=TRUE,"",VALUE(F179))</f>
        <v/>
      </c>
      <c r="H179" s="28">
        <f>IF(I179&lt;3022,0,IF(AND(G179&gt;='USt-Sätze'!$A$3, G179&lt;='USt-Sätze'!$B$3),'USt-Sätze'!$C$3,IF(AND(G179&gt;='USt-Sätze'!$A$4, G179&lt;='USt-Sätze'!$B$4),'USt-Sätze'!$C$4,IF(AND(G179&gt;='USt-Sätze'!$A$5, G179&lt;='USt-Sätze'!$B$5),'USt-Sätze'!$C$5,IF(AND(G179&gt;='USt-Sätze'!$A$6, G179&lt;='USt-Sätze'!$B$6),'USt-Sätze'!$C$6,IF(AND(G179&gt;='USt-Sätze'!$A$7, G179&lt;='USt-Sätze'!$B$7),'USt-Sätze'!$C$7,IF(AND(G179&gt;='USt-Sätze'!$A$8, G179&lt;='USt-Sätze'!$B$8),'USt-Sätze'!$C$8,IF(AND(G179&gt;='USt-Sätze'!$A$9, G179&lt;='USt-Sätze'!$B$9),'USt-Sätze'!$C$9,IF(G179&gt;='USt-Sätze'!$A$10,'USt-Sätze'!$C$10,0)))))))))</f>
        <v>0.19</v>
      </c>
      <c r="I179" s="28" t="str">
        <f>IF(ISBLANK(INV!L178)=TRUE,"",INV!A178)</f>
        <v/>
      </c>
      <c r="J179" s="28" t="str">
        <f>IF(ISBLANK(INV!L178)=TRUE,"",INV!B178)</f>
        <v/>
      </c>
      <c r="K179" s="28" t="str">
        <f>IF(ISBLANK(INV!L178)=TRUE,"",ROUND(INV!B178*(1+H179),2))</f>
        <v/>
      </c>
    </row>
    <row r="180" spans="1:11">
      <c r="A180" s="28" t="str">
        <f>IF(ISBLANK(INV!L179)=TRUE,"",INV!L179)</f>
        <v/>
      </c>
      <c r="B180" s="42" t="str">
        <f>IF(ISBLANK(INV!L179)=TRUE,"",VLOOKUP(INV!A179,Code!$A$1:$B$30,2,FALSE))</f>
        <v/>
      </c>
      <c r="C180" s="28" t="str">
        <f>IF(ISBLANK(INV!L179)=TRUE,"",INV!K179)</f>
        <v/>
      </c>
      <c r="D180" s="28" t="str">
        <f>IF(ISBLANK(INV!L179)=TRUE,"",INV!J179)</f>
        <v/>
      </c>
      <c r="E180" s="28" t="str">
        <f>IF(ISBLANK(INV!L179)=TRUE,"",IF(Hauptmenü!$C$7=1,K180,J180))</f>
        <v/>
      </c>
      <c r="F180" s="28" t="str">
        <f>IF(ISBLANK(INV!L179)=TRUE,"",IF(INV!M179&lt;=99999,CONCATENATE("0",MID(INV!M179,1,1),".",MID(INV!M179,2,2),".",MID(INV!M179,4,2)),CONCATENATE(MID(INV!M179,1,2),".",MID(INV!M179,3,2),".",MID(INV!M179,5,2))))</f>
        <v/>
      </c>
      <c r="G180" s="41" t="str">
        <f>IF(ISBLANK(INV!L179)=TRUE,"",VALUE(F180))</f>
        <v/>
      </c>
      <c r="H180" s="28">
        <f>IF(I180&lt;3022,0,IF(AND(G180&gt;='USt-Sätze'!$A$3, G180&lt;='USt-Sätze'!$B$3),'USt-Sätze'!$C$3,IF(AND(G180&gt;='USt-Sätze'!$A$4, G180&lt;='USt-Sätze'!$B$4),'USt-Sätze'!$C$4,IF(AND(G180&gt;='USt-Sätze'!$A$5, G180&lt;='USt-Sätze'!$B$5),'USt-Sätze'!$C$5,IF(AND(G180&gt;='USt-Sätze'!$A$6, G180&lt;='USt-Sätze'!$B$6),'USt-Sätze'!$C$6,IF(AND(G180&gt;='USt-Sätze'!$A$7, G180&lt;='USt-Sätze'!$B$7),'USt-Sätze'!$C$7,IF(AND(G180&gt;='USt-Sätze'!$A$8, G180&lt;='USt-Sätze'!$B$8),'USt-Sätze'!$C$8,IF(AND(G180&gt;='USt-Sätze'!$A$9, G180&lt;='USt-Sätze'!$B$9),'USt-Sätze'!$C$9,IF(G180&gt;='USt-Sätze'!$A$10,'USt-Sätze'!$C$10,0)))))))))</f>
        <v>0.19</v>
      </c>
      <c r="I180" s="28" t="str">
        <f>IF(ISBLANK(INV!L179)=TRUE,"",INV!A179)</f>
        <v/>
      </c>
      <c r="J180" s="28" t="str">
        <f>IF(ISBLANK(INV!L179)=TRUE,"",INV!B179)</f>
        <v/>
      </c>
      <c r="K180" s="28" t="str">
        <f>IF(ISBLANK(INV!L179)=TRUE,"",ROUND(INV!B179*(1+H180),2))</f>
        <v/>
      </c>
    </row>
    <row r="181" spans="1:11">
      <c r="A181" s="28" t="str">
        <f>IF(ISBLANK(INV!L180)=TRUE,"",INV!L180)</f>
        <v/>
      </c>
      <c r="B181" s="42" t="str">
        <f>IF(ISBLANK(INV!L180)=TRUE,"",VLOOKUP(INV!A180,Code!$A$1:$B$30,2,FALSE))</f>
        <v/>
      </c>
      <c r="C181" s="28" t="str">
        <f>IF(ISBLANK(INV!L180)=TRUE,"",INV!K180)</f>
        <v/>
      </c>
      <c r="D181" s="28" t="str">
        <f>IF(ISBLANK(INV!L180)=TRUE,"",INV!J180)</f>
        <v/>
      </c>
      <c r="E181" s="28" t="str">
        <f>IF(ISBLANK(INV!L180)=TRUE,"",IF(Hauptmenü!$C$7=1,K181,J181))</f>
        <v/>
      </c>
      <c r="F181" s="28" t="str">
        <f>IF(ISBLANK(INV!L180)=TRUE,"",IF(INV!M180&lt;=99999,CONCATENATE("0",MID(INV!M180,1,1),".",MID(INV!M180,2,2),".",MID(INV!M180,4,2)),CONCATENATE(MID(INV!M180,1,2),".",MID(INV!M180,3,2),".",MID(INV!M180,5,2))))</f>
        <v/>
      </c>
      <c r="G181" s="41" t="str">
        <f>IF(ISBLANK(INV!L180)=TRUE,"",VALUE(F181))</f>
        <v/>
      </c>
      <c r="H181" s="28">
        <f>IF(I181&lt;3022,0,IF(AND(G181&gt;='USt-Sätze'!$A$3, G181&lt;='USt-Sätze'!$B$3),'USt-Sätze'!$C$3,IF(AND(G181&gt;='USt-Sätze'!$A$4, G181&lt;='USt-Sätze'!$B$4),'USt-Sätze'!$C$4,IF(AND(G181&gt;='USt-Sätze'!$A$5, G181&lt;='USt-Sätze'!$B$5),'USt-Sätze'!$C$5,IF(AND(G181&gt;='USt-Sätze'!$A$6, G181&lt;='USt-Sätze'!$B$6),'USt-Sätze'!$C$6,IF(AND(G181&gt;='USt-Sätze'!$A$7, G181&lt;='USt-Sätze'!$B$7),'USt-Sätze'!$C$7,IF(AND(G181&gt;='USt-Sätze'!$A$8, G181&lt;='USt-Sätze'!$B$8),'USt-Sätze'!$C$8,IF(AND(G181&gt;='USt-Sätze'!$A$9, G181&lt;='USt-Sätze'!$B$9),'USt-Sätze'!$C$9,IF(G181&gt;='USt-Sätze'!$A$10,'USt-Sätze'!$C$10,0)))))))))</f>
        <v>0.19</v>
      </c>
      <c r="I181" s="28" t="str">
        <f>IF(ISBLANK(INV!L180)=TRUE,"",INV!A180)</f>
        <v/>
      </c>
      <c r="J181" s="28" t="str">
        <f>IF(ISBLANK(INV!L180)=TRUE,"",INV!B180)</f>
        <v/>
      </c>
      <c r="K181" s="28" t="str">
        <f>IF(ISBLANK(INV!L180)=TRUE,"",ROUND(INV!B180*(1+H181),2))</f>
        <v/>
      </c>
    </row>
    <row r="182" spans="1:11">
      <c r="A182" s="28" t="str">
        <f>IF(ISBLANK(INV!L181)=TRUE,"",INV!L181)</f>
        <v/>
      </c>
      <c r="B182" s="42" t="str">
        <f>IF(ISBLANK(INV!L181)=TRUE,"",VLOOKUP(INV!A181,Code!$A$1:$B$30,2,FALSE))</f>
        <v/>
      </c>
      <c r="C182" s="28" t="str">
        <f>IF(ISBLANK(INV!L181)=TRUE,"",INV!K181)</f>
        <v/>
      </c>
      <c r="D182" s="28" t="str">
        <f>IF(ISBLANK(INV!L181)=TRUE,"",INV!J181)</f>
        <v/>
      </c>
      <c r="E182" s="28" t="str">
        <f>IF(ISBLANK(INV!L181)=TRUE,"",IF(Hauptmenü!$C$7=1,K182,J182))</f>
        <v/>
      </c>
      <c r="F182" s="28" t="str">
        <f>IF(ISBLANK(INV!L181)=TRUE,"",IF(INV!M181&lt;=99999,CONCATENATE("0",MID(INV!M181,1,1),".",MID(INV!M181,2,2),".",MID(INV!M181,4,2)),CONCATENATE(MID(INV!M181,1,2),".",MID(INV!M181,3,2),".",MID(INV!M181,5,2))))</f>
        <v/>
      </c>
      <c r="G182" s="41" t="str">
        <f>IF(ISBLANK(INV!L181)=TRUE,"",VALUE(F182))</f>
        <v/>
      </c>
      <c r="H182" s="28">
        <f>IF(I182&lt;3022,0,IF(AND(G182&gt;='USt-Sätze'!$A$3, G182&lt;='USt-Sätze'!$B$3),'USt-Sätze'!$C$3,IF(AND(G182&gt;='USt-Sätze'!$A$4, G182&lt;='USt-Sätze'!$B$4),'USt-Sätze'!$C$4,IF(AND(G182&gt;='USt-Sätze'!$A$5, G182&lt;='USt-Sätze'!$B$5),'USt-Sätze'!$C$5,IF(AND(G182&gt;='USt-Sätze'!$A$6, G182&lt;='USt-Sätze'!$B$6),'USt-Sätze'!$C$6,IF(AND(G182&gt;='USt-Sätze'!$A$7, G182&lt;='USt-Sätze'!$B$7),'USt-Sätze'!$C$7,IF(AND(G182&gt;='USt-Sätze'!$A$8, G182&lt;='USt-Sätze'!$B$8),'USt-Sätze'!$C$8,IF(AND(G182&gt;='USt-Sätze'!$A$9, G182&lt;='USt-Sätze'!$B$9),'USt-Sätze'!$C$9,IF(G182&gt;='USt-Sätze'!$A$10,'USt-Sätze'!$C$10,0)))))))))</f>
        <v>0.19</v>
      </c>
      <c r="I182" s="28" t="str">
        <f>IF(ISBLANK(INV!L181)=TRUE,"",INV!A181)</f>
        <v/>
      </c>
      <c r="J182" s="28" t="str">
        <f>IF(ISBLANK(INV!L181)=TRUE,"",INV!B181)</f>
        <v/>
      </c>
      <c r="K182" s="28" t="str">
        <f>IF(ISBLANK(INV!L181)=TRUE,"",ROUND(INV!B181*(1+H182),2))</f>
        <v/>
      </c>
    </row>
    <row r="183" spans="1:11">
      <c r="A183" s="28" t="str">
        <f>IF(ISBLANK(INV!L182)=TRUE,"",INV!L182)</f>
        <v/>
      </c>
      <c r="B183" s="42" t="str">
        <f>IF(ISBLANK(INV!L182)=TRUE,"",VLOOKUP(INV!A182,Code!$A$1:$B$30,2,FALSE))</f>
        <v/>
      </c>
      <c r="C183" s="28" t="str">
        <f>IF(ISBLANK(INV!L182)=TRUE,"",INV!K182)</f>
        <v/>
      </c>
      <c r="D183" s="28" t="str">
        <f>IF(ISBLANK(INV!L182)=TRUE,"",INV!J182)</f>
        <v/>
      </c>
      <c r="E183" s="28" t="str">
        <f>IF(ISBLANK(INV!L182)=TRUE,"",IF(Hauptmenü!$C$7=1,K183,J183))</f>
        <v/>
      </c>
      <c r="F183" s="28" t="str">
        <f>IF(ISBLANK(INV!L182)=TRUE,"",IF(INV!M182&lt;=99999,CONCATENATE("0",MID(INV!M182,1,1),".",MID(INV!M182,2,2),".",MID(INV!M182,4,2)),CONCATENATE(MID(INV!M182,1,2),".",MID(INV!M182,3,2),".",MID(INV!M182,5,2))))</f>
        <v/>
      </c>
      <c r="G183" s="41" t="str">
        <f>IF(ISBLANK(INV!L182)=TRUE,"",VALUE(F183))</f>
        <v/>
      </c>
      <c r="H183" s="28">
        <f>IF(I183&lt;3022,0,IF(AND(G183&gt;='USt-Sätze'!$A$3, G183&lt;='USt-Sätze'!$B$3),'USt-Sätze'!$C$3,IF(AND(G183&gt;='USt-Sätze'!$A$4, G183&lt;='USt-Sätze'!$B$4),'USt-Sätze'!$C$4,IF(AND(G183&gt;='USt-Sätze'!$A$5, G183&lt;='USt-Sätze'!$B$5),'USt-Sätze'!$C$5,IF(AND(G183&gt;='USt-Sätze'!$A$6, G183&lt;='USt-Sätze'!$B$6),'USt-Sätze'!$C$6,IF(AND(G183&gt;='USt-Sätze'!$A$7, G183&lt;='USt-Sätze'!$B$7),'USt-Sätze'!$C$7,IF(AND(G183&gt;='USt-Sätze'!$A$8, G183&lt;='USt-Sätze'!$B$8),'USt-Sätze'!$C$8,IF(AND(G183&gt;='USt-Sätze'!$A$9, G183&lt;='USt-Sätze'!$B$9),'USt-Sätze'!$C$9,IF(G183&gt;='USt-Sätze'!$A$10,'USt-Sätze'!$C$10,0)))))))))</f>
        <v>0.19</v>
      </c>
      <c r="I183" s="28" t="str">
        <f>IF(ISBLANK(INV!L182)=TRUE,"",INV!A182)</f>
        <v/>
      </c>
      <c r="J183" s="28" t="str">
        <f>IF(ISBLANK(INV!L182)=TRUE,"",INV!B182)</f>
        <v/>
      </c>
      <c r="K183" s="28" t="str">
        <f>IF(ISBLANK(INV!L182)=TRUE,"",ROUND(INV!B182*(1+H183),2))</f>
        <v/>
      </c>
    </row>
    <row r="184" spans="1:11">
      <c r="A184" s="28" t="str">
        <f>IF(ISBLANK(INV!L183)=TRUE,"",INV!L183)</f>
        <v/>
      </c>
      <c r="B184" s="42" t="str">
        <f>IF(ISBLANK(INV!L183)=TRUE,"",VLOOKUP(INV!A183,Code!$A$1:$B$30,2,FALSE))</f>
        <v/>
      </c>
      <c r="C184" s="28" t="str">
        <f>IF(ISBLANK(INV!L183)=TRUE,"",INV!K183)</f>
        <v/>
      </c>
      <c r="D184" s="28" t="str">
        <f>IF(ISBLANK(INV!L183)=TRUE,"",INV!J183)</f>
        <v/>
      </c>
      <c r="E184" s="28" t="str">
        <f>IF(ISBLANK(INV!L183)=TRUE,"",IF(Hauptmenü!$C$7=1,K184,J184))</f>
        <v/>
      </c>
      <c r="F184" s="28" t="str">
        <f>IF(ISBLANK(INV!L183)=TRUE,"",IF(INV!M183&lt;=99999,CONCATENATE("0",MID(INV!M183,1,1),".",MID(INV!M183,2,2),".",MID(INV!M183,4,2)),CONCATENATE(MID(INV!M183,1,2),".",MID(INV!M183,3,2),".",MID(INV!M183,5,2))))</f>
        <v/>
      </c>
      <c r="G184" s="41" t="str">
        <f>IF(ISBLANK(INV!L183)=TRUE,"",VALUE(F184))</f>
        <v/>
      </c>
      <c r="H184" s="28">
        <f>IF(I184&lt;3022,0,IF(AND(G184&gt;='USt-Sätze'!$A$3, G184&lt;='USt-Sätze'!$B$3),'USt-Sätze'!$C$3,IF(AND(G184&gt;='USt-Sätze'!$A$4, G184&lt;='USt-Sätze'!$B$4),'USt-Sätze'!$C$4,IF(AND(G184&gt;='USt-Sätze'!$A$5, G184&lt;='USt-Sätze'!$B$5),'USt-Sätze'!$C$5,IF(AND(G184&gt;='USt-Sätze'!$A$6, G184&lt;='USt-Sätze'!$B$6),'USt-Sätze'!$C$6,IF(AND(G184&gt;='USt-Sätze'!$A$7, G184&lt;='USt-Sätze'!$B$7),'USt-Sätze'!$C$7,IF(AND(G184&gt;='USt-Sätze'!$A$8, G184&lt;='USt-Sätze'!$B$8),'USt-Sätze'!$C$8,IF(AND(G184&gt;='USt-Sätze'!$A$9, G184&lt;='USt-Sätze'!$B$9),'USt-Sätze'!$C$9,IF(G184&gt;='USt-Sätze'!$A$10,'USt-Sätze'!$C$10,0)))))))))</f>
        <v>0.19</v>
      </c>
      <c r="I184" s="28" t="str">
        <f>IF(ISBLANK(INV!L183)=TRUE,"",INV!A183)</f>
        <v/>
      </c>
      <c r="J184" s="28" t="str">
        <f>IF(ISBLANK(INV!L183)=TRUE,"",INV!B183)</f>
        <v/>
      </c>
      <c r="K184" s="28" t="str">
        <f>IF(ISBLANK(INV!L183)=TRUE,"",ROUND(INV!B183*(1+H184),2))</f>
        <v/>
      </c>
    </row>
    <row r="185" spans="1:11">
      <c r="A185" s="28" t="str">
        <f>IF(ISBLANK(INV!L184)=TRUE,"",INV!L184)</f>
        <v/>
      </c>
      <c r="B185" s="42" t="str">
        <f>IF(ISBLANK(INV!L184)=TRUE,"",VLOOKUP(INV!A184,Code!$A$1:$B$30,2,FALSE))</f>
        <v/>
      </c>
      <c r="C185" s="28" t="str">
        <f>IF(ISBLANK(INV!L184)=TRUE,"",INV!K184)</f>
        <v/>
      </c>
      <c r="D185" s="28" t="str">
        <f>IF(ISBLANK(INV!L184)=TRUE,"",INV!J184)</f>
        <v/>
      </c>
      <c r="E185" s="28" t="str">
        <f>IF(ISBLANK(INV!L184)=TRUE,"",IF(Hauptmenü!$C$7=1,K185,J185))</f>
        <v/>
      </c>
      <c r="F185" s="28" t="str">
        <f>IF(ISBLANK(INV!L184)=TRUE,"",IF(INV!M184&lt;=99999,CONCATENATE("0",MID(INV!M184,1,1),".",MID(INV!M184,2,2),".",MID(INV!M184,4,2)),CONCATENATE(MID(INV!M184,1,2),".",MID(INV!M184,3,2),".",MID(INV!M184,5,2))))</f>
        <v/>
      </c>
      <c r="G185" s="41" t="str">
        <f>IF(ISBLANK(INV!L184)=TRUE,"",VALUE(F185))</f>
        <v/>
      </c>
      <c r="H185" s="28">
        <f>IF(I185&lt;3022,0,IF(AND(G185&gt;='USt-Sätze'!$A$3, G185&lt;='USt-Sätze'!$B$3),'USt-Sätze'!$C$3,IF(AND(G185&gt;='USt-Sätze'!$A$4, G185&lt;='USt-Sätze'!$B$4),'USt-Sätze'!$C$4,IF(AND(G185&gt;='USt-Sätze'!$A$5, G185&lt;='USt-Sätze'!$B$5),'USt-Sätze'!$C$5,IF(AND(G185&gt;='USt-Sätze'!$A$6, G185&lt;='USt-Sätze'!$B$6),'USt-Sätze'!$C$6,IF(AND(G185&gt;='USt-Sätze'!$A$7, G185&lt;='USt-Sätze'!$B$7),'USt-Sätze'!$C$7,IF(AND(G185&gt;='USt-Sätze'!$A$8, G185&lt;='USt-Sätze'!$B$8),'USt-Sätze'!$C$8,IF(AND(G185&gt;='USt-Sätze'!$A$9, G185&lt;='USt-Sätze'!$B$9),'USt-Sätze'!$C$9,IF(G185&gt;='USt-Sätze'!$A$10,'USt-Sätze'!$C$10,0)))))))))</f>
        <v>0.19</v>
      </c>
      <c r="I185" s="28" t="str">
        <f>IF(ISBLANK(INV!L184)=TRUE,"",INV!A184)</f>
        <v/>
      </c>
      <c r="J185" s="28" t="str">
        <f>IF(ISBLANK(INV!L184)=TRUE,"",INV!B184)</f>
        <v/>
      </c>
      <c r="K185" s="28" t="str">
        <f>IF(ISBLANK(INV!L184)=TRUE,"",ROUND(INV!B184*(1+H185),2))</f>
        <v/>
      </c>
    </row>
    <row r="186" spans="1:11">
      <c r="A186" s="28" t="str">
        <f>IF(ISBLANK(INV!L185)=TRUE,"",INV!L185)</f>
        <v/>
      </c>
      <c r="B186" s="42" t="str">
        <f>IF(ISBLANK(INV!L185)=TRUE,"",VLOOKUP(INV!A185,Code!$A$1:$B$30,2,FALSE))</f>
        <v/>
      </c>
      <c r="C186" s="28" t="str">
        <f>IF(ISBLANK(INV!L185)=TRUE,"",INV!K185)</f>
        <v/>
      </c>
      <c r="D186" s="28" t="str">
        <f>IF(ISBLANK(INV!L185)=TRUE,"",INV!J185)</f>
        <v/>
      </c>
      <c r="E186" s="28" t="str">
        <f>IF(ISBLANK(INV!L185)=TRUE,"",IF(Hauptmenü!$C$7=1,K186,J186))</f>
        <v/>
      </c>
      <c r="F186" s="28" t="str">
        <f>IF(ISBLANK(INV!L185)=TRUE,"",IF(INV!M185&lt;=99999,CONCATENATE("0",MID(INV!M185,1,1),".",MID(INV!M185,2,2),".",MID(INV!M185,4,2)),CONCATENATE(MID(INV!M185,1,2),".",MID(INV!M185,3,2),".",MID(INV!M185,5,2))))</f>
        <v/>
      </c>
      <c r="G186" s="41" t="str">
        <f>IF(ISBLANK(INV!L185)=TRUE,"",VALUE(F186))</f>
        <v/>
      </c>
      <c r="H186" s="28">
        <f>IF(I186&lt;3022,0,IF(AND(G186&gt;='USt-Sätze'!$A$3, G186&lt;='USt-Sätze'!$B$3),'USt-Sätze'!$C$3,IF(AND(G186&gt;='USt-Sätze'!$A$4, G186&lt;='USt-Sätze'!$B$4),'USt-Sätze'!$C$4,IF(AND(G186&gt;='USt-Sätze'!$A$5, G186&lt;='USt-Sätze'!$B$5),'USt-Sätze'!$C$5,IF(AND(G186&gt;='USt-Sätze'!$A$6, G186&lt;='USt-Sätze'!$B$6),'USt-Sätze'!$C$6,IF(AND(G186&gt;='USt-Sätze'!$A$7, G186&lt;='USt-Sätze'!$B$7),'USt-Sätze'!$C$7,IF(AND(G186&gt;='USt-Sätze'!$A$8, G186&lt;='USt-Sätze'!$B$8),'USt-Sätze'!$C$8,IF(AND(G186&gt;='USt-Sätze'!$A$9, G186&lt;='USt-Sätze'!$B$9),'USt-Sätze'!$C$9,IF(G186&gt;='USt-Sätze'!$A$10,'USt-Sätze'!$C$10,0)))))))))</f>
        <v>0.19</v>
      </c>
      <c r="I186" s="28" t="str">
        <f>IF(ISBLANK(INV!L185)=TRUE,"",INV!A185)</f>
        <v/>
      </c>
      <c r="J186" s="28" t="str">
        <f>IF(ISBLANK(INV!L185)=TRUE,"",INV!B185)</f>
        <v/>
      </c>
      <c r="K186" s="28" t="str">
        <f>IF(ISBLANK(INV!L185)=TRUE,"",ROUND(INV!B185*(1+H186),2))</f>
        <v/>
      </c>
    </row>
    <row r="187" spans="1:11">
      <c r="A187" s="28" t="str">
        <f>IF(ISBLANK(INV!L186)=TRUE,"",INV!L186)</f>
        <v/>
      </c>
      <c r="B187" s="42" t="str">
        <f>IF(ISBLANK(INV!L186)=TRUE,"",VLOOKUP(INV!A186,Code!$A$1:$B$30,2,FALSE))</f>
        <v/>
      </c>
      <c r="C187" s="28" t="str">
        <f>IF(ISBLANK(INV!L186)=TRUE,"",INV!K186)</f>
        <v/>
      </c>
      <c r="D187" s="28" t="str">
        <f>IF(ISBLANK(INV!L186)=TRUE,"",INV!J186)</f>
        <v/>
      </c>
      <c r="E187" s="28" t="str">
        <f>IF(ISBLANK(INV!L186)=TRUE,"",IF(Hauptmenü!$C$7=1,K187,J187))</f>
        <v/>
      </c>
      <c r="F187" s="28" t="str">
        <f>IF(ISBLANK(INV!L186)=TRUE,"",IF(INV!M186&lt;=99999,CONCATENATE("0",MID(INV!M186,1,1),".",MID(INV!M186,2,2),".",MID(INV!M186,4,2)),CONCATENATE(MID(INV!M186,1,2),".",MID(INV!M186,3,2),".",MID(INV!M186,5,2))))</f>
        <v/>
      </c>
      <c r="G187" s="41" t="str">
        <f>IF(ISBLANK(INV!L186)=TRUE,"",VALUE(F187))</f>
        <v/>
      </c>
      <c r="H187" s="28">
        <f>IF(I187&lt;3022,0,IF(AND(G187&gt;='USt-Sätze'!$A$3, G187&lt;='USt-Sätze'!$B$3),'USt-Sätze'!$C$3,IF(AND(G187&gt;='USt-Sätze'!$A$4, G187&lt;='USt-Sätze'!$B$4),'USt-Sätze'!$C$4,IF(AND(G187&gt;='USt-Sätze'!$A$5, G187&lt;='USt-Sätze'!$B$5),'USt-Sätze'!$C$5,IF(AND(G187&gt;='USt-Sätze'!$A$6, G187&lt;='USt-Sätze'!$B$6),'USt-Sätze'!$C$6,IF(AND(G187&gt;='USt-Sätze'!$A$7, G187&lt;='USt-Sätze'!$B$7),'USt-Sätze'!$C$7,IF(AND(G187&gt;='USt-Sätze'!$A$8, G187&lt;='USt-Sätze'!$B$8),'USt-Sätze'!$C$8,IF(AND(G187&gt;='USt-Sätze'!$A$9, G187&lt;='USt-Sätze'!$B$9),'USt-Sätze'!$C$9,IF(G187&gt;='USt-Sätze'!$A$10,'USt-Sätze'!$C$10,0)))))))))</f>
        <v>0.19</v>
      </c>
      <c r="I187" s="28" t="str">
        <f>IF(ISBLANK(INV!L186)=TRUE,"",INV!A186)</f>
        <v/>
      </c>
      <c r="J187" s="28" t="str">
        <f>IF(ISBLANK(INV!L186)=TRUE,"",INV!B186)</f>
        <v/>
      </c>
      <c r="K187" s="28" t="str">
        <f>IF(ISBLANK(INV!L186)=TRUE,"",ROUND(INV!B186*(1+H187),2))</f>
        <v/>
      </c>
    </row>
    <row r="188" spans="1:11">
      <c r="A188" s="28" t="str">
        <f>IF(ISBLANK(INV!L187)=TRUE,"",INV!L187)</f>
        <v/>
      </c>
      <c r="B188" s="42" t="str">
        <f>IF(ISBLANK(INV!L187)=TRUE,"",VLOOKUP(INV!A187,Code!$A$1:$B$30,2,FALSE))</f>
        <v/>
      </c>
      <c r="C188" s="28" t="str">
        <f>IF(ISBLANK(INV!L187)=TRUE,"",INV!K187)</f>
        <v/>
      </c>
      <c r="D188" s="28" t="str">
        <f>IF(ISBLANK(INV!L187)=TRUE,"",INV!J187)</f>
        <v/>
      </c>
      <c r="E188" s="28" t="str">
        <f>IF(ISBLANK(INV!L187)=TRUE,"",IF(Hauptmenü!$C$7=1,K188,J188))</f>
        <v/>
      </c>
      <c r="F188" s="28" t="str">
        <f>IF(ISBLANK(INV!L187)=TRUE,"",IF(INV!M187&lt;=99999,CONCATENATE("0",MID(INV!M187,1,1),".",MID(INV!M187,2,2),".",MID(INV!M187,4,2)),CONCATENATE(MID(INV!M187,1,2),".",MID(INV!M187,3,2),".",MID(INV!M187,5,2))))</f>
        <v/>
      </c>
      <c r="G188" s="41" t="str">
        <f>IF(ISBLANK(INV!L187)=TRUE,"",VALUE(F188))</f>
        <v/>
      </c>
      <c r="H188" s="28">
        <f>IF(I188&lt;3022,0,IF(AND(G188&gt;='USt-Sätze'!$A$3, G188&lt;='USt-Sätze'!$B$3),'USt-Sätze'!$C$3,IF(AND(G188&gt;='USt-Sätze'!$A$4, G188&lt;='USt-Sätze'!$B$4),'USt-Sätze'!$C$4,IF(AND(G188&gt;='USt-Sätze'!$A$5, G188&lt;='USt-Sätze'!$B$5),'USt-Sätze'!$C$5,IF(AND(G188&gt;='USt-Sätze'!$A$6, G188&lt;='USt-Sätze'!$B$6),'USt-Sätze'!$C$6,IF(AND(G188&gt;='USt-Sätze'!$A$7, G188&lt;='USt-Sätze'!$B$7),'USt-Sätze'!$C$7,IF(AND(G188&gt;='USt-Sätze'!$A$8, G188&lt;='USt-Sätze'!$B$8),'USt-Sätze'!$C$8,IF(AND(G188&gt;='USt-Sätze'!$A$9, G188&lt;='USt-Sätze'!$B$9),'USt-Sätze'!$C$9,IF(G188&gt;='USt-Sätze'!$A$10,'USt-Sätze'!$C$10,0)))))))))</f>
        <v>0.19</v>
      </c>
      <c r="I188" s="28" t="str">
        <f>IF(ISBLANK(INV!L187)=TRUE,"",INV!A187)</f>
        <v/>
      </c>
      <c r="J188" s="28" t="str">
        <f>IF(ISBLANK(INV!L187)=TRUE,"",INV!B187)</f>
        <v/>
      </c>
      <c r="K188" s="28" t="str">
        <f>IF(ISBLANK(INV!L187)=TRUE,"",ROUND(INV!B187*(1+H188),2))</f>
        <v/>
      </c>
    </row>
    <row r="189" spans="1:11">
      <c r="A189" s="28" t="str">
        <f>IF(ISBLANK(INV!L188)=TRUE,"",INV!L188)</f>
        <v/>
      </c>
      <c r="B189" s="42" t="str">
        <f>IF(ISBLANK(INV!L188)=TRUE,"",VLOOKUP(INV!A188,Code!$A$1:$B$30,2,FALSE))</f>
        <v/>
      </c>
      <c r="C189" s="28" t="str">
        <f>IF(ISBLANK(INV!L188)=TRUE,"",INV!K188)</f>
        <v/>
      </c>
      <c r="D189" s="28" t="str">
        <f>IF(ISBLANK(INV!L188)=TRUE,"",INV!J188)</f>
        <v/>
      </c>
      <c r="E189" s="28" t="str">
        <f>IF(ISBLANK(INV!L188)=TRUE,"",IF(Hauptmenü!$C$7=1,K189,J189))</f>
        <v/>
      </c>
      <c r="F189" s="28" t="str">
        <f>IF(ISBLANK(INV!L188)=TRUE,"",IF(INV!M188&lt;=99999,CONCATENATE("0",MID(INV!M188,1,1),".",MID(INV!M188,2,2),".",MID(INV!M188,4,2)),CONCATENATE(MID(INV!M188,1,2),".",MID(INV!M188,3,2),".",MID(INV!M188,5,2))))</f>
        <v/>
      </c>
      <c r="G189" s="41" t="str">
        <f>IF(ISBLANK(INV!L188)=TRUE,"",VALUE(F189))</f>
        <v/>
      </c>
      <c r="H189" s="28">
        <f>IF(I189&lt;3022,0,IF(AND(G189&gt;='USt-Sätze'!$A$3, G189&lt;='USt-Sätze'!$B$3),'USt-Sätze'!$C$3,IF(AND(G189&gt;='USt-Sätze'!$A$4, G189&lt;='USt-Sätze'!$B$4),'USt-Sätze'!$C$4,IF(AND(G189&gt;='USt-Sätze'!$A$5, G189&lt;='USt-Sätze'!$B$5),'USt-Sätze'!$C$5,IF(AND(G189&gt;='USt-Sätze'!$A$6, G189&lt;='USt-Sätze'!$B$6),'USt-Sätze'!$C$6,IF(AND(G189&gt;='USt-Sätze'!$A$7, G189&lt;='USt-Sätze'!$B$7),'USt-Sätze'!$C$7,IF(AND(G189&gt;='USt-Sätze'!$A$8, G189&lt;='USt-Sätze'!$B$8),'USt-Sätze'!$C$8,IF(AND(G189&gt;='USt-Sätze'!$A$9, G189&lt;='USt-Sätze'!$B$9),'USt-Sätze'!$C$9,IF(G189&gt;='USt-Sätze'!$A$10,'USt-Sätze'!$C$10,0)))))))))</f>
        <v>0.19</v>
      </c>
      <c r="I189" s="28" t="str">
        <f>IF(ISBLANK(INV!L188)=TRUE,"",INV!A188)</f>
        <v/>
      </c>
      <c r="J189" s="28" t="str">
        <f>IF(ISBLANK(INV!L188)=TRUE,"",INV!B188)</f>
        <v/>
      </c>
      <c r="K189" s="28" t="str">
        <f>IF(ISBLANK(INV!L188)=TRUE,"",ROUND(INV!B188*(1+H189),2))</f>
        <v/>
      </c>
    </row>
    <row r="190" spans="1:11">
      <c r="A190" s="28" t="str">
        <f>IF(ISBLANK(INV!L189)=TRUE,"",INV!L189)</f>
        <v/>
      </c>
      <c r="B190" s="42" t="str">
        <f>IF(ISBLANK(INV!L189)=TRUE,"",VLOOKUP(INV!A189,Code!$A$1:$B$30,2,FALSE))</f>
        <v/>
      </c>
      <c r="C190" s="28" t="str">
        <f>IF(ISBLANK(INV!L189)=TRUE,"",INV!K189)</f>
        <v/>
      </c>
      <c r="D190" s="28" t="str">
        <f>IF(ISBLANK(INV!L189)=TRUE,"",INV!J189)</f>
        <v/>
      </c>
      <c r="E190" s="28" t="str">
        <f>IF(ISBLANK(INV!L189)=TRUE,"",IF(Hauptmenü!$C$7=1,K190,J190))</f>
        <v/>
      </c>
      <c r="F190" s="28" t="str">
        <f>IF(ISBLANK(INV!L189)=TRUE,"",IF(INV!M189&lt;=99999,CONCATENATE("0",MID(INV!M189,1,1),".",MID(INV!M189,2,2),".",MID(INV!M189,4,2)),CONCATENATE(MID(INV!M189,1,2),".",MID(INV!M189,3,2),".",MID(INV!M189,5,2))))</f>
        <v/>
      </c>
      <c r="G190" s="41" t="str">
        <f>IF(ISBLANK(INV!L189)=TRUE,"",VALUE(F190))</f>
        <v/>
      </c>
      <c r="H190" s="28">
        <f>IF(I190&lt;3022,0,IF(AND(G190&gt;='USt-Sätze'!$A$3, G190&lt;='USt-Sätze'!$B$3),'USt-Sätze'!$C$3,IF(AND(G190&gt;='USt-Sätze'!$A$4, G190&lt;='USt-Sätze'!$B$4),'USt-Sätze'!$C$4,IF(AND(G190&gt;='USt-Sätze'!$A$5, G190&lt;='USt-Sätze'!$B$5),'USt-Sätze'!$C$5,IF(AND(G190&gt;='USt-Sätze'!$A$6, G190&lt;='USt-Sätze'!$B$6),'USt-Sätze'!$C$6,IF(AND(G190&gt;='USt-Sätze'!$A$7, G190&lt;='USt-Sätze'!$B$7),'USt-Sätze'!$C$7,IF(AND(G190&gt;='USt-Sätze'!$A$8, G190&lt;='USt-Sätze'!$B$8),'USt-Sätze'!$C$8,IF(AND(G190&gt;='USt-Sätze'!$A$9, G190&lt;='USt-Sätze'!$B$9),'USt-Sätze'!$C$9,IF(G190&gt;='USt-Sätze'!$A$10,'USt-Sätze'!$C$10,0)))))))))</f>
        <v>0.19</v>
      </c>
      <c r="I190" s="28" t="str">
        <f>IF(ISBLANK(INV!L189)=TRUE,"",INV!A189)</f>
        <v/>
      </c>
      <c r="J190" s="28" t="str">
        <f>IF(ISBLANK(INV!L189)=TRUE,"",INV!B189)</f>
        <v/>
      </c>
      <c r="K190" s="28" t="str">
        <f>IF(ISBLANK(INV!L189)=TRUE,"",ROUND(INV!B189*(1+H190),2))</f>
        <v/>
      </c>
    </row>
    <row r="191" spans="1:11">
      <c r="A191" s="28" t="str">
        <f>IF(ISBLANK(INV!L190)=TRUE,"",INV!L190)</f>
        <v/>
      </c>
      <c r="B191" s="42" t="str">
        <f>IF(ISBLANK(INV!L190)=TRUE,"",VLOOKUP(INV!A190,Code!$A$1:$B$30,2,FALSE))</f>
        <v/>
      </c>
      <c r="C191" s="28" t="str">
        <f>IF(ISBLANK(INV!L190)=TRUE,"",INV!K190)</f>
        <v/>
      </c>
      <c r="D191" s="28" t="str">
        <f>IF(ISBLANK(INV!L190)=TRUE,"",INV!J190)</f>
        <v/>
      </c>
      <c r="E191" s="28" t="str">
        <f>IF(ISBLANK(INV!L190)=TRUE,"",IF(Hauptmenü!$C$7=1,K191,J191))</f>
        <v/>
      </c>
      <c r="F191" s="28" t="str">
        <f>IF(ISBLANK(INV!L190)=TRUE,"",IF(INV!M190&lt;=99999,CONCATENATE("0",MID(INV!M190,1,1),".",MID(INV!M190,2,2),".",MID(INV!M190,4,2)),CONCATENATE(MID(INV!M190,1,2),".",MID(INV!M190,3,2),".",MID(INV!M190,5,2))))</f>
        <v/>
      </c>
      <c r="G191" s="41" t="str">
        <f>IF(ISBLANK(INV!L190)=TRUE,"",VALUE(F191))</f>
        <v/>
      </c>
      <c r="H191" s="28">
        <f>IF(I191&lt;3022,0,IF(AND(G191&gt;='USt-Sätze'!$A$3, G191&lt;='USt-Sätze'!$B$3),'USt-Sätze'!$C$3,IF(AND(G191&gt;='USt-Sätze'!$A$4, G191&lt;='USt-Sätze'!$B$4),'USt-Sätze'!$C$4,IF(AND(G191&gt;='USt-Sätze'!$A$5, G191&lt;='USt-Sätze'!$B$5),'USt-Sätze'!$C$5,IF(AND(G191&gt;='USt-Sätze'!$A$6, G191&lt;='USt-Sätze'!$B$6),'USt-Sätze'!$C$6,IF(AND(G191&gt;='USt-Sätze'!$A$7, G191&lt;='USt-Sätze'!$B$7),'USt-Sätze'!$C$7,IF(AND(G191&gt;='USt-Sätze'!$A$8, G191&lt;='USt-Sätze'!$B$8),'USt-Sätze'!$C$8,IF(AND(G191&gt;='USt-Sätze'!$A$9, G191&lt;='USt-Sätze'!$B$9),'USt-Sätze'!$C$9,IF(G191&gt;='USt-Sätze'!$A$10,'USt-Sätze'!$C$10,0)))))))))</f>
        <v>0.19</v>
      </c>
      <c r="I191" s="28" t="str">
        <f>IF(ISBLANK(INV!L190)=TRUE,"",INV!A190)</f>
        <v/>
      </c>
      <c r="J191" s="28" t="str">
        <f>IF(ISBLANK(INV!L190)=TRUE,"",INV!B190)</f>
        <v/>
      </c>
      <c r="K191" s="28" t="str">
        <f>IF(ISBLANK(INV!L190)=TRUE,"",ROUND(INV!B190*(1+H191),2))</f>
        <v/>
      </c>
    </row>
    <row r="192" spans="1:11">
      <c r="A192" s="28" t="str">
        <f>IF(ISBLANK(INV!L191)=TRUE,"",INV!L191)</f>
        <v/>
      </c>
      <c r="B192" s="42" t="str">
        <f>IF(ISBLANK(INV!L191)=TRUE,"",VLOOKUP(INV!A191,Code!$A$1:$B$30,2,FALSE))</f>
        <v/>
      </c>
      <c r="C192" s="28" t="str">
        <f>IF(ISBLANK(INV!L191)=TRUE,"",INV!K191)</f>
        <v/>
      </c>
      <c r="D192" s="28" t="str">
        <f>IF(ISBLANK(INV!L191)=TRUE,"",INV!J191)</f>
        <v/>
      </c>
      <c r="E192" s="28" t="str">
        <f>IF(ISBLANK(INV!L191)=TRUE,"",IF(Hauptmenü!$C$7=1,K192,J192))</f>
        <v/>
      </c>
      <c r="F192" s="28" t="str">
        <f>IF(ISBLANK(INV!L191)=TRUE,"",IF(INV!M191&lt;=99999,CONCATENATE("0",MID(INV!M191,1,1),".",MID(INV!M191,2,2),".",MID(INV!M191,4,2)),CONCATENATE(MID(INV!M191,1,2),".",MID(INV!M191,3,2),".",MID(INV!M191,5,2))))</f>
        <v/>
      </c>
      <c r="G192" s="41" t="str">
        <f>IF(ISBLANK(INV!L191)=TRUE,"",VALUE(F192))</f>
        <v/>
      </c>
      <c r="H192" s="28">
        <f>IF(I192&lt;3022,0,IF(AND(G192&gt;='USt-Sätze'!$A$3, G192&lt;='USt-Sätze'!$B$3),'USt-Sätze'!$C$3,IF(AND(G192&gt;='USt-Sätze'!$A$4, G192&lt;='USt-Sätze'!$B$4),'USt-Sätze'!$C$4,IF(AND(G192&gt;='USt-Sätze'!$A$5, G192&lt;='USt-Sätze'!$B$5),'USt-Sätze'!$C$5,IF(AND(G192&gt;='USt-Sätze'!$A$6, G192&lt;='USt-Sätze'!$B$6),'USt-Sätze'!$C$6,IF(AND(G192&gt;='USt-Sätze'!$A$7, G192&lt;='USt-Sätze'!$B$7),'USt-Sätze'!$C$7,IF(AND(G192&gt;='USt-Sätze'!$A$8, G192&lt;='USt-Sätze'!$B$8),'USt-Sätze'!$C$8,IF(AND(G192&gt;='USt-Sätze'!$A$9, G192&lt;='USt-Sätze'!$B$9),'USt-Sätze'!$C$9,IF(G192&gt;='USt-Sätze'!$A$10,'USt-Sätze'!$C$10,0)))))))))</f>
        <v>0.19</v>
      </c>
      <c r="I192" s="28" t="str">
        <f>IF(ISBLANK(INV!L191)=TRUE,"",INV!A191)</f>
        <v/>
      </c>
      <c r="J192" s="28" t="str">
        <f>IF(ISBLANK(INV!L191)=TRUE,"",INV!B191)</f>
        <v/>
      </c>
      <c r="K192" s="28" t="str">
        <f>IF(ISBLANK(INV!L191)=TRUE,"",ROUND(INV!B191*(1+H192),2))</f>
        <v/>
      </c>
    </row>
    <row r="193" spans="1:11">
      <c r="A193" s="28" t="str">
        <f>IF(ISBLANK(INV!L192)=TRUE,"",INV!L192)</f>
        <v/>
      </c>
      <c r="B193" s="42" t="str">
        <f>IF(ISBLANK(INV!L192)=TRUE,"",VLOOKUP(INV!A192,Code!$A$1:$B$30,2,FALSE))</f>
        <v/>
      </c>
      <c r="C193" s="28" t="str">
        <f>IF(ISBLANK(INV!L192)=TRUE,"",INV!K192)</f>
        <v/>
      </c>
      <c r="D193" s="28" t="str">
        <f>IF(ISBLANK(INV!L192)=TRUE,"",INV!J192)</f>
        <v/>
      </c>
      <c r="E193" s="28" t="str">
        <f>IF(ISBLANK(INV!L192)=TRUE,"",IF(Hauptmenü!$C$7=1,K193,J193))</f>
        <v/>
      </c>
      <c r="F193" s="28" t="str">
        <f>IF(ISBLANK(INV!L192)=TRUE,"",IF(INV!M192&lt;=99999,CONCATENATE("0",MID(INV!M192,1,1),".",MID(INV!M192,2,2),".",MID(INV!M192,4,2)),CONCATENATE(MID(INV!M192,1,2),".",MID(INV!M192,3,2),".",MID(INV!M192,5,2))))</f>
        <v/>
      </c>
      <c r="G193" s="41" t="str">
        <f>IF(ISBLANK(INV!L192)=TRUE,"",VALUE(F193))</f>
        <v/>
      </c>
      <c r="H193" s="28">
        <f>IF(I193&lt;3022,0,IF(AND(G193&gt;='USt-Sätze'!$A$3, G193&lt;='USt-Sätze'!$B$3),'USt-Sätze'!$C$3,IF(AND(G193&gt;='USt-Sätze'!$A$4, G193&lt;='USt-Sätze'!$B$4),'USt-Sätze'!$C$4,IF(AND(G193&gt;='USt-Sätze'!$A$5, G193&lt;='USt-Sätze'!$B$5),'USt-Sätze'!$C$5,IF(AND(G193&gt;='USt-Sätze'!$A$6, G193&lt;='USt-Sätze'!$B$6),'USt-Sätze'!$C$6,IF(AND(G193&gt;='USt-Sätze'!$A$7, G193&lt;='USt-Sätze'!$B$7),'USt-Sätze'!$C$7,IF(AND(G193&gt;='USt-Sätze'!$A$8, G193&lt;='USt-Sätze'!$B$8),'USt-Sätze'!$C$8,IF(AND(G193&gt;='USt-Sätze'!$A$9, G193&lt;='USt-Sätze'!$B$9),'USt-Sätze'!$C$9,IF(G193&gt;='USt-Sätze'!$A$10,'USt-Sätze'!$C$10,0)))))))))</f>
        <v>0.19</v>
      </c>
      <c r="I193" s="28" t="str">
        <f>IF(ISBLANK(INV!L192)=TRUE,"",INV!A192)</f>
        <v/>
      </c>
      <c r="J193" s="28" t="str">
        <f>IF(ISBLANK(INV!L192)=TRUE,"",INV!B192)</f>
        <v/>
      </c>
      <c r="K193" s="28" t="str">
        <f>IF(ISBLANK(INV!L192)=TRUE,"",ROUND(INV!B192*(1+H193),2))</f>
        <v/>
      </c>
    </row>
    <row r="194" spans="1:11">
      <c r="A194" s="28" t="str">
        <f>IF(ISBLANK(INV!L193)=TRUE,"",INV!L193)</f>
        <v/>
      </c>
      <c r="B194" s="42" t="str">
        <f>IF(ISBLANK(INV!L193)=TRUE,"",VLOOKUP(INV!A193,Code!$A$1:$B$30,2,FALSE))</f>
        <v/>
      </c>
      <c r="C194" s="28" t="str">
        <f>IF(ISBLANK(INV!L193)=TRUE,"",INV!K193)</f>
        <v/>
      </c>
      <c r="D194" s="28" t="str">
        <f>IF(ISBLANK(INV!L193)=TRUE,"",INV!J193)</f>
        <v/>
      </c>
      <c r="E194" s="28" t="str">
        <f>IF(ISBLANK(INV!L193)=TRUE,"",IF(Hauptmenü!$C$7=1,K194,J194))</f>
        <v/>
      </c>
      <c r="F194" s="28" t="str">
        <f>IF(ISBLANK(INV!L193)=TRUE,"",IF(INV!M193&lt;=99999,CONCATENATE("0",MID(INV!M193,1,1),".",MID(INV!M193,2,2),".",MID(INV!M193,4,2)),CONCATENATE(MID(INV!M193,1,2),".",MID(INV!M193,3,2),".",MID(INV!M193,5,2))))</f>
        <v/>
      </c>
      <c r="G194" s="41" t="str">
        <f>IF(ISBLANK(INV!L193)=TRUE,"",VALUE(F194))</f>
        <v/>
      </c>
      <c r="H194" s="28">
        <f>IF(I194&lt;3022,0,IF(AND(G194&gt;='USt-Sätze'!$A$3, G194&lt;='USt-Sätze'!$B$3),'USt-Sätze'!$C$3,IF(AND(G194&gt;='USt-Sätze'!$A$4, G194&lt;='USt-Sätze'!$B$4),'USt-Sätze'!$C$4,IF(AND(G194&gt;='USt-Sätze'!$A$5, G194&lt;='USt-Sätze'!$B$5),'USt-Sätze'!$C$5,IF(AND(G194&gt;='USt-Sätze'!$A$6, G194&lt;='USt-Sätze'!$B$6),'USt-Sätze'!$C$6,IF(AND(G194&gt;='USt-Sätze'!$A$7, G194&lt;='USt-Sätze'!$B$7),'USt-Sätze'!$C$7,IF(AND(G194&gt;='USt-Sätze'!$A$8, G194&lt;='USt-Sätze'!$B$8),'USt-Sätze'!$C$8,IF(AND(G194&gt;='USt-Sätze'!$A$9, G194&lt;='USt-Sätze'!$B$9),'USt-Sätze'!$C$9,IF(G194&gt;='USt-Sätze'!$A$10,'USt-Sätze'!$C$10,0)))))))))</f>
        <v>0.19</v>
      </c>
      <c r="I194" s="28" t="str">
        <f>IF(ISBLANK(INV!L193)=TRUE,"",INV!A193)</f>
        <v/>
      </c>
      <c r="J194" s="28" t="str">
        <f>IF(ISBLANK(INV!L193)=TRUE,"",INV!B193)</f>
        <v/>
      </c>
      <c r="K194" s="28" t="str">
        <f>IF(ISBLANK(INV!L193)=TRUE,"",ROUND(INV!B193*(1+H194),2))</f>
        <v/>
      </c>
    </row>
    <row r="195" spans="1:11">
      <c r="A195" s="28" t="str">
        <f>IF(ISBLANK(INV!L194)=TRUE,"",INV!L194)</f>
        <v/>
      </c>
      <c r="B195" s="42" t="str">
        <f>IF(ISBLANK(INV!L194)=TRUE,"",VLOOKUP(INV!A194,Code!$A$1:$B$30,2,FALSE))</f>
        <v/>
      </c>
      <c r="C195" s="28" t="str">
        <f>IF(ISBLANK(INV!L194)=TRUE,"",INV!K194)</f>
        <v/>
      </c>
      <c r="D195" s="28" t="str">
        <f>IF(ISBLANK(INV!L194)=TRUE,"",INV!J194)</f>
        <v/>
      </c>
      <c r="E195" s="28" t="str">
        <f>IF(ISBLANK(INV!L194)=TRUE,"",IF(Hauptmenü!$C$7=1,K195,J195))</f>
        <v/>
      </c>
      <c r="F195" s="28" t="str">
        <f>IF(ISBLANK(INV!L194)=TRUE,"",IF(INV!M194&lt;=99999,CONCATENATE("0",MID(INV!M194,1,1),".",MID(INV!M194,2,2),".",MID(INV!M194,4,2)),CONCATENATE(MID(INV!M194,1,2),".",MID(INV!M194,3,2),".",MID(INV!M194,5,2))))</f>
        <v/>
      </c>
      <c r="G195" s="41" t="str">
        <f>IF(ISBLANK(INV!L194)=TRUE,"",VALUE(F195))</f>
        <v/>
      </c>
      <c r="H195" s="28">
        <f>IF(I195&lt;3022,0,IF(AND(G195&gt;='USt-Sätze'!$A$3, G195&lt;='USt-Sätze'!$B$3),'USt-Sätze'!$C$3,IF(AND(G195&gt;='USt-Sätze'!$A$4, G195&lt;='USt-Sätze'!$B$4),'USt-Sätze'!$C$4,IF(AND(G195&gt;='USt-Sätze'!$A$5, G195&lt;='USt-Sätze'!$B$5),'USt-Sätze'!$C$5,IF(AND(G195&gt;='USt-Sätze'!$A$6, G195&lt;='USt-Sätze'!$B$6),'USt-Sätze'!$C$6,IF(AND(G195&gt;='USt-Sätze'!$A$7, G195&lt;='USt-Sätze'!$B$7),'USt-Sätze'!$C$7,IF(AND(G195&gt;='USt-Sätze'!$A$8, G195&lt;='USt-Sätze'!$B$8),'USt-Sätze'!$C$8,IF(AND(G195&gt;='USt-Sätze'!$A$9, G195&lt;='USt-Sätze'!$B$9),'USt-Sätze'!$C$9,IF(G195&gt;='USt-Sätze'!$A$10,'USt-Sätze'!$C$10,0)))))))))</f>
        <v>0.19</v>
      </c>
      <c r="I195" s="28" t="str">
        <f>IF(ISBLANK(INV!L194)=TRUE,"",INV!A194)</f>
        <v/>
      </c>
      <c r="J195" s="28" t="str">
        <f>IF(ISBLANK(INV!L194)=TRUE,"",INV!B194)</f>
        <v/>
      </c>
      <c r="K195" s="28" t="str">
        <f>IF(ISBLANK(INV!L194)=TRUE,"",ROUND(INV!B194*(1+H195),2))</f>
        <v/>
      </c>
    </row>
    <row r="196" spans="1:11">
      <c r="A196" s="28" t="str">
        <f>IF(ISBLANK(INV!L195)=TRUE,"",INV!L195)</f>
        <v/>
      </c>
      <c r="B196" s="42" t="str">
        <f>IF(ISBLANK(INV!L195)=TRUE,"",VLOOKUP(INV!A195,Code!$A$1:$B$30,2,FALSE))</f>
        <v/>
      </c>
      <c r="C196" s="28" t="str">
        <f>IF(ISBLANK(INV!L195)=TRUE,"",INV!K195)</f>
        <v/>
      </c>
      <c r="D196" s="28" t="str">
        <f>IF(ISBLANK(INV!L195)=TRUE,"",INV!J195)</f>
        <v/>
      </c>
      <c r="E196" s="28" t="str">
        <f>IF(ISBLANK(INV!L195)=TRUE,"",IF(Hauptmenü!$C$7=1,K196,J196))</f>
        <v/>
      </c>
      <c r="F196" s="28" t="str">
        <f>IF(ISBLANK(INV!L195)=TRUE,"",IF(INV!M195&lt;=99999,CONCATENATE("0",MID(INV!M195,1,1),".",MID(INV!M195,2,2),".",MID(INV!M195,4,2)),CONCATENATE(MID(INV!M195,1,2),".",MID(INV!M195,3,2),".",MID(INV!M195,5,2))))</f>
        <v/>
      </c>
      <c r="G196" s="41" t="str">
        <f>IF(ISBLANK(INV!L195)=TRUE,"",VALUE(F196))</f>
        <v/>
      </c>
      <c r="H196" s="28">
        <f>IF(I196&lt;3022,0,IF(AND(G196&gt;='USt-Sätze'!$A$3, G196&lt;='USt-Sätze'!$B$3),'USt-Sätze'!$C$3,IF(AND(G196&gt;='USt-Sätze'!$A$4, G196&lt;='USt-Sätze'!$B$4),'USt-Sätze'!$C$4,IF(AND(G196&gt;='USt-Sätze'!$A$5, G196&lt;='USt-Sätze'!$B$5),'USt-Sätze'!$C$5,IF(AND(G196&gt;='USt-Sätze'!$A$6, G196&lt;='USt-Sätze'!$B$6),'USt-Sätze'!$C$6,IF(AND(G196&gt;='USt-Sätze'!$A$7, G196&lt;='USt-Sätze'!$B$7),'USt-Sätze'!$C$7,IF(AND(G196&gt;='USt-Sätze'!$A$8, G196&lt;='USt-Sätze'!$B$8),'USt-Sätze'!$C$8,IF(AND(G196&gt;='USt-Sätze'!$A$9, G196&lt;='USt-Sätze'!$B$9),'USt-Sätze'!$C$9,IF(G196&gt;='USt-Sätze'!$A$10,'USt-Sätze'!$C$10,0)))))))))</f>
        <v>0.19</v>
      </c>
      <c r="I196" s="28" t="str">
        <f>IF(ISBLANK(INV!L195)=TRUE,"",INV!A195)</f>
        <v/>
      </c>
      <c r="J196" s="28" t="str">
        <f>IF(ISBLANK(INV!L195)=TRUE,"",INV!B195)</f>
        <v/>
      </c>
      <c r="K196" s="28" t="str">
        <f>IF(ISBLANK(INV!L195)=TRUE,"",ROUND(INV!B195*(1+H196),2))</f>
        <v/>
      </c>
    </row>
    <row r="197" spans="1:11">
      <c r="A197" s="28" t="str">
        <f>IF(ISBLANK(INV!L196)=TRUE,"",INV!L196)</f>
        <v/>
      </c>
      <c r="B197" s="42" t="str">
        <f>IF(ISBLANK(INV!L196)=TRUE,"",VLOOKUP(INV!A196,Code!$A$1:$B$30,2,FALSE))</f>
        <v/>
      </c>
      <c r="C197" s="28" t="str">
        <f>IF(ISBLANK(INV!L196)=TRUE,"",INV!K196)</f>
        <v/>
      </c>
      <c r="D197" s="28" t="str">
        <f>IF(ISBLANK(INV!L196)=TRUE,"",INV!J196)</f>
        <v/>
      </c>
      <c r="E197" s="28" t="str">
        <f>IF(ISBLANK(INV!L196)=TRUE,"",IF(Hauptmenü!$C$7=1,K197,J197))</f>
        <v/>
      </c>
      <c r="F197" s="28" t="str">
        <f>IF(ISBLANK(INV!L196)=TRUE,"",IF(INV!M196&lt;=99999,CONCATENATE("0",MID(INV!M196,1,1),".",MID(INV!M196,2,2),".",MID(INV!M196,4,2)),CONCATENATE(MID(INV!M196,1,2),".",MID(INV!M196,3,2),".",MID(INV!M196,5,2))))</f>
        <v/>
      </c>
      <c r="G197" s="41" t="str">
        <f>IF(ISBLANK(INV!L196)=TRUE,"",VALUE(F197))</f>
        <v/>
      </c>
      <c r="H197" s="28">
        <f>IF(I197&lt;3022,0,IF(AND(G197&gt;='USt-Sätze'!$A$3, G197&lt;='USt-Sätze'!$B$3),'USt-Sätze'!$C$3,IF(AND(G197&gt;='USt-Sätze'!$A$4, G197&lt;='USt-Sätze'!$B$4),'USt-Sätze'!$C$4,IF(AND(G197&gt;='USt-Sätze'!$A$5, G197&lt;='USt-Sätze'!$B$5),'USt-Sätze'!$C$5,IF(AND(G197&gt;='USt-Sätze'!$A$6, G197&lt;='USt-Sätze'!$B$6),'USt-Sätze'!$C$6,IF(AND(G197&gt;='USt-Sätze'!$A$7, G197&lt;='USt-Sätze'!$B$7),'USt-Sätze'!$C$7,IF(AND(G197&gt;='USt-Sätze'!$A$8, G197&lt;='USt-Sätze'!$B$8),'USt-Sätze'!$C$8,IF(AND(G197&gt;='USt-Sätze'!$A$9, G197&lt;='USt-Sätze'!$B$9),'USt-Sätze'!$C$9,IF(G197&gt;='USt-Sätze'!$A$10,'USt-Sätze'!$C$10,0)))))))))</f>
        <v>0.19</v>
      </c>
      <c r="I197" s="28" t="str">
        <f>IF(ISBLANK(INV!L196)=TRUE,"",INV!A196)</f>
        <v/>
      </c>
      <c r="J197" s="28" t="str">
        <f>IF(ISBLANK(INV!L196)=TRUE,"",INV!B196)</f>
        <v/>
      </c>
      <c r="K197" s="28" t="str">
        <f>IF(ISBLANK(INV!L196)=TRUE,"",ROUND(INV!B196*(1+H197),2))</f>
        <v/>
      </c>
    </row>
    <row r="198" spans="1:11">
      <c r="A198" s="28" t="str">
        <f>IF(ISBLANK(INV!L197)=TRUE,"",INV!L197)</f>
        <v/>
      </c>
      <c r="B198" s="42" t="str">
        <f>IF(ISBLANK(INV!L197)=TRUE,"",VLOOKUP(INV!A197,Code!$A$1:$B$30,2,FALSE))</f>
        <v/>
      </c>
      <c r="C198" s="28" t="str">
        <f>IF(ISBLANK(INV!L197)=TRUE,"",INV!K197)</f>
        <v/>
      </c>
      <c r="D198" s="28" t="str">
        <f>IF(ISBLANK(INV!L197)=TRUE,"",INV!J197)</f>
        <v/>
      </c>
      <c r="E198" s="28" t="str">
        <f>IF(ISBLANK(INV!L197)=TRUE,"",IF(Hauptmenü!$C$7=1,K198,J198))</f>
        <v/>
      </c>
      <c r="F198" s="28" t="str">
        <f>IF(ISBLANK(INV!L197)=TRUE,"",IF(INV!M197&lt;=99999,CONCATENATE("0",MID(INV!M197,1,1),".",MID(INV!M197,2,2),".",MID(INV!M197,4,2)),CONCATENATE(MID(INV!M197,1,2),".",MID(INV!M197,3,2),".",MID(INV!M197,5,2))))</f>
        <v/>
      </c>
      <c r="G198" s="41" t="str">
        <f>IF(ISBLANK(INV!L197)=TRUE,"",VALUE(F198))</f>
        <v/>
      </c>
      <c r="H198" s="28">
        <f>IF(I198&lt;3022,0,IF(AND(G198&gt;='USt-Sätze'!$A$3, G198&lt;='USt-Sätze'!$B$3),'USt-Sätze'!$C$3,IF(AND(G198&gt;='USt-Sätze'!$A$4, G198&lt;='USt-Sätze'!$B$4),'USt-Sätze'!$C$4,IF(AND(G198&gt;='USt-Sätze'!$A$5, G198&lt;='USt-Sätze'!$B$5),'USt-Sätze'!$C$5,IF(AND(G198&gt;='USt-Sätze'!$A$6, G198&lt;='USt-Sätze'!$B$6),'USt-Sätze'!$C$6,IF(AND(G198&gt;='USt-Sätze'!$A$7, G198&lt;='USt-Sätze'!$B$7),'USt-Sätze'!$C$7,IF(AND(G198&gt;='USt-Sätze'!$A$8, G198&lt;='USt-Sätze'!$B$8),'USt-Sätze'!$C$8,IF(AND(G198&gt;='USt-Sätze'!$A$9, G198&lt;='USt-Sätze'!$B$9),'USt-Sätze'!$C$9,IF(G198&gt;='USt-Sätze'!$A$10,'USt-Sätze'!$C$10,0)))))))))</f>
        <v>0.19</v>
      </c>
      <c r="I198" s="28" t="str">
        <f>IF(ISBLANK(INV!L197)=TRUE,"",INV!A197)</f>
        <v/>
      </c>
      <c r="J198" s="28" t="str">
        <f>IF(ISBLANK(INV!L197)=TRUE,"",INV!B197)</f>
        <v/>
      </c>
      <c r="K198" s="28" t="str">
        <f>IF(ISBLANK(INV!L197)=TRUE,"",ROUND(INV!B197*(1+H198),2))</f>
        <v/>
      </c>
    </row>
    <row r="199" spans="1:11">
      <c r="A199" s="28" t="str">
        <f>IF(ISBLANK(INV!L198)=TRUE,"",INV!L198)</f>
        <v/>
      </c>
      <c r="B199" s="42" t="str">
        <f>IF(ISBLANK(INV!L198)=TRUE,"",VLOOKUP(INV!A198,Code!$A$1:$B$30,2,FALSE))</f>
        <v/>
      </c>
      <c r="C199" s="28" t="str">
        <f>IF(ISBLANK(INV!L198)=TRUE,"",INV!K198)</f>
        <v/>
      </c>
      <c r="D199" s="28" t="str">
        <f>IF(ISBLANK(INV!L198)=TRUE,"",INV!J198)</f>
        <v/>
      </c>
      <c r="E199" s="28" t="str">
        <f>IF(ISBLANK(INV!L198)=TRUE,"",IF(Hauptmenü!$C$7=1,K199,J199))</f>
        <v/>
      </c>
      <c r="F199" s="28" t="str">
        <f>IF(ISBLANK(INV!L198)=TRUE,"",IF(INV!M198&lt;=99999,CONCATENATE("0",MID(INV!M198,1,1),".",MID(INV!M198,2,2),".",MID(INV!M198,4,2)),CONCATENATE(MID(INV!M198,1,2),".",MID(INV!M198,3,2),".",MID(INV!M198,5,2))))</f>
        <v/>
      </c>
      <c r="G199" s="41" t="str">
        <f>IF(ISBLANK(INV!L198)=TRUE,"",VALUE(F199))</f>
        <v/>
      </c>
      <c r="H199" s="28">
        <f>IF(I199&lt;3022,0,IF(AND(G199&gt;='USt-Sätze'!$A$3, G199&lt;='USt-Sätze'!$B$3),'USt-Sätze'!$C$3,IF(AND(G199&gt;='USt-Sätze'!$A$4, G199&lt;='USt-Sätze'!$B$4),'USt-Sätze'!$C$4,IF(AND(G199&gt;='USt-Sätze'!$A$5, G199&lt;='USt-Sätze'!$B$5),'USt-Sätze'!$C$5,IF(AND(G199&gt;='USt-Sätze'!$A$6, G199&lt;='USt-Sätze'!$B$6),'USt-Sätze'!$C$6,IF(AND(G199&gt;='USt-Sätze'!$A$7, G199&lt;='USt-Sätze'!$B$7),'USt-Sätze'!$C$7,IF(AND(G199&gt;='USt-Sätze'!$A$8, G199&lt;='USt-Sätze'!$B$8),'USt-Sätze'!$C$8,IF(AND(G199&gt;='USt-Sätze'!$A$9, G199&lt;='USt-Sätze'!$B$9),'USt-Sätze'!$C$9,IF(G199&gt;='USt-Sätze'!$A$10,'USt-Sätze'!$C$10,0)))))))))</f>
        <v>0.19</v>
      </c>
      <c r="I199" s="28" t="str">
        <f>IF(ISBLANK(INV!L198)=TRUE,"",INV!A198)</f>
        <v/>
      </c>
      <c r="J199" s="28" t="str">
        <f>IF(ISBLANK(INV!L198)=TRUE,"",INV!B198)</f>
        <v/>
      </c>
      <c r="K199" s="28" t="str">
        <f>IF(ISBLANK(INV!L198)=TRUE,"",ROUND(INV!B198*(1+H199),2))</f>
        <v/>
      </c>
    </row>
    <row r="200" spans="1:11">
      <c r="A200" s="28" t="str">
        <f>IF(ISBLANK(INV!L199)=TRUE,"",INV!L199)</f>
        <v/>
      </c>
      <c r="B200" s="42" t="str">
        <f>IF(ISBLANK(INV!L199)=TRUE,"",VLOOKUP(INV!A199,Code!$A$1:$B$30,2,FALSE))</f>
        <v/>
      </c>
      <c r="C200" s="28" t="str">
        <f>IF(ISBLANK(INV!L199)=TRUE,"",INV!K199)</f>
        <v/>
      </c>
      <c r="D200" s="28" t="str">
        <f>IF(ISBLANK(INV!L199)=TRUE,"",INV!J199)</f>
        <v/>
      </c>
      <c r="E200" s="28" t="str">
        <f>IF(ISBLANK(INV!L199)=TRUE,"",IF(Hauptmenü!$C$7=1,K200,J200))</f>
        <v/>
      </c>
      <c r="F200" s="28" t="str">
        <f>IF(ISBLANK(INV!L199)=TRUE,"",IF(INV!M199&lt;=99999,CONCATENATE("0",MID(INV!M199,1,1),".",MID(INV!M199,2,2),".",MID(INV!M199,4,2)),CONCATENATE(MID(INV!M199,1,2),".",MID(INV!M199,3,2),".",MID(INV!M199,5,2))))</f>
        <v/>
      </c>
      <c r="G200" s="41" t="str">
        <f>IF(ISBLANK(INV!L199)=TRUE,"",VALUE(F200))</f>
        <v/>
      </c>
      <c r="H200" s="28">
        <f>IF(I200&lt;3022,0,IF(AND(G200&gt;='USt-Sätze'!$A$3, G200&lt;='USt-Sätze'!$B$3),'USt-Sätze'!$C$3,IF(AND(G200&gt;='USt-Sätze'!$A$4, G200&lt;='USt-Sätze'!$B$4),'USt-Sätze'!$C$4,IF(AND(G200&gt;='USt-Sätze'!$A$5, G200&lt;='USt-Sätze'!$B$5),'USt-Sätze'!$C$5,IF(AND(G200&gt;='USt-Sätze'!$A$6, G200&lt;='USt-Sätze'!$B$6),'USt-Sätze'!$C$6,IF(AND(G200&gt;='USt-Sätze'!$A$7, G200&lt;='USt-Sätze'!$B$7),'USt-Sätze'!$C$7,IF(AND(G200&gt;='USt-Sätze'!$A$8, G200&lt;='USt-Sätze'!$B$8),'USt-Sätze'!$C$8,IF(AND(G200&gt;='USt-Sätze'!$A$9, G200&lt;='USt-Sätze'!$B$9),'USt-Sätze'!$C$9,IF(G200&gt;='USt-Sätze'!$A$10,'USt-Sätze'!$C$10,0)))))))))</f>
        <v>0.19</v>
      </c>
      <c r="I200" s="28" t="str">
        <f>IF(ISBLANK(INV!L199)=TRUE,"",INV!A199)</f>
        <v/>
      </c>
      <c r="J200" s="28" t="str">
        <f>IF(ISBLANK(INV!L199)=TRUE,"",INV!B199)</f>
        <v/>
      </c>
      <c r="K200" s="28" t="str">
        <f>IF(ISBLANK(INV!L199)=TRUE,"",ROUND(INV!B199*(1+H200),2))</f>
        <v/>
      </c>
    </row>
    <row r="201" spans="1:11">
      <c r="A201" s="28" t="str">
        <f>IF(ISBLANK(INV!L200)=TRUE,"",INV!L200)</f>
        <v/>
      </c>
      <c r="B201" s="42" t="str">
        <f>IF(ISBLANK(INV!L200)=TRUE,"",VLOOKUP(INV!A200,Code!$A$1:$B$30,2,FALSE))</f>
        <v/>
      </c>
      <c r="C201" s="28" t="str">
        <f>IF(ISBLANK(INV!L200)=TRUE,"",INV!K200)</f>
        <v/>
      </c>
      <c r="D201" s="28" t="str">
        <f>IF(ISBLANK(INV!L200)=TRUE,"",INV!J200)</f>
        <v/>
      </c>
      <c r="E201" s="28" t="str">
        <f>IF(ISBLANK(INV!L200)=TRUE,"",IF(Hauptmenü!$C$7=1,K201,J201))</f>
        <v/>
      </c>
      <c r="F201" s="28" t="str">
        <f>IF(ISBLANK(INV!L200)=TRUE,"",IF(INV!M200&lt;=99999,CONCATENATE("0",MID(INV!M200,1,1),".",MID(INV!M200,2,2),".",MID(INV!M200,4,2)),CONCATENATE(MID(INV!M200,1,2),".",MID(INV!M200,3,2),".",MID(INV!M200,5,2))))</f>
        <v/>
      </c>
      <c r="G201" s="41" t="str">
        <f>IF(ISBLANK(INV!L200)=TRUE,"",VALUE(F201))</f>
        <v/>
      </c>
      <c r="H201" s="28">
        <f>IF(I201&lt;3022,0,IF(AND(G201&gt;='USt-Sätze'!$A$3, G201&lt;='USt-Sätze'!$B$3),'USt-Sätze'!$C$3,IF(AND(G201&gt;='USt-Sätze'!$A$4, G201&lt;='USt-Sätze'!$B$4),'USt-Sätze'!$C$4,IF(AND(G201&gt;='USt-Sätze'!$A$5, G201&lt;='USt-Sätze'!$B$5),'USt-Sätze'!$C$5,IF(AND(G201&gt;='USt-Sätze'!$A$6, G201&lt;='USt-Sätze'!$B$6),'USt-Sätze'!$C$6,IF(AND(G201&gt;='USt-Sätze'!$A$7, G201&lt;='USt-Sätze'!$B$7),'USt-Sätze'!$C$7,IF(AND(G201&gt;='USt-Sätze'!$A$8, G201&lt;='USt-Sätze'!$B$8),'USt-Sätze'!$C$8,IF(AND(G201&gt;='USt-Sätze'!$A$9, G201&lt;='USt-Sätze'!$B$9),'USt-Sätze'!$C$9,IF(G201&gt;='USt-Sätze'!$A$10,'USt-Sätze'!$C$10,0)))))))))</f>
        <v>0.19</v>
      </c>
      <c r="I201" s="28" t="str">
        <f>IF(ISBLANK(INV!L200)=TRUE,"",INV!A200)</f>
        <v/>
      </c>
      <c r="J201" s="28" t="str">
        <f>IF(ISBLANK(INV!L200)=TRUE,"",INV!B200)</f>
        <v/>
      </c>
      <c r="K201" s="28" t="str">
        <f>IF(ISBLANK(INV!L200)=TRUE,"",ROUND(INV!B200*(1+H201),2))</f>
        <v/>
      </c>
    </row>
    <row r="202" spans="1:11">
      <c r="A202" s="28" t="str">
        <f>IF(ISBLANK(INV!L201)=TRUE,"",INV!L201)</f>
        <v/>
      </c>
      <c r="B202" s="42" t="str">
        <f>IF(ISBLANK(INV!L201)=TRUE,"",VLOOKUP(INV!A201,Code!$A$1:$B$30,2,FALSE))</f>
        <v/>
      </c>
      <c r="C202" s="28" t="str">
        <f>IF(ISBLANK(INV!L201)=TRUE,"",INV!K201)</f>
        <v/>
      </c>
      <c r="D202" s="28" t="str">
        <f>IF(ISBLANK(INV!L201)=TRUE,"",INV!J201)</f>
        <v/>
      </c>
      <c r="E202" s="28" t="str">
        <f>IF(ISBLANK(INV!L201)=TRUE,"",IF(Hauptmenü!$C$7=1,K202,J202))</f>
        <v/>
      </c>
      <c r="F202" s="28" t="str">
        <f>IF(ISBLANK(INV!L201)=TRUE,"",IF(INV!M201&lt;=99999,CONCATENATE("0",MID(INV!M201,1,1),".",MID(INV!M201,2,2),".",MID(INV!M201,4,2)),CONCATENATE(MID(INV!M201,1,2),".",MID(INV!M201,3,2),".",MID(INV!M201,5,2))))</f>
        <v/>
      </c>
      <c r="G202" s="41" t="str">
        <f>IF(ISBLANK(INV!L201)=TRUE,"",VALUE(F202))</f>
        <v/>
      </c>
      <c r="H202" s="28">
        <f>IF(I202&lt;3022,0,IF(AND(G202&gt;='USt-Sätze'!$A$3, G202&lt;='USt-Sätze'!$B$3),'USt-Sätze'!$C$3,IF(AND(G202&gt;='USt-Sätze'!$A$4, G202&lt;='USt-Sätze'!$B$4),'USt-Sätze'!$C$4,IF(AND(G202&gt;='USt-Sätze'!$A$5, G202&lt;='USt-Sätze'!$B$5),'USt-Sätze'!$C$5,IF(AND(G202&gt;='USt-Sätze'!$A$6, G202&lt;='USt-Sätze'!$B$6),'USt-Sätze'!$C$6,IF(AND(G202&gt;='USt-Sätze'!$A$7, G202&lt;='USt-Sätze'!$B$7),'USt-Sätze'!$C$7,IF(AND(G202&gt;='USt-Sätze'!$A$8, G202&lt;='USt-Sätze'!$B$8),'USt-Sätze'!$C$8,IF(AND(G202&gt;='USt-Sätze'!$A$9, G202&lt;='USt-Sätze'!$B$9),'USt-Sätze'!$C$9,IF(G202&gt;='USt-Sätze'!$A$10,'USt-Sätze'!$C$10,0)))))))))</f>
        <v>0.19</v>
      </c>
      <c r="I202" s="28" t="str">
        <f>IF(ISBLANK(INV!L201)=TRUE,"",INV!A201)</f>
        <v/>
      </c>
      <c r="J202" s="28" t="str">
        <f>IF(ISBLANK(INV!L201)=TRUE,"",INV!B201)</f>
        <v/>
      </c>
      <c r="K202" s="28" t="str">
        <f>IF(ISBLANK(INV!L201)=TRUE,"",ROUND(INV!B201*(1+H202),2))</f>
        <v/>
      </c>
    </row>
    <row r="203" spans="1:11">
      <c r="A203" s="28" t="str">
        <f>IF(ISBLANK(INV!L202)=TRUE,"",INV!L202)</f>
        <v/>
      </c>
      <c r="B203" s="42" t="str">
        <f>IF(ISBLANK(INV!L202)=TRUE,"",VLOOKUP(INV!A202,Code!$A$1:$B$30,2,FALSE))</f>
        <v/>
      </c>
      <c r="C203" s="28" t="str">
        <f>IF(ISBLANK(INV!L202)=TRUE,"",INV!K202)</f>
        <v/>
      </c>
      <c r="D203" s="28" t="str">
        <f>IF(ISBLANK(INV!L202)=TRUE,"",INV!J202)</f>
        <v/>
      </c>
      <c r="E203" s="28" t="str">
        <f>IF(ISBLANK(INV!L202)=TRUE,"",IF(Hauptmenü!$C$7=1,K203,J203))</f>
        <v/>
      </c>
      <c r="F203" s="28" t="str">
        <f>IF(ISBLANK(INV!L202)=TRUE,"",IF(INV!M202&lt;=99999,CONCATENATE("0",MID(INV!M202,1,1),".",MID(INV!M202,2,2),".",MID(INV!M202,4,2)),CONCATENATE(MID(INV!M202,1,2),".",MID(INV!M202,3,2),".",MID(INV!M202,5,2))))</f>
        <v/>
      </c>
      <c r="G203" s="41" t="str">
        <f>IF(ISBLANK(INV!L202)=TRUE,"",VALUE(F203))</f>
        <v/>
      </c>
      <c r="H203" s="28">
        <f>IF(I203&lt;3022,0,IF(AND(G203&gt;='USt-Sätze'!$A$3, G203&lt;='USt-Sätze'!$B$3),'USt-Sätze'!$C$3,IF(AND(G203&gt;='USt-Sätze'!$A$4, G203&lt;='USt-Sätze'!$B$4),'USt-Sätze'!$C$4,IF(AND(G203&gt;='USt-Sätze'!$A$5, G203&lt;='USt-Sätze'!$B$5),'USt-Sätze'!$C$5,IF(AND(G203&gt;='USt-Sätze'!$A$6, G203&lt;='USt-Sätze'!$B$6),'USt-Sätze'!$C$6,IF(AND(G203&gt;='USt-Sätze'!$A$7, G203&lt;='USt-Sätze'!$B$7),'USt-Sätze'!$C$7,IF(AND(G203&gt;='USt-Sätze'!$A$8, G203&lt;='USt-Sätze'!$B$8),'USt-Sätze'!$C$8,IF(AND(G203&gt;='USt-Sätze'!$A$9, G203&lt;='USt-Sätze'!$B$9),'USt-Sätze'!$C$9,IF(G203&gt;='USt-Sätze'!$A$10,'USt-Sätze'!$C$10,0)))))))))</f>
        <v>0.19</v>
      </c>
      <c r="I203" s="28" t="str">
        <f>IF(ISBLANK(INV!L202)=TRUE,"",INV!A202)</f>
        <v/>
      </c>
      <c r="J203" s="28" t="str">
        <f>IF(ISBLANK(INV!L202)=TRUE,"",INV!B202)</f>
        <v/>
      </c>
      <c r="K203" s="28" t="str">
        <f>IF(ISBLANK(INV!L202)=TRUE,"",ROUND(INV!B202*(1+H203),2))</f>
        <v/>
      </c>
    </row>
    <row r="204" spans="1:11">
      <c r="A204" s="28" t="str">
        <f>IF(ISBLANK(INV!L203)=TRUE,"",INV!L203)</f>
        <v/>
      </c>
      <c r="B204" s="42" t="str">
        <f>IF(ISBLANK(INV!L203)=TRUE,"",VLOOKUP(INV!A203,Code!$A$1:$B$30,2,FALSE))</f>
        <v/>
      </c>
      <c r="C204" s="28" t="str">
        <f>IF(ISBLANK(INV!L203)=TRUE,"",INV!K203)</f>
        <v/>
      </c>
      <c r="D204" s="28" t="str">
        <f>IF(ISBLANK(INV!L203)=TRUE,"",INV!J203)</f>
        <v/>
      </c>
      <c r="E204" s="28" t="str">
        <f>IF(ISBLANK(INV!L203)=TRUE,"",IF(Hauptmenü!$C$7=1,K204,J204))</f>
        <v/>
      </c>
      <c r="F204" s="28" t="str">
        <f>IF(ISBLANK(INV!L203)=TRUE,"",IF(INV!M203&lt;=99999,CONCATENATE("0",MID(INV!M203,1,1),".",MID(INV!M203,2,2),".",MID(INV!M203,4,2)),CONCATENATE(MID(INV!M203,1,2),".",MID(INV!M203,3,2),".",MID(INV!M203,5,2))))</f>
        <v/>
      </c>
      <c r="G204" s="41" t="str">
        <f>IF(ISBLANK(INV!L203)=TRUE,"",VALUE(F204))</f>
        <v/>
      </c>
      <c r="H204" s="28">
        <f>IF(I204&lt;3022,0,IF(AND(G204&gt;='USt-Sätze'!$A$3, G204&lt;='USt-Sätze'!$B$3),'USt-Sätze'!$C$3,IF(AND(G204&gt;='USt-Sätze'!$A$4, G204&lt;='USt-Sätze'!$B$4),'USt-Sätze'!$C$4,IF(AND(G204&gt;='USt-Sätze'!$A$5, G204&lt;='USt-Sätze'!$B$5),'USt-Sätze'!$C$5,IF(AND(G204&gt;='USt-Sätze'!$A$6, G204&lt;='USt-Sätze'!$B$6),'USt-Sätze'!$C$6,IF(AND(G204&gt;='USt-Sätze'!$A$7, G204&lt;='USt-Sätze'!$B$7),'USt-Sätze'!$C$7,IF(AND(G204&gt;='USt-Sätze'!$A$8, G204&lt;='USt-Sätze'!$B$8),'USt-Sätze'!$C$8,IF(AND(G204&gt;='USt-Sätze'!$A$9, G204&lt;='USt-Sätze'!$B$9),'USt-Sätze'!$C$9,IF(G204&gt;='USt-Sätze'!$A$10,'USt-Sätze'!$C$10,0)))))))))</f>
        <v>0.19</v>
      </c>
      <c r="I204" s="28" t="str">
        <f>IF(ISBLANK(INV!L203)=TRUE,"",INV!A203)</f>
        <v/>
      </c>
      <c r="J204" s="28" t="str">
        <f>IF(ISBLANK(INV!L203)=TRUE,"",INV!B203)</f>
        <v/>
      </c>
      <c r="K204" s="28" t="str">
        <f>IF(ISBLANK(INV!L203)=TRUE,"",ROUND(INV!B203*(1+H204),2))</f>
        <v/>
      </c>
    </row>
    <row r="205" spans="1:11">
      <c r="A205" s="28" t="str">
        <f>IF(ISBLANK(INV!L204)=TRUE,"",INV!L204)</f>
        <v/>
      </c>
      <c r="B205" s="42" t="str">
        <f>IF(ISBLANK(INV!L204)=TRUE,"",VLOOKUP(INV!A204,Code!$A$1:$B$30,2,FALSE))</f>
        <v/>
      </c>
      <c r="C205" s="28" t="str">
        <f>IF(ISBLANK(INV!L204)=TRUE,"",INV!K204)</f>
        <v/>
      </c>
      <c r="D205" s="28" t="str">
        <f>IF(ISBLANK(INV!L204)=TRUE,"",INV!J204)</f>
        <v/>
      </c>
      <c r="E205" s="28" t="str">
        <f>IF(ISBLANK(INV!L204)=TRUE,"",IF(Hauptmenü!$C$7=1,K205,J205))</f>
        <v/>
      </c>
      <c r="F205" s="28" t="str">
        <f>IF(ISBLANK(INV!L204)=TRUE,"",IF(INV!M204&lt;=99999,CONCATENATE("0",MID(INV!M204,1,1),".",MID(INV!M204,2,2),".",MID(INV!M204,4,2)),CONCATENATE(MID(INV!M204,1,2),".",MID(INV!M204,3,2),".",MID(INV!M204,5,2))))</f>
        <v/>
      </c>
      <c r="G205" s="41" t="str">
        <f>IF(ISBLANK(INV!L204)=TRUE,"",VALUE(F205))</f>
        <v/>
      </c>
      <c r="H205" s="28">
        <f>IF(I205&lt;3022,0,IF(AND(G205&gt;='USt-Sätze'!$A$3, G205&lt;='USt-Sätze'!$B$3),'USt-Sätze'!$C$3,IF(AND(G205&gt;='USt-Sätze'!$A$4, G205&lt;='USt-Sätze'!$B$4),'USt-Sätze'!$C$4,IF(AND(G205&gt;='USt-Sätze'!$A$5, G205&lt;='USt-Sätze'!$B$5),'USt-Sätze'!$C$5,IF(AND(G205&gt;='USt-Sätze'!$A$6, G205&lt;='USt-Sätze'!$B$6),'USt-Sätze'!$C$6,IF(AND(G205&gt;='USt-Sätze'!$A$7, G205&lt;='USt-Sätze'!$B$7),'USt-Sätze'!$C$7,IF(AND(G205&gt;='USt-Sätze'!$A$8, G205&lt;='USt-Sätze'!$B$8),'USt-Sätze'!$C$8,IF(AND(G205&gt;='USt-Sätze'!$A$9, G205&lt;='USt-Sätze'!$B$9),'USt-Sätze'!$C$9,IF(G205&gt;='USt-Sätze'!$A$10,'USt-Sätze'!$C$10,0)))))))))</f>
        <v>0.19</v>
      </c>
      <c r="I205" s="28" t="str">
        <f>IF(ISBLANK(INV!L204)=TRUE,"",INV!A204)</f>
        <v/>
      </c>
      <c r="J205" s="28" t="str">
        <f>IF(ISBLANK(INV!L204)=TRUE,"",INV!B204)</f>
        <v/>
      </c>
      <c r="K205" s="28" t="str">
        <f>IF(ISBLANK(INV!L204)=TRUE,"",ROUND(INV!B204*(1+H205),2))</f>
        <v/>
      </c>
    </row>
    <row r="206" spans="1:11">
      <c r="A206" s="28" t="str">
        <f>IF(ISBLANK(INV!L205)=TRUE,"",INV!L205)</f>
        <v/>
      </c>
      <c r="B206" s="42" t="str">
        <f>IF(ISBLANK(INV!L205)=TRUE,"",VLOOKUP(INV!A205,Code!$A$1:$B$30,2,FALSE))</f>
        <v/>
      </c>
      <c r="C206" s="28" t="str">
        <f>IF(ISBLANK(INV!L205)=TRUE,"",INV!K205)</f>
        <v/>
      </c>
      <c r="D206" s="28" t="str">
        <f>IF(ISBLANK(INV!L205)=TRUE,"",INV!J205)</f>
        <v/>
      </c>
      <c r="E206" s="28" t="str">
        <f>IF(ISBLANK(INV!L205)=TRUE,"",IF(Hauptmenü!$C$7=1,K206,J206))</f>
        <v/>
      </c>
      <c r="F206" s="28" t="str">
        <f>IF(ISBLANK(INV!L205)=TRUE,"",IF(INV!M205&lt;=99999,CONCATENATE("0",MID(INV!M205,1,1),".",MID(INV!M205,2,2),".",MID(INV!M205,4,2)),CONCATENATE(MID(INV!M205,1,2),".",MID(INV!M205,3,2),".",MID(INV!M205,5,2))))</f>
        <v/>
      </c>
      <c r="G206" s="41" t="str">
        <f>IF(ISBLANK(INV!L205)=TRUE,"",VALUE(F206))</f>
        <v/>
      </c>
      <c r="H206" s="28">
        <f>IF(I206&lt;3022,0,IF(AND(G206&gt;='USt-Sätze'!$A$3, G206&lt;='USt-Sätze'!$B$3),'USt-Sätze'!$C$3,IF(AND(G206&gt;='USt-Sätze'!$A$4, G206&lt;='USt-Sätze'!$B$4),'USt-Sätze'!$C$4,IF(AND(G206&gt;='USt-Sätze'!$A$5, G206&lt;='USt-Sätze'!$B$5),'USt-Sätze'!$C$5,IF(AND(G206&gt;='USt-Sätze'!$A$6, G206&lt;='USt-Sätze'!$B$6),'USt-Sätze'!$C$6,IF(AND(G206&gt;='USt-Sätze'!$A$7, G206&lt;='USt-Sätze'!$B$7),'USt-Sätze'!$C$7,IF(AND(G206&gt;='USt-Sätze'!$A$8, G206&lt;='USt-Sätze'!$B$8),'USt-Sätze'!$C$8,IF(AND(G206&gt;='USt-Sätze'!$A$9, G206&lt;='USt-Sätze'!$B$9),'USt-Sätze'!$C$9,IF(G206&gt;='USt-Sätze'!$A$10,'USt-Sätze'!$C$10,0)))))))))</f>
        <v>0.19</v>
      </c>
      <c r="I206" s="28" t="str">
        <f>IF(ISBLANK(INV!L205)=TRUE,"",INV!A205)</f>
        <v/>
      </c>
      <c r="J206" s="28" t="str">
        <f>IF(ISBLANK(INV!L205)=TRUE,"",INV!B205)</f>
        <v/>
      </c>
      <c r="K206" s="28" t="str">
        <f>IF(ISBLANK(INV!L205)=TRUE,"",ROUND(INV!B205*(1+H206),2))</f>
        <v/>
      </c>
    </row>
    <row r="207" spans="1:11">
      <c r="A207" s="28" t="str">
        <f>IF(ISBLANK(INV!L206)=TRUE,"",INV!L206)</f>
        <v/>
      </c>
      <c r="B207" s="42" t="str">
        <f>IF(ISBLANK(INV!L206)=TRUE,"",VLOOKUP(INV!A206,Code!$A$1:$B$30,2,FALSE))</f>
        <v/>
      </c>
      <c r="C207" s="28" t="str">
        <f>IF(ISBLANK(INV!L206)=TRUE,"",INV!K206)</f>
        <v/>
      </c>
      <c r="D207" s="28" t="str">
        <f>IF(ISBLANK(INV!L206)=TRUE,"",INV!J206)</f>
        <v/>
      </c>
      <c r="E207" s="28" t="str">
        <f>IF(ISBLANK(INV!L206)=TRUE,"",IF(Hauptmenü!$C$7=1,K207,J207))</f>
        <v/>
      </c>
      <c r="F207" s="28" t="str">
        <f>IF(ISBLANK(INV!L206)=TRUE,"",IF(INV!M206&lt;=99999,CONCATENATE("0",MID(INV!M206,1,1),".",MID(INV!M206,2,2),".",MID(INV!M206,4,2)),CONCATENATE(MID(INV!M206,1,2),".",MID(INV!M206,3,2),".",MID(INV!M206,5,2))))</f>
        <v/>
      </c>
      <c r="G207" s="41" t="str">
        <f>IF(ISBLANK(INV!L206)=TRUE,"",VALUE(F207))</f>
        <v/>
      </c>
      <c r="H207" s="28">
        <f>IF(I207&lt;3022,0,IF(AND(G207&gt;='USt-Sätze'!$A$3, G207&lt;='USt-Sätze'!$B$3),'USt-Sätze'!$C$3,IF(AND(G207&gt;='USt-Sätze'!$A$4, G207&lt;='USt-Sätze'!$B$4),'USt-Sätze'!$C$4,IF(AND(G207&gt;='USt-Sätze'!$A$5, G207&lt;='USt-Sätze'!$B$5),'USt-Sätze'!$C$5,IF(AND(G207&gt;='USt-Sätze'!$A$6, G207&lt;='USt-Sätze'!$B$6),'USt-Sätze'!$C$6,IF(AND(G207&gt;='USt-Sätze'!$A$7, G207&lt;='USt-Sätze'!$B$7),'USt-Sätze'!$C$7,IF(AND(G207&gt;='USt-Sätze'!$A$8, G207&lt;='USt-Sätze'!$B$8),'USt-Sätze'!$C$8,IF(AND(G207&gt;='USt-Sätze'!$A$9, G207&lt;='USt-Sätze'!$B$9),'USt-Sätze'!$C$9,IF(G207&gt;='USt-Sätze'!$A$10,'USt-Sätze'!$C$10,0)))))))))</f>
        <v>0.19</v>
      </c>
      <c r="I207" s="28" t="str">
        <f>IF(ISBLANK(INV!L206)=TRUE,"",INV!A206)</f>
        <v/>
      </c>
      <c r="J207" s="28" t="str">
        <f>IF(ISBLANK(INV!L206)=TRUE,"",INV!B206)</f>
        <v/>
      </c>
      <c r="K207" s="28" t="str">
        <f>IF(ISBLANK(INV!L206)=TRUE,"",ROUND(INV!B206*(1+H207),2))</f>
        <v/>
      </c>
    </row>
    <row r="208" spans="1:11">
      <c r="A208" s="28" t="str">
        <f>IF(ISBLANK(INV!L207)=TRUE,"",INV!L207)</f>
        <v/>
      </c>
      <c r="B208" s="42" t="str">
        <f>IF(ISBLANK(INV!L207)=TRUE,"",VLOOKUP(INV!A207,Code!$A$1:$B$30,2,FALSE))</f>
        <v/>
      </c>
      <c r="C208" s="28" t="str">
        <f>IF(ISBLANK(INV!L207)=TRUE,"",INV!K207)</f>
        <v/>
      </c>
      <c r="D208" s="28" t="str">
        <f>IF(ISBLANK(INV!L207)=TRUE,"",INV!J207)</f>
        <v/>
      </c>
      <c r="E208" s="28" t="str">
        <f>IF(ISBLANK(INV!L207)=TRUE,"",IF(Hauptmenü!$C$7=1,K208,J208))</f>
        <v/>
      </c>
      <c r="F208" s="28" t="str">
        <f>IF(ISBLANK(INV!L207)=TRUE,"",IF(INV!M207&lt;=99999,CONCATENATE("0",MID(INV!M207,1,1),".",MID(INV!M207,2,2),".",MID(INV!M207,4,2)),CONCATENATE(MID(INV!M207,1,2),".",MID(INV!M207,3,2),".",MID(INV!M207,5,2))))</f>
        <v/>
      </c>
      <c r="G208" s="41" t="str">
        <f>IF(ISBLANK(INV!L207)=TRUE,"",VALUE(F208))</f>
        <v/>
      </c>
      <c r="H208" s="28">
        <f>IF(I208&lt;3022,0,IF(AND(G208&gt;='USt-Sätze'!$A$3, G208&lt;='USt-Sätze'!$B$3),'USt-Sätze'!$C$3,IF(AND(G208&gt;='USt-Sätze'!$A$4, G208&lt;='USt-Sätze'!$B$4),'USt-Sätze'!$C$4,IF(AND(G208&gt;='USt-Sätze'!$A$5, G208&lt;='USt-Sätze'!$B$5),'USt-Sätze'!$C$5,IF(AND(G208&gt;='USt-Sätze'!$A$6, G208&lt;='USt-Sätze'!$B$6),'USt-Sätze'!$C$6,IF(AND(G208&gt;='USt-Sätze'!$A$7, G208&lt;='USt-Sätze'!$B$7),'USt-Sätze'!$C$7,IF(AND(G208&gt;='USt-Sätze'!$A$8, G208&lt;='USt-Sätze'!$B$8),'USt-Sätze'!$C$8,IF(AND(G208&gt;='USt-Sätze'!$A$9, G208&lt;='USt-Sätze'!$B$9),'USt-Sätze'!$C$9,IF(G208&gt;='USt-Sätze'!$A$10,'USt-Sätze'!$C$10,0)))))))))</f>
        <v>0.19</v>
      </c>
      <c r="I208" s="28" t="str">
        <f>IF(ISBLANK(INV!L207)=TRUE,"",INV!A207)</f>
        <v/>
      </c>
      <c r="J208" s="28" t="str">
        <f>IF(ISBLANK(INV!L207)=TRUE,"",INV!B207)</f>
        <v/>
      </c>
      <c r="K208" s="28" t="str">
        <f>IF(ISBLANK(INV!L207)=TRUE,"",ROUND(INV!B207*(1+H208),2))</f>
        <v/>
      </c>
    </row>
    <row r="209" spans="1:11">
      <c r="A209" s="28" t="str">
        <f>IF(ISBLANK(INV!L208)=TRUE,"",INV!L208)</f>
        <v/>
      </c>
      <c r="B209" s="42" t="str">
        <f>IF(ISBLANK(INV!L208)=TRUE,"",VLOOKUP(INV!A208,Code!$A$1:$B$30,2,FALSE))</f>
        <v/>
      </c>
      <c r="C209" s="28" t="str">
        <f>IF(ISBLANK(INV!L208)=TRUE,"",INV!K208)</f>
        <v/>
      </c>
      <c r="D209" s="28" t="str">
        <f>IF(ISBLANK(INV!L208)=TRUE,"",INV!J208)</f>
        <v/>
      </c>
      <c r="E209" s="28" t="str">
        <f>IF(ISBLANK(INV!L208)=TRUE,"",IF(Hauptmenü!$C$7=1,K209,J209))</f>
        <v/>
      </c>
      <c r="F209" s="28" t="str">
        <f>IF(ISBLANK(INV!L208)=TRUE,"",IF(INV!M208&lt;=99999,CONCATENATE("0",MID(INV!M208,1,1),".",MID(INV!M208,2,2),".",MID(INV!M208,4,2)),CONCATENATE(MID(INV!M208,1,2),".",MID(INV!M208,3,2),".",MID(INV!M208,5,2))))</f>
        <v/>
      </c>
      <c r="G209" s="41" t="str">
        <f>IF(ISBLANK(INV!L208)=TRUE,"",VALUE(F209))</f>
        <v/>
      </c>
      <c r="H209" s="28">
        <f>IF(I209&lt;3022,0,IF(AND(G209&gt;='USt-Sätze'!$A$3, G209&lt;='USt-Sätze'!$B$3),'USt-Sätze'!$C$3,IF(AND(G209&gt;='USt-Sätze'!$A$4, G209&lt;='USt-Sätze'!$B$4),'USt-Sätze'!$C$4,IF(AND(G209&gt;='USt-Sätze'!$A$5, G209&lt;='USt-Sätze'!$B$5),'USt-Sätze'!$C$5,IF(AND(G209&gt;='USt-Sätze'!$A$6, G209&lt;='USt-Sätze'!$B$6),'USt-Sätze'!$C$6,IF(AND(G209&gt;='USt-Sätze'!$A$7, G209&lt;='USt-Sätze'!$B$7),'USt-Sätze'!$C$7,IF(AND(G209&gt;='USt-Sätze'!$A$8, G209&lt;='USt-Sätze'!$B$8),'USt-Sätze'!$C$8,IF(AND(G209&gt;='USt-Sätze'!$A$9, G209&lt;='USt-Sätze'!$B$9),'USt-Sätze'!$C$9,IF(G209&gt;='USt-Sätze'!$A$10,'USt-Sätze'!$C$10,0)))))))))</f>
        <v>0.19</v>
      </c>
      <c r="I209" s="28" t="str">
        <f>IF(ISBLANK(INV!L208)=TRUE,"",INV!A208)</f>
        <v/>
      </c>
      <c r="J209" s="28" t="str">
        <f>IF(ISBLANK(INV!L208)=TRUE,"",INV!B208)</f>
        <v/>
      </c>
      <c r="K209" s="28" t="str">
        <f>IF(ISBLANK(INV!L208)=TRUE,"",ROUND(INV!B208*(1+H209),2))</f>
        <v/>
      </c>
    </row>
    <row r="210" spans="1:11">
      <c r="A210" s="28" t="str">
        <f>IF(ISBLANK(INV!L209)=TRUE,"",INV!L209)</f>
        <v/>
      </c>
      <c r="B210" s="42" t="str">
        <f>IF(ISBLANK(INV!L209)=TRUE,"",VLOOKUP(INV!A209,Code!$A$1:$B$30,2,FALSE))</f>
        <v/>
      </c>
      <c r="C210" s="28" t="str">
        <f>IF(ISBLANK(INV!L209)=TRUE,"",INV!K209)</f>
        <v/>
      </c>
      <c r="D210" s="28" t="str">
        <f>IF(ISBLANK(INV!L209)=TRUE,"",INV!J209)</f>
        <v/>
      </c>
      <c r="E210" s="28" t="str">
        <f>IF(ISBLANK(INV!L209)=TRUE,"",IF(Hauptmenü!$C$7=1,K210,J210))</f>
        <v/>
      </c>
      <c r="F210" s="28" t="str">
        <f>IF(ISBLANK(INV!L209)=TRUE,"",IF(INV!M209&lt;=99999,CONCATENATE("0",MID(INV!M209,1,1),".",MID(INV!M209,2,2),".",MID(INV!M209,4,2)),CONCATENATE(MID(INV!M209,1,2),".",MID(INV!M209,3,2),".",MID(INV!M209,5,2))))</f>
        <v/>
      </c>
      <c r="G210" s="41" t="str">
        <f>IF(ISBLANK(INV!L209)=TRUE,"",VALUE(F210))</f>
        <v/>
      </c>
      <c r="H210" s="28">
        <f>IF(I210&lt;3022,0,IF(AND(G210&gt;='USt-Sätze'!$A$3, G210&lt;='USt-Sätze'!$B$3),'USt-Sätze'!$C$3,IF(AND(G210&gt;='USt-Sätze'!$A$4, G210&lt;='USt-Sätze'!$B$4),'USt-Sätze'!$C$4,IF(AND(G210&gt;='USt-Sätze'!$A$5, G210&lt;='USt-Sätze'!$B$5),'USt-Sätze'!$C$5,IF(AND(G210&gt;='USt-Sätze'!$A$6, G210&lt;='USt-Sätze'!$B$6),'USt-Sätze'!$C$6,IF(AND(G210&gt;='USt-Sätze'!$A$7, G210&lt;='USt-Sätze'!$B$7),'USt-Sätze'!$C$7,IF(AND(G210&gt;='USt-Sätze'!$A$8, G210&lt;='USt-Sätze'!$B$8),'USt-Sätze'!$C$8,IF(AND(G210&gt;='USt-Sätze'!$A$9, G210&lt;='USt-Sätze'!$B$9),'USt-Sätze'!$C$9,IF(G210&gt;='USt-Sätze'!$A$10,'USt-Sätze'!$C$10,0)))))))))</f>
        <v>0.19</v>
      </c>
      <c r="I210" s="28" t="str">
        <f>IF(ISBLANK(INV!L209)=TRUE,"",INV!A209)</f>
        <v/>
      </c>
      <c r="J210" s="28" t="str">
        <f>IF(ISBLANK(INV!L209)=TRUE,"",INV!B209)</f>
        <v/>
      </c>
      <c r="K210" s="28" t="str">
        <f>IF(ISBLANK(INV!L209)=TRUE,"",ROUND(INV!B209*(1+H210),2))</f>
        <v/>
      </c>
    </row>
    <row r="211" spans="1:11">
      <c r="A211" s="28" t="str">
        <f>IF(ISBLANK(INV!L210)=TRUE,"",INV!L210)</f>
        <v/>
      </c>
      <c r="B211" s="42" t="str">
        <f>IF(ISBLANK(INV!L210)=TRUE,"",VLOOKUP(INV!A210,Code!$A$1:$B$30,2,FALSE))</f>
        <v/>
      </c>
      <c r="C211" s="28" t="str">
        <f>IF(ISBLANK(INV!L210)=TRUE,"",INV!K210)</f>
        <v/>
      </c>
      <c r="D211" s="28" t="str">
        <f>IF(ISBLANK(INV!L210)=TRUE,"",INV!J210)</f>
        <v/>
      </c>
      <c r="E211" s="28" t="str">
        <f>IF(ISBLANK(INV!L210)=TRUE,"",IF(Hauptmenü!$C$7=1,K211,J211))</f>
        <v/>
      </c>
      <c r="F211" s="28" t="str">
        <f>IF(ISBLANK(INV!L210)=TRUE,"",IF(INV!M210&lt;=99999,CONCATENATE("0",MID(INV!M210,1,1),".",MID(INV!M210,2,2),".",MID(INV!M210,4,2)),CONCATENATE(MID(INV!M210,1,2),".",MID(INV!M210,3,2),".",MID(INV!M210,5,2))))</f>
        <v/>
      </c>
      <c r="G211" s="41" t="str">
        <f>IF(ISBLANK(INV!L210)=TRUE,"",VALUE(F211))</f>
        <v/>
      </c>
      <c r="H211" s="28">
        <f>IF(I211&lt;3022,0,IF(AND(G211&gt;='USt-Sätze'!$A$3, G211&lt;='USt-Sätze'!$B$3),'USt-Sätze'!$C$3,IF(AND(G211&gt;='USt-Sätze'!$A$4, G211&lt;='USt-Sätze'!$B$4),'USt-Sätze'!$C$4,IF(AND(G211&gt;='USt-Sätze'!$A$5, G211&lt;='USt-Sätze'!$B$5),'USt-Sätze'!$C$5,IF(AND(G211&gt;='USt-Sätze'!$A$6, G211&lt;='USt-Sätze'!$B$6),'USt-Sätze'!$C$6,IF(AND(G211&gt;='USt-Sätze'!$A$7, G211&lt;='USt-Sätze'!$B$7),'USt-Sätze'!$C$7,IF(AND(G211&gt;='USt-Sätze'!$A$8, G211&lt;='USt-Sätze'!$B$8),'USt-Sätze'!$C$8,IF(AND(G211&gt;='USt-Sätze'!$A$9, G211&lt;='USt-Sätze'!$B$9),'USt-Sätze'!$C$9,IF(G211&gt;='USt-Sätze'!$A$10,'USt-Sätze'!$C$10,0)))))))))</f>
        <v>0.19</v>
      </c>
      <c r="I211" s="28" t="str">
        <f>IF(ISBLANK(INV!L210)=TRUE,"",INV!A210)</f>
        <v/>
      </c>
      <c r="J211" s="28" t="str">
        <f>IF(ISBLANK(INV!L210)=TRUE,"",INV!B210)</f>
        <v/>
      </c>
      <c r="K211" s="28" t="str">
        <f>IF(ISBLANK(INV!L210)=TRUE,"",ROUND(INV!B210*(1+H211),2))</f>
        <v/>
      </c>
    </row>
    <row r="212" spans="1:11">
      <c r="A212" s="28" t="str">
        <f>IF(ISBLANK(INV!L211)=TRUE,"",INV!L211)</f>
        <v/>
      </c>
      <c r="B212" s="42" t="str">
        <f>IF(ISBLANK(INV!L211)=TRUE,"",VLOOKUP(INV!A211,Code!$A$1:$B$30,2,FALSE))</f>
        <v/>
      </c>
      <c r="C212" s="28" t="str">
        <f>IF(ISBLANK(INV!L211)=TRUE,"",INV!K211)</f>
        <v/>
      </c>
      <c r="D212" s="28" t="str">
        <f>IF(ISBLANK(INV!L211)=TRUE,"",INV!J211)</f>
        <v/>
      </c>
      <c r="E212" s="28" t="str">
        <f>IF(ISBLANK(INV!L211)=TRUE,"",IF(Hauptmenü!$C$7=1,K212,J212))</f>
        <v/>
      </c>
      <c r="F212" s="28" t="str">
        <f>IF(ISBLANK(INV!L211)=TRUE,"",IF(INV!M211&lt;=99999,CONCATENATE("0",MID(INV!M211,1,1),".",MID(INV!M211,2,2),".",MID(INV!M211,4,2)),CONCATENATE(MID(INV!M211,1,2),".",MID(INV!M211,3,2),".",MID(INV!M211,5,2))))</f>
        <v/>
      </c>
      <c r="G212" s="41" t="str">
        <f>IF(ISBLANK(INV!L211)=TRUE,"",VALUE(F212))</f>
        <v/>
      </c>
      <c r="H212" s="28">
        <f>IF(I212&lt;3022,0,IF(AND(G212&gt;='USt-Sätze'!$A$3, G212&lt;='USt-Sätze'!$B$3),'USt-Sätze'!$C$3,IF(AND(G212&gt;='USt-Sätze'!$A$4, G212&lt;='USt-Sätze'!$B$4),'USt-Sätze'!$C$4,IF(AND(G212&gt;='USt-Sätze'!$A$5, G212&lt;='USt-Sätze'!$B$5),'USt-Sätze'!$C$5,IF(AND(G212&gt;='USt-Sätze'!$A$6, G212&lt;='USt-Sätze'!$B$6),'USt-Sätze'!$C$6,IF(AND(G212&gt;='USt-Sätze'!$A$7, G212&lt;='USt-Sätze'!$B$7),'USt-Sätze'!$C$7,IF(AND(G212&gt;='USt-Sätze'!$A$8, G212&lt;='USt-Sätze'!$B$8),'USt-Sätze'!$C$8,IF(AND(G212&gt;='USt-Sätze'!$A$9, G212&lt;='USt-Sätze'!$B$9),'USt-Sätze'!$C$9,IF(G212&gt;='USt-Sätze'!$A$10,'USt-Sätze'!$C$10,0)))))))))</f>
        <v>0.19</v>
      </c>
      <c r="I212" s="28" t="str">
        <f>IF(ISBLANK(INV!L211)=TRUE,"",INV!A211)</f>
        <v/>
      </c>
      <c r="J212" s="28" t="str">
        <f>IF(ISBLANK(INV!L211)=TRUE,"",INV!B211)</f>
        <v/>
      </c>
      <c r="K212" s="28" t="str">
        <f>IF(ISBLANK(INV!L211)=TRUE,"",ROUND(INV!B211*(1+H212),2))</f>
        <v/>
      </c>
    </row>
    <row r="213" spans="1:11">
      <c r="A213" s="28" t="str">
        <f>IF(ISBLANK(INV!L212)=TRUE,"",INV!L212)</f>
        <v/>
      </c>
      <c r="B213" s="42" t="str">
        <f>IF(ISBLANK(INV!L212)=TRUE,"",VLOOKUP(INV!A212,Code!$A$1:$B$30,2,FALSE))</f>
        <v/>
      </c>
      <c r="C213" s="28" t="str">
        <f>IF(ISBLANK(INV!L212)=TRUE,"",INV!K212)</f>
        <v/>
      </c>
      <c r="D213" s="28" t="str">
        <f>IF(ISBLANK(INV!L212)=TRUE,"",INV!J212)</f>
        <v/>
      </c>
      <c r="E213" s="28" t="str">
        <f>IF(ISBLANK(INV!L212)=TRUE,"",IF(Hauptmenü!$C$7=1,K213,J213))</f>
        <v/>
      </c>
      <c r="F213" s="28" t="str">
        <f>IF(ISBLANK(INV!L212)=TRUE,"",IF(INV!M212&lt;=99999,CONCATENATE("0",MID(INV!M212,1,1),".",MID(INV!M212,2,2),".",MID(INV!M212,4,2)),CONCATENATE(MID(INV!M212,1,2),".",MID(INV!M212,3,2),".",MID(INV!M212,5,2))))</f>
        <v/>
      </c>
      <c r="G213" s="41" t="str">
        <f>IF(ISBLANK(INV!L212)=TRUE,"",VALUE(F213))</f>
        <v/>
      </c>
      <c r="H213" s="28">
        <f>IF(I213&lt;3022,0,IF(AND(G213&gt;='USt-Sätze'!$A$3, G213&lt;='USt-Sätze'!$B$3),'USt-Sätze'!$C$3,IF(AND(G213&gt;='USt-Sätze'!$A$4, G213&lt;='USt-Sätze'!$B$4),'USt-Sätze'!$C$4,IF(AND(G213&gt;='USt-Sätze'!$A$5, G213&lt;='USt-Sätze'!$B$5),'USt-Sätze'!$C$5,IF(AND(G213&gt;='USt-Sätze'!$A$6, G213&lt;='USt-Sätze'!$B$6),'USt-Sätze'!$C$6,IF(AND(G213&gt;='USt-Sätze'!$A$7, G213&lt;='USt-Sätze'!$B$7),'USt-Sätze'!$C$7,IF(AND(G213&gt;='USt-Sätze'!$A$8, G213&lt;='USt-Sätze'!$B$8),'USt-Sätze'!$C$8,IF(AND(G213&gt;='USt-Sätze'!$A$9, G213&lt;='USt-Sätze'!$B$9),'USt-Sätze'!$C$9,IF(G213&gt;='USt-Sätze'!$A$10,'USt-Sätze'!$C$10,0)))))))))</f>
        <v>0.19</v>
      </c>
      <c r="I213" s="28" t="str">
        <f>IF(ISBLANK(INV!L212)=TRUE,"",INV!A212)</f>
        <v/>
      </c>
      <c r="J213" s="28" t="str">
        <f>IF(ISBLANK(INV!L212)=TRUE,"",INV!B212)</f>
        <v/>
      </c>
      <c r="K213" s="28" t="str">
        <f>IF(ISBLANK(INV!L212)=TRUE,"",ROUND(INV!B212*(1+H213),2))</f>
        <v/>
      </c>
    </row>
    <row r="214" spans="1:11">
      <c r="A214" s="28" t="str">
        <f>IF(ISBLANK(INV!L213)=TRUE,"",INV!L213)</f>
        <v/>
      </c>
      <c r="B214" s="42" t="str">
        <f>IF(ISBLANK(INV!L213)=TRUE,"",VLOOKUP(INV!A213,Code!$A$1:$B$30,2,FALSE))</f>
        <v/>
      </c>
      <c r="C214" s="28" t="str">
        <f>IF(ISBLANK(INV!L213)=TRUE,"",INV!K213)</f>
        <v/>
      </c>
      <c r="D214" s="28" t="str">
        <f>IF(ISBLANK(INV!L213)=TRUE,"",INV!J213)</f>
        <v/>
      </c>
      <c r="E214" s="28" t="str">
        <f>IF(ISBLANK(INV!L213)=TRUE,"",IF(Hauptmenü!$C$7=1,K214,J214))</f>
        <v/>
      </c>
      <c r="F214" s="28" t="str">
        <f>IF(ISBLANK(INV!L213)=TRUE,"",IF(INV!M213&lt;=99999,CONCATENATE("0",MID(INV!M213,1,1),".",MID(INV!M213,2,2),".",MID(INV!M213,4,2)),CONCATENATE(MID(INV!M213,1,2),".",MID(INV!M213,3,2),".",MID(INV!M213,5,2))))</f>
        <v/>
      </c>
      <c r="G214" s="41" t="str">
        <f>IF(ISBLANK(INV!L213)=TRUE,"",VALUE(F214))</f>
        <v/>
      </c>
      <c r="H214" s="28">
        <f>IF(I214&lt;3022,0,IF(AND(G214&gt;='USt-Sätze'!$A$3, G214&lt;='USt-Sätze'!$B$3),'USt-Sätze'!$C$3,IF(AND(G214&gt;='USt-Sätze'!$A$4, G214&lt;='USt-Sätze'!$B$4),'USt-Sätze'!$C$4,IF(AND(G214&gt;='USt-Sätze'!$A$5, G214&lt;='USt-Sätze'!$B$5),'USt-Sätze'!$C$5,IF(AND(G214&gt;='USt-Sätze'!$A$6, G214&lt;='USt-Sätze'!$B$6),'USt-Sätze'!$C$6,IF(AND(G214&gt;='USt-Sätze'!$A$7, G214&lt;='USt-Sätze'!$B$7),'USt-Sätze'!$C$7,IF(AND(G214&gt;='USt-Sätze'!$A$8, G214&lt;='USt-Sätze'!$B$8),'USt-Sätze'!$C$8,IF(AND(G214&gt;='USt-Sätze'!$A$9, G214&lt;='USt-Sätze'!$B$9),'USt-Sätze'!$C$9,IF(G214&gt;='USt-Sätze'!$A$10,'USt-Sätze'!$C$10,0)))))))))</f>
        <v>0.19</v>
      </c>
      <c r="I214" s="28" t="str">
        <f>IF(ISBLANK(INV!L213)=TRUE,"",INV!A213)</f>
        <v/>
      </c>
      <c r="J214" s="28" t="str">
        <f>IF(ISBLANK(INV!L213)=TRUE,"",INV!B213)</f>
        <v/>
      </c>
      <c r="K214" s="28" t="str">
        <f>IF(ISBLANK(INV!L213)=TRUE,"",ROUND(INV!B213*(1+H214),2))</f>
        <v/>
      </c>
    </row>
    <row r="215" spans="1:11">
      <c r="A215" s="28" t="str">
        <f>IF(ISBLANK(INV!L214)=TRUE,"",INV!L214)</f>
        <v/>
      </c>
      <c r="B215" s="42" t="str">
        <f>IF(ISBLANK(INV!L214)=TRUE,"",VLOOKUP(INV!A214,Code!$A$1:$B$30,2,FALSE))</f>
        <v/>
      </c>
      <c r="C215" s="28" t="str">
        <f>IF(ISBLANK(INV!L214)=TRUE,"",INV!K214)</f>
        <v/>
      </c>
      <c r="D215" s="28" t="str">
        <f>IF(ISBLANK(INV!L214)=TRUE,"",INV!J214)</f>
        <v/>
      </c>
      <c r="E215" s="28" t="str">
        <f>IF(ISBLANK(INV!L214)=TRUE,"",IF(Hauptmenü!$C$7=1,K215,J215))</f>
        <v/>
      </c>
      <c r="F215" s="28" t="str">
        <f>IF(ISBLANK(INV!L214)=TRUE,"",IF(INV!M214&lt;=99999,CONCATENATE("0",MID(INV!M214,1,1),".",MID(INV!M214,2,2),".",MID(INV!M214,4,2)),CONCATENATE(MID(INV!M214,1,2),".",MID(INV!M214,3,2),".",MID(INV!M214,5,2))))</f>
        <v/>
      </c>
      <c r="G215" s="41" t="str">
        <f>IF(ISBLANK(INV!L214)=TRUE,"",VALUE(F215))</f>
        <v/>
      </c>
      <c r="H215" s="28">
        <f>IF(I215&lt;3022,0,IF(AND(G215&gt;='USt-Sätze'!$A$3, G215&lt;='USt-Sätze'!$B$3),'USt-Sätze'!$C$3,IF(AND(G215&gt;='USt-Sätze'!$A$4, G215&lt;='USt-Sätze'!$B$4),'USt-Sätze'!$C$4,IF(AND(G215&gt;='USt-Sätze'!$A$5, G215&lt;='USt-Sätze'!$B$5),'USt-Sätze'!$C$5,IF(AND(G215&gt;='USt-Sätze'!$A$6, G215&lt;='USt-Sätze'!$B$6),'USt-Sätze'!$C$6,IF(AND(G215&gt;='USt-Sätze'!$A$7, G215&lt;='USt-Sätze'!$B$7),'USt-Sätze'!$C$7,IF(AND(G215&gt;='USt-Sätze'!$A$8, G215&lt;='USt-Sätze'!$B$8),'USt-Sätze'!$C$8,IF(AND(G215&gt;='USt-Sätze'!$A$9, G215&lt;='USt-Sätze'!$B$9),'USt-Sätze'!$C$9,IF(G215&gt;='USt-Sätze'!$A$10,'USt-Sätze'!$C$10,0)))))))))</f>
        <v>0.19</v>
      </c>
      <c r="I215" s="28" t="str">
        <f>IF(ISBLANK(INV!L214)=TRUE,"",INV!A214)</f>
        <v/>
      </c>
      <c r="J215" s="28" t="str">
        <f>IF(ISBLANK(INV!L214)=TRUE,"",INV!B214)</f>
        <v/>
      </c>
      <c r="K215" s="28" t="str">
        <f>IF(ISBLANK(INV!L214)=TRUE,"",ROUND(INV!B214*(1+H215),2))</f>
        <v/>
      </c>
    </row>
    <row r="216" spans="1:11">
      <c r="A216" s="28" t="str">
        <f>IF(ISBLANK(INV!L215)=TRUE,"",INV!L215)</f>
        <v/>
      </c>
      <c r="B216" s="42" t="str">
        <f>IF(ISBLANK(INV!L215)=TRUE,"",VLOOKUP(INV!A215,Code!$A$1:$B$30,2,FALSE))</f>
        <v/>
      </c>
      <c r="C216" s="28" t="str">
        <f>IF(ISBLANK(INV!L215)=TRUE,"",INV!K215)</f>
        <v/>
      </c>
      <c r="D216" s="28" t="str">
        <f>IF(ISBLANK(INV!L215)=TRUE,"",INV!J215)</f>
        <v/>
      </c>
      <c r="E216" s="28" t="str">
        <f>IF(ISBLANK(INV!L215)=TRUE,"",IF(Hauptmenü!$C$7=1,K216,J216))</f>
        <v/>
      </c>
      <c r="F216" s="28" t="str">
        <f>IF(ISBLANK(INV!L215)=TRUE,"",IF(INV!M215&lt;=99999,CONCATENATE("0",MID(INV!M215,1,1),".",MID(INV!M215,2,2),".",MID(INV!M215,4,2)),CONCATENATE(MID(INV!M215,1,2),".",MID(INV!M215,3,2),".",MID(INV!M215,5,2))))</f>
        <v/>
      </c>
      <c r="G216" s="41" t="str">
        <f>IF(ISBLANK(INV!L215)=TRUE,"",VALUE(F216))</f>
        <v/>
      </c>
      <c r="H216" s="28">
        <f>IF(I216&lt;3022,0,IF(AND(G216&gt;='USt-Sätze'!$A$3, G216&lt;='USt-Sätze'!$B$3),'USt-Sätze'!$C$3,IF(AND(G216&gt;='USt-Sätze'!$A$4, G216&lt;='USt-Sätze'!$B$4),'USt-Sätze'!$C$4,IF(AND(G216&gt;='USt-Sätze'!$A$5, G216&lt;='USt-Sätze'!$B$5),'USt-Sätze'!$C$5,IF(AND(G216&gt;='USt-Sätze'!$A$6, G216&lt;='USt-Sätze'!$B$6),'USt-Sätze'!$C$6,IF(AND(G216&gt;='USt-Sätze'!$A$7, G216&lt;='USt-Sätze'!$B$7),'USt-Sätze'!$C$7,IF(AND(G216&gt;='USt-Sätze'!$A$8, G216&lt;='USt-Sätze'!$B$8),'USt-Sätze'!$C$8,IF(AND(G216&gt;='USt-Sätze'!$A$9, G216&lt;='USt-Sätze'!$B$9),'USt-Sätze'!$C$9,IF(G216&gt;='USt-Sätze'!$A$10,'USt-Sätze'!$C$10,0)))))))))</f>
        <v>0.19</v>
      </c>
      <c r="I216" s="28" t="str">
        <f>IF(ISBLANK(INV!L215)=TRUE,"",INV!A215)</f>
        <v/>
      </c>
      <c r="J216" s="28" t="str">
        <f>IF(ISBLANK(INV!L215)=TRUE,"",INV!B215)</f>
        <v/>
      </c>
      <c r="K216" s="28" t="str">
        <f>IF(ISBLANK(INV!L215)=TRUE,"",ROUND(INV!B215*(1+H216),2))</f>
        <v/>
      </c>
    </row>
    <row r="217" spans="1:11">
      <c r="A217" s="28" t="str">
        <f>IF(ISBLANK(INV!L216)=TRUE,"",INV!L216)</f>
        <v/>
      </c>
      <c r="B217" s="42" t="str">
        <f>IF(ISBLANK(INV!L216)=TRUE,"",VLOOKUP(INV!A216,Code!$A$1:$B$30,2,FALSE))</f>
        <v/>
      </c>
      <c r="C217" s="28" t="str">
        <f>IF(ISBLANK(INV!L216)=TRUE,"",INV!K216)</f>
        <v/>
      </c>
      <c r="D217" s="28" t="str">
        <f>IF(ISBLANK(INV!L216)=TRUE,"",INV!J216)</f>
        <v/>
      </c>
      <c r="E217" s="28" t="str">
        <f>IF(ISBLANK(INV!L216)=TRUE,"",IF(Hauptmenü!$C$7=1,K217,J217))</f>
        <v/>
      </c>
      <c r="F217" s="28" t="str">
        <f>IF(ISBLANK(INV!L216)=TRUE,"",IF(INV!M216&lt;=99999,CONCATENATE("0",MID(INV!M216,1,1),".",MID(INV!M216,2,2),".",MID(INV!M216,4,2)),CONCATENATE(MID(INV!M216,1,2),".",MID(INV!M216,3,2),".",MID(INV!M216,5,2))))</f>
        <v/>
      </c>
      <c r="G217" s="41" t="str">
        <f>IF(ISBLANK(INV!L216)=TRUE,"",VALUE(F217))</f>
        <v/>
      </c>
      <c r="H217" s="28">
        <f>IF(I217&lt;3022,0,IF(AND(G217&gt;='USt-Sätze'!$A$3, G217&lt;='USt-Sätze'!$B$3),'USt-Sätze'!$C$3,IF(AND(G217&gt;='USt-Sätze'!$A$4, G217&lt;='USt-Sätze'!$B$4),'USt-Sätze'!$C$4,IF(AND(G217&gt;='USt-Sätze'!$A$5, G217&lt;='USt-Sätze'!$B$5),'USt-Sätze'!$C$5,IF(AND(G217&gt;='USt-Sätze'!$A$6, G217&lt;='USt-Sätze'!$B$6),'USt-Sätze'!$C$6,IF(AND(G217&gt;='USt-Sätze'!$A$7, G217&lt;='USt-Sätze'!$B$7),'USt-Sätze'!$C$7,IF(AND(G217&gt;='USt-Sätze'!$A$8, G217&lt;='USt-Sätze'!$B$8),'USt-Sätze'!$C$8,IF(AND(G217&gt;='USt-Sätze'!$A$9, G217&lt;='USt-Sätze'!$B$9),'USt-Sätze'!$C$9,IF(G217&gt;='USt-Sätze'!$A$10,'USt-Sätze'!$C$10,0)))))))))</f>
        <v>0.19</v>
      </c>
      <c r="I217" s="28" t="str">
        <f>IF(ISBLANK(INV!L216)=TRUE,"",INV!A216)</f>
        <v/>
      </c>
      <c r="J217" s="28" t="str">
        <f>IF(ISBLANK(INV!L216)=TRUE,"",INV!B216)</f>
        <v/>
      </c>
      <c r="K217" s="28" t="str">
        <f>IF(ISBLANK(INV!L216)=TRUE,"",ROUND(INV!B216*(1+H217),2))</f>
        <v/>
      </c>
    </row>
    <row r="218" spans="1:11">
      <c r="A218" s="28" t="str">
        <f>IF(ISBLANK(INV!L217)=TRUE,"",INV!L217)</f>
        <v/>
      </c>
      <c r="B218" s="42" t="str">
        <f>IF(ISBLANK(INV!L217)=TRUE,"",VLOOKUP(INV!A217,Code!$A$1:$B$30,2,FALSE))</f>
        <v/>
      </c>
      <c r="C218" s="28" t="str">
        <f>IF(ISBLANK(INV!L217)=TRUE,"",INV!K217)</f>
        <v/>
      </c>
      <c r="D218" s="28" t="str">
        <f>IF(ISBLANK(INV!L217)=TRUE,"",INV!J217)</f>
        <v/>
      </c>
      <c r="E218" s="28" t="str">
        <f>IF(ISBLANK(INV!L217)=TRUE,"",IF(Hauptmenü!$C$7=1,K218,J218))</f>
        <v/>
      </c>
      <c r="F218" s="28" t="str">
        <f>IF(ISBLANK(INV!L217)=TRUE,"",IF(INV!M217&lt;=99999,CONCATENATE("0",MID(INV!M217,1,1),".",MID(INV!M217,2,2),".",MID(INV!M217,4,2)),CONCATENATE(MID(INV!M217,1,2),".",MID(INV!M217,3,2),".",MID(INV!M217,5,2))))</f>
        <v/>
      </c>
      <c r="G218" s="41" t="str">
        <f>IF(ISBLANK(INV!L217)=TRUE,"",VALUE(F218))</f>
        <v/>
      </c>
      <c r="H218" s="28">
        <f>IF(I218&lt;3022,0,IF(AND(G218&gt;='USt-Sätze'!$A$3, G218&lt;='USt-Sätze'!$B$3),'USt-Sätze'!$C$3,IF(AND(G218&gt;='USt-Sätze'!$A$4, G218&lt;='USt-Sätze'!$B$4),'USt-Sätze'!$C$4,IF(AND(G218&gt;='USt-Sätze'!$A$5, G218&lt;='USt-Sätze'!$B$5),'USt-Sätze'!$C$5,IF(AND(G218&gt;='USt-Sätze'!$A$6, G218&lt;='USt-Sätze'!$B$6),'USt-Sätze'!$C$6,IF(AND(G218&gt;='USt-Sätze'!$A$7, G218&lt;='USt-Sätze'!$B$7),'USt-Sätze'!$C$7,IF(AND(G218&gt;='USt-Sätze'!$A$8, G218&lt;='USt-Sätze'!$B$8),'USt-Sätze'!$C$8,IF(AND(G218&gt;='USt-Sätze'!$A$9, G218&lt;='USt-Sätze'!$B$9),'USt-Sätze'!$C$9,IF(G218&gt;='USt-Sätze'!$A$10,'USt-Sätze'!$C$10,0)))))))))</f>
        <v>0.19</v>
      </c>
      <c r="I218" s="28" t="str">
        <f>IF(ISBLANK(INV!L217)=TRUE,"",INV!A217)</f>
        <v/>
      </c>
      <c r="J218" s="28" t="str">
        <f>IF(ISBLANK(INV!L217)=TRUE,"",INV!B217)</f>
        <v/>
      </c>
      <c r="K218" s="28" t="str">
        <f>IF(ISBLANK(INV!L217)=TRUE,"",ROUND(INV!B217*(1+H218),2))</f>
        <v/>
      </c>
    </row>
    <row r="219" spans="1:11">
      <c r="A219" s="28" t="str">
        <f>IF(ISBLANK(INV!L218)=TRUE,"",INV!L218)</f>
        <v/>
      </c>
      <c r="B219" s="42" t="str">
        <f>IF(ISBLANK(INV!L218)=TRUE,"",VLOOKUP(INV!A218,Code!$A$1:$B$30,2,FALSE))</f>
        <v/>
      </c>
      <c r="C219" s="28" t="str">
        <f>IF(ISBLANK(INV!L218)=TRUE,"",INV!K218)</f>
        <v/>
      </c>
      <c r="D219" s="28" t="str">
        <f>IF(ISBLANK(INV!L218)=TRUE,"",INV!J218)</f>
        <v/>
      </c>
      <c r="E219" s="28" t="str">
        <f>IF(ISBLANK(INV!L218)=TRUE,"",IF(Hauptmenü!$C$7=1,K219,J219))</f>
        <v/>
      </c>
      <c r="F219" s="28" t="str">
        <f>IF(ISBLANK(INV!L218)=TRUE,"",IF(INV!M218&lt;=99999,CONCATENATE("0",MID(INV!M218,1,1),".",MID(INV!M218,2,2),".",MID(INV!M218,4,2)),CONCATENATE(MID(INV!M218,1,2),".",MID(INV!M218,3,2),".",MID(INV!M218,5,2))))</f>
        <v/>
      </c>
      <c r="G219" s="41" t="str">
        <f>IF(ISBLANK(INV!L218)=TRUE,"",VALUE(F219))</f>
        <v/>
      </c>
      <c r="H219" s="28">
        <f>IF(I219&lt;3022,0,IF(AND(G219&gt;='USt-Sätze'!$A$3, G219&lt;='USt-Sätze'!$B$3),'USt-Sätze'!$C$3,IF(AND(G219&gt;='USt-Sätze'!$A$4, G219&lt;='USt-Sätze'!$B$4),'USt-Sätze'!$C$4,IF(AND(G219&gt;='USt-Sätze'!$A$5, G219&lt;='USt-Sätze'!$B$5),'USt-Sätze'!$C$5,IF(AND(G219&gt;='USt-Sätze'!$A$6, G219&lt;='USt-Sätze'!$B$6),'USt-Sätze'!$C$6,IF(AND(G219&gt;='USt-Sätze'!$A$7, G219&lt;='USt-Sätze'!$B$7),'USt-Sätze'!$C$7,IF(AND(G219&gt;='USt-Sätze'!$A$8, G219&lt;='USt-Sätze'!$B$8),'USt-Sätze'!$C$8,IF(AND(G219&gt;='USt-Sätze'!$A$9, G219&lt;='USt-Sätze'!$B$9),'USt-Sätze'!$C$9,IF(G219&gt;='USt-Sätze'!$A$10,'USt-Sätze'!$C$10,0)))))))))</f>
        <v>0.19</v>
      </c>
      <c r="I219" s="28" t="str">
        <f>IF(ISBLANK(INV!L218)=TRUE,"",INV!A218)</f>
        <v/>
      </c>
      <c r="J219" s="28" t="str">
        <f>IF(ISBLANK(INV!L218)=TRUE,"",INV!B218)</f>
        <v/>
      </c>
      <c r="K219" s="28" t="str">
        <f>IF(ISBLANK(INV!L218)=TRUE,"",ROUND(INV!B218*(1+H219),2))</f>
        <v/>
      </c>
    </row>
    <row r="220" spans="1:11">
      <c r="A220" s="28" t="str">
        <f>IF(ISBLANK(INV!L219)=TRUE,"",INV!L219)</f>
        <v/>
      </c>
      <c r="B220" s="42" t="str">
        <f>IF(ISBLANK(INV!L219)=TRUE,"",VLOOKUP(INV!A219,Code!$A$1:$B$30,2,FALSE))</f>
        <v/>
      </c>
      <c r="C220" s="28" t="str">
        <f>IF(ISBLANK(INV!L219)=TRUE,"",INV!K219)</f>
        <v/>
      </c>
      <c r="D220" s="28" t="str">
        <f>IF(ISBLANK(INV!L219)=TRUE,"",INV!J219)</f>
        <v/>
      </c>
      <c r="E220" s="28" t="str">
        <f>IF(ISBLANK(INV!L219)=TRUE,"",IF(Hauptmenü!$C$7=1,K220,J220))</f>
        <v/>
      </c>
      <c r="F220" s="28" t="str">
        <f>IF(ISBLANK(INV!L219)=TRUE,"",IF(INV!M219&lt;=99999,CONCATENATE("0",MID(INV!M219,1,1),".",MID(INV!M219,2,2),".",MID(INV!M219,4,2)),CONCATENATE(MID(INV!M219,1,2),".",MID(INV!M219,3,2),".",MID(INV!M219,5,2))))</f>
        <v/>
      </c>
      <c r="G220" s="41" t="str">
        <f>IF(ISBLANK(INV!L219)=TRUE,"",VALUE(F220))</f>
        <v/>
      </c>
      <c r="H220" s="28">
        <f>IF(I220&lt;3022,0,IF(AND(G220&gt;='USt-Sätze'!$A$3, G220&lt;='USt-Sätze'!$B$3),'USt-Sätze'!$C$3,IF(AND(G220&gt;='USt-Sätze'!$A$4, G220&lt;='USt-Sätze'!$B$4),'USt-Sätze'!$C$4,IF(AND(G220&gt;='USt-Sätze'!$A$5, G220&lt;='USt-Sätze'!$B$5),'USt-Sätze'!$C$5,IF(AND(G220&gt;='USt-Sätze'!$A$6, G220&lt;='USt-Sätze'!$B$6),'USt-Sätze'!$C$6,IF(AND(G220&gt;='USt-Sätze'!$A$7, G220&lt;='USt-Sätze'!$B$7),'USt-Sätze'!$C$7,IF(AND(G220&gt;='USt-Sätze'!$A$8, G220&lt;='USt-Sätze'!$B$8),'USt-Sätze'!$C$8,IF(AND(G220&gt;='USt-Sätze'!$A$9, G220&lt;='USt-Sätze'!$B$9),'USt-Sätze'!$C$9,IF(G220&gt;='USt-Sätze'!$A$10,'USt-Sätze'!$C$10,0)))))))))</f>
        <v>0.19</v>
      </c>
      <c r="I220" s="28" t="str">
        <f>IF(ISBLANK(INV!L219)=TRUE,"",INV!A219)</f>
        <v/>
      </c>
      <c r="J220" s="28" t="str">
        <f>IF(ISBLANK(INV!L219)=TRUE,"",INV!B219)</f>
        <v/>
      </c>
      <c r="K220" s="28" t="str">
        <f>IF(ISBLANK(INV!L219)=TRUE,"",ROUND(INV!B219*(1+H220),2))</f>
        <v/>
      </c>
    </row>
    <row r="221" spans="1:11">
      <c r="A221" s="28" t="str">
        <f>IF(ISBLANK(INV!L220)=TRUE,"",INV!L220)</f>
        <v/>
      </c>
      <c r="B221" s="42" t="str">
        <f>IF(ISBLANK(INV!L220)=TRUE,"",VLOOKUP(INV!A220,Code!$A$1:$B$30,2,FALSE))</f>
        <v/>
      </c>
      <c r="C221" s="28" t="str">
        <f>IF(ISBLANK(INV!L220)=TRUE,"",INV!K220)</f>
        <v/>
      </c>
      <c r="D221" s="28" t="str">
        <f>IF(ISBLANK(INV!L220)=TRUE,"",INV!J220)</f>
        <v/>
      </c>
      <c r="E221" s="28" t="str">
        <f>IF(ISBLANK(INV!L220)=TRUE,"",IF(Hauptmenü!$C$7=1,K221,J221))</f>
        <v/>
      </c>
      <c r="F221" s="28" t="str">
        <f>IF(ISBLANK(INV!L220)=TRUE,"",IF(INV!M220&lt;=99999,CONCATENATE("0",MID(INV!M220,1,1),".",MID(INV!M220,2,2),".",MID(INV!M220,4,2)),CONCATENATE(MID(INV!M220,1,2),".",MID(INV!M220,3,2),".",MID(INV!M220,5,2))))</f>
        <v/>
      </c>
      <c r="G221" s="41" t="str">
        <f>IF(ISBLANK(INV!L220)=TRUE,"",VALUE(F221))</f>
        <v/>
      </c>
      <c r="H221" s="28">
        <f>IF(I221&lt;3022,0,IF(AND(G221&gt;='USt-Sätze'!$A$3, G221&lt;='USt-Sätze'!$B$3),'USt-Sätze'!$C$3,IF(AND(G221&gt;='USt-Sätze'!$A$4, G221&lt;='USt-Sätze'!$B$4),'USt-Sätze'!$C$4,IF(AND(G221&gt;='USt-Sätze'!$A$5, G221&lt;='USt-Sätze'!$B$5),'USt-Sätze'!$C$5,IF(AND(G221&gt;='USt-Sätze'!$A$6, G221&lt;='USt-Sätze'!$B$6),'USt-Sätze'!$C$6,IF(AND(G221&gt;='USt-Sätze'!$A$7, G221&lt;='USt-Sätze'!$B$7),'USt-Sätze'!$C$7,IF(AND(G221&gt;='USt-Sätze'!$A$8, G221&lt;='USt-Sätze'!$B$8),'USt-Sätze'!$C$8,IF(AND(G221&gt;='USt-Sätze'!$A$9, G221&lt;='USt-Sätze'!$B$9),'USt-Sätze'!$C$9,IF(G221&gt;='USt-Sätze'!$A$10,'USt-Sätze'!$C$10,0)))))))))</f>
        <v>0.19</v>
      </c>
      <c r="I221" s="28" t="str">
        <f>IF(ISBLANK(INV!L220)=TRUE,"",INV!A220)</f>
        <v/>
      </c>
      <c r="J221" s="28" t="str">
        <f>IF(ISBLANK(INV!L220)=TRUE,"",INV!B220)</f>
        <v/>
      </c>
      <c r="K221" s="28" t="str">
        <f>IF(ISBLANK(INV!L220)=TRUE,"",ROUND(INV!B220*(1+H221),2))</f>
        <v/>
      </c>
    </row>
    <row r="222" spans="1:11">
      <c r="A222" s="28" t="str">
        <f>IF(ISBLANK(INV!L221)=TRUE,"",INV!L221)</f>
        <v/>
      </c>
      <c r="B222" s="42" t="str">
        <f>IF(ISBLANK(INV!L221)=TRUE,"",VLOOKUP(INV!A221,Code!$A$1:$B$30,2,FALSE))</f>
        <v/>
      </c>
      <c r="C222" s="28" t="str">
        <f>IF(ISBLANK(INV!L221)=TRUE,"",INV!K221)</f>
        <v/>
      </c>
      <c r="D222" s="28" t="str">
        <f>IF(ISBLANK(INV!L221)=TRUE,"",INV!J221)</f>
        <v/>
      </c>
      <c r="E222" s="28" t="str">
        <f>IF(ISBLANK(INV!L221)=TRUE,"",IF(Hauptmenü!$C$7=1,K222,J222))</f>
        <v/>
      </c>
      <c r="F222" s="28" t="str">
        <f>IF(ISBLANK(INV!L221)=TRUE,"",IF(INV!M221&lt;=99999,CONCATENATE("0",MID(INV!M221,1,1),".",MID(INV!M221,2,2),".",MID(INV!M221,4,2)),CONCATENATE(MID(INV!M221,1,2),".",MID(INV!M221,3,2),".",MID(INV!M221,5,2))))</f>
        <v/>
      </c>
      <c r="G222" s="41" t="str">
        <f>IF(ISBLANK(INV!L221)=TRUE,"",VALUE(F222))</f>
        <v/>
      </c>
      <c r="H222" s="28">
        <f>IF(I222&lt;3022,0,IF(AND(G222&gt;='USt-Sätze'!$A$3, G222&lt;='USt-Sätze'!$B$3),'USt-Sätze'!$C$3,IF(AND(G222&gt;='USt-Sätze'!$A$4, G222&lt;='USt-Sätze'!$B$4),'USt-Sätze'!$C$4,IF(AND(G222&gt;='USt-Sätze'!$A$5, G222&lt;='USt-Sätze'!$B$5),'USt-Sätze'!$C$5,IF(AND(G222&gt;='USt-Sätze'!$A$6, G222&lt;='USt-Sätze'!$B$6),'USt-Sätze'!$C$6,IF(AND(G222&gt;='USt-Sätze'!$A$7, G222&lt;='USt-Sätze'!$B$7),'USt-Sätze'!$C$7,IF(AND(G222&gt;='USt-Sätze'!$A$8, G222&lt;='USt-Sätze'!$B$8),'USt-Sätze'!$C$8,IF(AND(G222&gt;='USt-Sätze'!$A$9, G222&lt;='USt-Sätze'!$B$9),'USt-Sätze'!$C$9,IF(G222&gt;='USt-Sätze'!$A$10,'USt-Sätze'!$C$10,0)))))))))</f>
        <v>0.19</v>
      </c>
      <c r="I222" s="28" t="str">
        <f>IF(ISBLANK(INV!L221)=TRUE,"",INV!A221)</f>
        <v/>
      </c>
      <c r="J222" s="28" t="str">
        <f>IF(ISBLANK(INV!L221)=TRUE,"",INV!B221)</f>
        <v/>
      </c>
      <c r="K222" s="28" t="str">
        <f>IF(ISBLANK(INV!L221)=TRUE,"",ROUND(INV!B221*(1+H222),2))</f>
        <v/>
      </c>
    </row>
    <row r="223" spans="1:11">
      <c r="A223" s="28" t="str">
        <f>IF(ISBLANK(INV!L222)=TRUE,"",INV!L222)</f>
        <v/>
      </c>
      <c r="B223" s="42" t="str">
        <f>IF(ISBLANK(INV!L222)=TRUE,"",VLOOKUP(INV!A222,Code!$A$1:$B$30,2,FALSE))</f>
        <v/>
      </c>
      <c r="C223" s="28" t="str">
        <f>IF(ISBLANK(INV!L222)=TRUE,"",INV!K222)</f>
        <v/>
      </c>
      <c r="D223" s="28" t="str">
        <f>IF(ISBLANK(INV!L222)=TRUE,"",INV!J222)</f>
        <v/>
      </c>
      <c r="E223" s="28" t="str">
        <f>IF(ISBLANK(INV!L222)=TRUE,"",IF(Hauptmenü!$C$7=1,K223,J223))</f>
        <v/>
      </c>
      <c r="F223" s="28" t="str">
        <f>IF(ISBLANK(INV!L222)=TRUE,"",IF(INV!M222&lt;=99999,CONCATENATE("0",MID(INV!M222,1,1),".",MID(INV!M222,2,2),".",MID(INV!M222,4,2)),CONCATENATE(MID(INV!M222,1,2),".",MID(INV!M222,3,2),".",MID(INV!M222,5,2))))</f>
        <v/>
      </c>
      <c r="G223" s="41" t="str">
        <f>IF(ISBLANK(INV!L222)=TRUE,"",VALUE(F223))</f>
        <v/>
      </c>
      <c r="H223" s="28">
        <f>IF(I223&lt;3022,0,IF(AND(G223&gt;='USt-Sätze'!$A$3, G223&lt;='USt-Sätze'!$B$3),'USt-Sätze'!$C$3,IF(AND(G223&gt;='USt-Sätze'!$A$4, G223&lt;='USt-Sätze'!$B$4),'USt-Sätze'!$C$4,IF(AND(G223&gt;='USt-Sätze'!$A$5, G223&lt;='USt-Sätze'!$B$5),'USt-Sätze'!$C$5,IF(AND(G223&gt;='USt-Sätze'!$A$6, G223&lt;='USt-Sätze'!$B$6),'USt-Sätze'!$C$6,IF(AND(G223&gt;='USt-Sätze'!$A$7, G223&lt;='USt-Sätze'!$B$7),'USt-Sätze'!$C$7,IF(AND(G223&gt;='USt-Sätze'!$A$8, G223&lt;='USt-Sätze'!$B$8),'USt-Sätze'!$C$8,IF(AND(G223&gt;='USt-Sätze'!$A$9, G223&lt;='USt-Sätze'!$B$9),'USt-Sätze'!$C$9,IF(G223&gt;='USt-Sätze'!$A$10,'USt-Sätze'!$C$10,0)))))))))</f>
        <v>0.19</v>
      </c>
      <c r="I223" s="28" t="str">
        <f>IF(ISBLANK(INV!L222)=TRUE,"",INV!A222)</f>
        <v/>
      </c>
      <c r="J223" s="28" t="str">
        <f>IF(ISBLANK(INV!L222)=TRUE,"",INV!B222)</f>
        <v/>
      </c>
      <c r="K223" s="28" t="str">
        <f>IF(ISBLANK(INV!L222)=TRUE,"",ROUND(INV!B222*(1+H223),2))</f>
        <v/>
      </c>
    </row>
    <row r="224" spans="1:11">
      <c r="A224" s="28" t="str">
        <f>IF(ISBLANK(INV!L223)=TRUE,"",INV!L223)</f>
        <v/>
      </c>
      <c r="B224" s="42" t="str">
        <f>IF(ISBLANK(INV!L223)=TRUE,"",VLOOKUP(INV!A223,Code!$A$1:$B$30,2,FALSE))</f>
        <v/>
      </c>
      <c r="C224" s="28" t="str">
        <f>IF(ISBLANK(INV!L223)=TRUE,"",INV!K223)</f>
        <v/>
      </c>
      <c r="D224" s="28" t="str">
        <f>IF(ISBLANK(INV!L223)=TRUE,"",INV!J223)</f>
        <v/>
      </c>
      <c r="E224" s="28" t="str">
        <f>IF(ISBLANK(INV!L223)=TRUE,"",IF(Hauptmenü!$C$7=1,K224,J224))</f>
        <v/>
      </c>
      <c r="F224" s="28" t="str">
        <f>IF(ISBLANK(INV!L223)=TRUE,"",IF(INV!M223&lt;=99999,CONCATENATE("0",MID(INV!M223,1,1),".",MID(INV!M223,2,2),".",MID(INV!M223,4,2)),CONCATENATE(MID(INV!M223,1,2),".",MID(INV!M223,3,2),".",MID(INV!M223,5,2))))</f>
        <v/>
      </c>
      <c r="G224" s="41" t="str">
        <f>IF(ISBLANK(INV!L223)=TRUE,"",VALUE(F224))</f>
        <v/>
      </c>
      <c r="H224" s="28">
        <f>IF(I224&lt;3022,0,IF(AND(G224&gt;='USt-Sätze'!$A$3, G224&lt;='USt-Sätze'!$B$3),'USt-Sätze'!$C$3,IF(AND(G224&gt;='USt-Sätze'!$A$4, G224&lt;='USt-Sätze'!$B$4),'USt-Sätze'!$C$4,IF(AND(G224&gt;='USt-Sätze'!$A$5, G224&lt;='USt-Sätze'!$B$5),'USt-Sätze'!$C$5,IF(AND(G224&gt;='USt-Sätze'!$A$6, G224&lt;='USt-Sätze'!$B$6),'USt-Sätze'!$C$6,IF(AND(G224&gt;='USt-Sätze'!$A$7, G224&lt;='USt-Sätze'!$B$7),'USt-Sätze'!$C$7,IF(AND(G224&gt;='USt-Sätze'!$A$8, G224&lt;='USt-Sätze'!$B$8),'USt-Sätze'!$C$8,IF(AND(G224&gt;='USt-Sätze'!$A$9, G224&lt;='USt-Sätze'!$B$9),'USt-Sätze'!$C$9,IF(G224&gt;='USt-Sätze'!$A$10,'USt-Sätze'!$C$10,0)))))))))</f>
        <v>0.19</v>
      </c>
      <c r="I224" s="28" t="str">
        <f>IF(ISBLANK(INV!L223)=TRUE,"",INV!A223)</f>
        <v/>
      </c>
      <c r="J224" s="28" t="str">
        <f>IF(ISBLANK(INV!L223)=TRUE,"",INV!B223)</f>
        <v/>
      </c>
      <c r="K224" s="28" t="str">
        <f>IF(ISBLANK(INV!L223)=TRUE,"",ROUND(INV!B223*(1+H224),2))</f>
        <v/>
      </c>
    </row>
    <row r="225" spans="1:11">
      <c r="A225" s="28" t="str">
        <f>IF(ISBLANK(INV!L224)=TRUE,"",INV!L224)</f>
        <v/>
      </c>
      <c r="B225" s="42" t="str">
        <f>IF(ISBLANK(INV!L224)=TRUE,"",VLOOKUP(INV!A224,Code!$A$1:$B$30,2,FALSE))</f>
        <v/>
      </c>
      <c r="C225" s="28" t="str">
        <f>IF(ISBLANK(INV!L224)=TRUE,"",INV!K224)</f>
        <v/>
      </c>
      <c r="D225" s="28" t="str">
        <f>IF(ISBLANK(INV!L224)=TRUE,"",INV!J224)</f>
        <v/>
      </c>
      <c r="E225" s="28" t="str">
        <f>IF(ISBLANK(INV!L224)=TRUE,"",IF(Hauptmenü!$C$7=1,K225,J225))</f>
        <v/>
      </c>
      <c r="F225" s="28" t="str">
        <f>IF(ISBLANK(INV!L224)=TRUE,"",IF(INV!M224&lt;=99999,CONCATENATE("0",MID(INV!M224,1,1),".",MID(INV!M224,2,2),".",MID(INV!M224,4,2)),CONCATENATE(MID(INV!M224,1,2),".",MID(INV!M224,3,2),".",MID(INV!M224,5,2))))</f>
        <v/>
      </c>
      <c r="G225" s="41" t="str">
        <f>IF(ISBLANK(INV!L224)=TRUE,"",VALUE(F225))</f>
        <v/>
      </c>
      <c r="H225" s="28">
        <f>IF(I225&lt;3022,0,IF(AND(G225&gt;='USt-Sätze'!$A$3, G225&lt;='USt-Sätze'!$B$3),'USt-Sätze'!$C$3,IF(AND(G225&gt;='USt-Sätze'!$A$4, G225&lt;='USt-Sätze'!$B$4),'USt-Sätze'!$C$4,IF(AND(G225&gt;='USt-Sätze'!$A$5, G225&lt;='USt-Sätze'!$B$5),'USt-Sätze'!$C$5,IF(AND(G225&gt;='USt-Sätze'!$A$6, G225&lt;='USt-Sätze'!$B$6),'USt-Sätze'!$C$6,IF(AND(G225&gt;='USt-Sätze'!$A$7, G225&lt;='USt-Sätze'!$B$7),'USt-Sätze'!$C$7,IF(AND(G225&gt;='USt-Sätze'!$A$8, G225&lt;='USt-Sätze'!$B$8),'USt-Sätze'!$C$8,IF(AND(G225&gt;='USt-Sätze'!$A$9, G225&lt;='USt-Sätze'!$B$9),'USt-Sätze'!$C$9,IF(G225&gt;='USt-Sätze'!$A$10,'USt-Sätze'!$C$10,0)))))))))</f>
        <v>0.19</v>
      </c>
      <c r="I225" s="28" t="str">
        <f>IF(ISBLANK(INV!L224)=TRUE,"",INV!A224)</f>
        <v/>
      </c>
      <c r="J225" s="28" t="str">
        <f>IF(ISBLANK(INV!L224)=TRUE,"",INV!B224)</f>
        <v/>
      </c>
      <c r="K225" s="28" t="str">
        <f>IF(ISBLANK(INV!L224)=TRUE,"",ROUND(INV!B224*(1+H225),2))</f>
        <v/>
      </c>
    </row>
    <row r="226" spans="1:11">
      <c r="A226" s="28" t="str">
        <f>IF(ISBLANK(INV!L225)=TRUE,"",INV!L225)</f>
        <v/>
      </c>
      <c r="B226" s="42" t="str">
        <f>IF(ISBLANK(INV!L225)=TRUE,"",VLOOKUP(INV!A225,Code!$A$1:$B$30,2,FALSE))</f>
        <v/>
      </c>
      <c r="C226" s="28" t="str">
        <f>IF(ISBLANK(INV!L225)=TRUE,"",INV!K225)</f>
        <v/>
      </c>
      <c r="D226" s="28" t="str">
        <f>IF(ISBLANK(INV!L225)=TRUE,"",INV!J225)</f>
        <v/>
      </c>
      <c r="E226" s="28" t="str">
        <f>IF(ISBLANK(INV!L225)=TRUE,"",IF(Hauptmenü!$C$7=1,K226,J226))</f>
        <v/>
      </c>
      <c r="F226" s="28" t="str">
        <f>IF(ISBLANK(INV!L225)=TRUE,"",IF(INV!M225&lt;=99999,CONCATENATE("0",MID(INV!M225,1,1),".",MID(INV!M225,2,2),".",MID(INV!M225,4,2)),CONCATENATE(MID(INV!M225,1,2),".",MID(INV!M225,3,2),".",MID(INV!M225,5,2))))</f>
        <v/>
      </c>
      <c r="G226" s="41" t="str">
        <f>IF(ISBLANK(INV!L225)=TRUE,"",VALUE(F226))</f>
        <v/>
      </c>
      <c r="H226" s="28">
        <f>IF(I226&lt;3022,0,IF(AND(G226&gt;='USt-Sätze'!$A$3, G226&lt;='USt-Sätze'!$B$3),'USt-Sätze'!$C$3,IF(AND(G226&gt;='USt-Sätze'!$A$4, G226&lt;='USt-Sätze'!$B$4),'USt-Sätze'!$C$4,IF(AND(G226&gt;='USt-Sätze'!$A$5, G226&lt;='USt-Sätze'!$B$5),'USt-Sätze'!$C$5,IF(AND(G226&gt;='USt-Sätze'!$A$6, G226&lt;='USt-Sätze'!$B$6),'USt-Sätze'!$C$6,IF(AND(G226&gt;='USt-Sätze'!$A$7, G226&lt;='USt-Sätze'!$B$7),'USt-Sätze'!$C$7,IF(AND(G226&gt;='USt-Sätze'!$A$8, G226&lt;='USt-Sätze'!$B$8),'USt-Sätze'!$C$8,IF(AND(G226&gt;='USt-Sätze'!$A$9, G226&lt;='USt-Sätze'!$B$9),'USt-Sätze'!$C$9,IF(G226&gt;='USt-Sätze'!$A$10,'USt-Sätze'!$C$10,0)))))))))</f>
        <v>0.19</v>
      </c>
      <c r="I226" s="28" t="str">
        <f>IF(ISBLANK(INV!L225)=TRUE,"",INV!A225)</f>
        <v/>
      </c>
      <c r="J226" s="28" t="str">
        <f>IF(ISBLANK(INV!L225)=TRUE,"",INV!B225)</f>
        <v/>
      </c>
      <c r="K226" s="28" t="str">
        <f>IF(ISBLANK(INV!L225)=TRUE,"",ROUND(INV!B225*(1+H226),2))</f>
        <v/>
      </c>
    </row>
  </sheetData>
  <pageMargins left="0.7" right="0.7" top="0.78740157499999996" bottom="0.78740157499999996" header="0.3" footer="0.3"/>
  <pageSetup paperSize="9" orientation="portrait" r:id="rId1"/>
  <headerFooter>
    <oddHeader>&amp;LTestbetrieb&amp;C2009&amp;RIstbetrieb</oddHeader>
  </headerFooter>
</worksheet>
</file>

<file path=xl/worksheets/sheet39.xml><?xml version="1.0" encoding="utf-8"?>
<worksheet xmlns="http://schemas.openxmlformats.org/spreadsheetml/2006/main" xmlns:r="http://schemas.openxmlformats.org/officeDocument/2006/relationships">
  <sheetPr codeName="Tabelle32"/>
  <dimension ref="A1:K1"/>
  <sheetViews>
    <sheetView showZeros="0" workbookViewId="0">
      <selection activeCell="B25" sqref="B25"/>
    </sheetView>
  </sheetViews>
  <sheetFormatPr baseColWidth="10" defaultRowHeight="12"/>
  <cols>
    <col min="1" max="16384" width="11.42578125" style="28"/>
  </cols>
  <sheetData>
    <row r="1" spans="1:11" ht="24">
      <c r="A1" s="28" t="s">
        <v>961</v>
      </c>
      <c r="B1" s="42" t="s">
        <v>35</v>
      </c>
      <c r="C1" s="28">
        <v>20</v>
      </c>
      <c r="D1" s="28">
        <v>6.7</v>
      </c>
      <c r="E1" s="28">
        <v>5000</v>
      </c>
      <c r="F1" s="28" t="s">
        <v>970</v>
      </c>
      <c r="G1" s="41">
        <v>36708</v>
      </c>
      <c r="H1" s="28">
        <v>0.16</v>
      </c>
      <c r="I1" s="28">
        <v>3031</v>
      </c>
      <c r="J1" s="28">
        <v>5000</v>
      </c>
      <c r="K1" s="28">
        <v>5800</v>
      </c>
    </row>
  </sheetData>
  <pageMargins left="0.7" right="0.7" top="0.78740157499999996" bottom="0.78740157499999996" header="0.3" footer="0.3"/>
  <pageSetup paperSize="9" orientation="portrait" r:id="rId1"/>
  <headerFooter>
    <oddHeader>&amp;LTestbetrieb&amp;C2009&amp;RIstbetrieb</oddHeader>
  </headerFooter>
</worksheet>
</file>

<file path=xl/worksheets/sheet40.xml><?xml version="1.0" encoding="utf-8"?>
<worksheet xmlns="http://schemas.openxmlformats.org/spreadsheetml/2006/main" xmlns:r="http://schemas.openxmlformats.org/officeDocument/2006/relationships">
  <sheetPr codeName="Tabelle21"/>
  <dimension ref="A1:C10"/>
  <sheetViews>
    <sheetView showZeros="0" workbookViewId="0">
      <selection activeCell="B25" sqref="B25"/>
    </sheetView>
  </sheetViews>
  <sheetFormatPr baseColWidth="10" defaultRowHeight="12"/>
  <cols>
    <col min="1" max="16384" width="11.42578125" style="28"/>
  </cols>
  <sheetData>
    <row r="1" spans="1:3">
      <c r="A1" s="40" t="s">
        <v>52</v>
      </c>
    </row>
    <row r="2" spans="1:3">
      <c r="A2" s="40" t="s">
        <v>51</v>
      </c>
      <c r="B2" s="40" t="s">
        <v>50</v>
      </c>
      <c r="C2" s="40" t="s">
        <v>49</v>
      </c>
    </row>
    <row r="3" spans="1:3">
      <c r="A3" s="39">
        <v>24838</v>
      </c>
      <c r="B3" s="38">
        <v>25019</v>
      </c>
      <c r="C3" s="37">
        <v>0.1</v>
      </c>
    </row>
    <row r="4" spans="1:3">
      <c r="A4" s="36">
        <v>25020</v>
      </c>
      <c r="B4" s="35">
        <v>28490</v>
      </c>
      <c r="C4" s="34">
        <v>0.11</v>
      </c>
    </row>
    <row r="5" spans="1:3">
      <c r="A5" s="36">
        <v>28491</v>
      </c>
      <c r="B5" s="35">
        <v>29036</v>
      </c>
      <c r="C5" s="34">
        <v>0.12</v>
      </c>
    </row>
    <row r="6" spans="1:3">
      <c r="A6" s="36">
        <v>29037</v>
      </c>
      <c r="B6" s="35">
        <v>30497</v>
      </c>
      <c r="C6" s="34">
        <v>0.13</v>
      </c>
    </row>
    <row r="7" spans="1:3">
      <c r="A7" s="36">
        <v>30498</v>
      </c>
      <c r="B7" s="35">
        <v>33968</v>
      </c>
      <c r="C7" s="34">
        <v>0.14000000000000001</v>
      </c>
    </row>
    <row r="8" spans="1:3">
      <c r="A8" s="36">
        <v>33970</v>
      </c>
      <c r="B8" s="35">
        <v>35885</v>
      </c>
      <c r="C8" s="34">
        <v>0.15</v>
      </c>
    </row>
    <row r="9" spans="1:3">
      <c r="A9" s="36">
        <v>35886</v>
      </c>
      <c r="B9" s="35">
        <v>39082</v>
      </c>
      <c r="C9" s="34">
        <v>0.16</v>
      </c>
    </row>
    <row r="10" spans="1:3">
      <c r="A10" s="33">
        <v>39083</v>
      </c>
      <c r="B10" s="32"/>
      <c r="C10" s="31">
        <v>0.19</v>
      </c>
    </row>
  </sheetData>
  <pageMargins left="0.7" right="0.7" top="0.78740157499999996" bottom="0.78740157499999996" header="0.3" footer="0.3"/>
  <pageSetup paperSize="9" orientation="portrait" r:id="rId1"/>
  <headerFooter>
    <oddHeader>&amp;LTestbetrieb&amp;C2009&amp;RIstbetrieb</oddHeader>
  </headerFooter>
</worksheet>
</file>

<file path=xl/worksheets/sheet41.xml><?xml version="1.0" encoding="utf-8"?>
<worksheet xmlns="http://schemas.openxmlformats.org/spreadsheetml/2006/main" xmlns:r="http://schemas.openxmlformats.org/officeDocument/2006/relationships">
  <sheetPr codeName="Tabelle31"/>
  <dimension ref="A1:B30"/>
  <sheetViews>
    <sheetView showZeros="0" workbookViewId="0">
      <selection activeCell="B25" sqref="B25"/>
    </sheetView>
  </sheetViews>
  <sheetFormatPr baseColWidth="10" defaultRowHeight="12"/>
  <cols>
    <col min="1" max="16384" width="11.42578125" style="28"/>
  </cols>
  <sheetData>
    <row r="1" spans="1:2" ht="12.75">
      <c r="A1" s="29">
        <v>3010</v>
      </c>
      <c r="B1" s="29" t="s">
        <v>48</v>
      </c>
    </row>
    <row r="2" spans="1:2" ht="12.75">
      <c r="A2" s="29">
        <v>3012</v>
      </c>
      <c r="B2" s="30" t="s">
        <v>47</v>
      </c>
    </row>
    <row r="3" spans="1:2" ht="12.75">
      <c r="A3" s="29">
        <v>3014</v>
      </c>
      <c r="B3" s="29" t="s">
        <v>46</v>
      </c>
    </row>
    <row r="4" spans="1:2" ht="12.75">
      <c r="A4" s="29">
        <v>3015</v>
      </c>
      <c r="B4" s="29" t="s">
        <v>45</v>
      </c>
    </row>
    <row r="5" spans="1:2" ht="12.75">
      <c r="A5" s="29">
        <v>3018</v>
      </c>
      <c r="B5" s="29" t="s">
        <v>44</v>
      </c>
    </row>
    <row r="6" spans="1:2" ht="12.75">
      <c r="A6" s="29">
        <v>3020</v>
      </c>
      <c r="B6" s="29" t="s">
        <v>43</v>
      </c>
    </row>
    <row r="7" spans="1:2" ht="12.75">
      <c r="A7" s="29">
        <v>3021</v>
      </c>
      <c r="B7" s="29" t="s">
        <v>42</v>
      </c>
    </row>
    <row r="8" spans="1:2" ht="12.75">
      <c r="A8" s="29">
        <v>3022</v>
      </c>
      <c r="B8" s="29" t="s">
        <v>41</v>
      </c>
    </row>
    <row r="9" spans="1:2" ht="12.75">
      <c r="A9" s="29">
        <v>3023</v>
      </c>
      <c r="B9" s="29" t="s">
        <v>40</v>
      </c>
    </row>
    <row r="10" spans="1:2" ht="12.75">
      <c r="A10" s="29">
        <v>3024</v>
      </c>
      <c r="B10" s="29" t="s">
        <v>39</v>
      </c>
    </row>
    <row r="11" spans="1:2" ht="12.75">
      <c r="A11" s="29">
        <v>3025</v>
      </c>
      <c r="B11" s="29" t="s">
        <v>38</v>
      </c>
    </row>
    <row r="12" spans="1:2" ht="12.75">
      <c r="A12" s="29">
        <v>3026</v>
      </c>
      <c r="B12" s="29" t="s">
        <v>37</v>
      </c>
    </row>
    <row r="13" spans="1:2" ht="12.75">
      <c r="A13" s="29">
        <v>3030</v>
      </c>
      <c r="B13" s="29" t="s">
        <v>36</v>
      </c>
    </row>
    <row r="14" spans="1:2" ht="12.75">
      <c r="A14" s="29">
        <v>3031</v>
      </c>
      <c r="B14" s="29" t="s">
        <v>35</v>
      </c>
    </row>
    <row r="15" spans="1:2" ht="12.75">
      <c r="A15" s="29">
        <v>3032</v>
      </c>
      <c r="B15" s="29" t="s">
        <v>34</v>
      </c>
    </row>
    <row r="16" spans="1:2" ht="12.75">
      <c r="A16" s="29">
        <v>3033</v>
      </c>
      <c r="B16" s="29" t="s">
        <v>33</v>
      </c>
    </row>
    <row r="17" spans="1:2" ht="12.75">
      <c r="A17" s="29">
        <v>3034</v>
      </c>
      <c r="B17" s="29" t="s">
        <v>32</v>
      </c>
    </row>
    <row r="18" spans="1:2" ht="12.75">
      <c r="A18" s="29">
        <v>3035</v>
      </c>
      <c r="B18" s="29" t="s">
        <v>31</v>
      </c>
    </row>
    <row r="19" spans="1:2" ht="12.75">
      <c r="A19" s="29">
        <v>3036</v>
      </c>
      <c r="B19" s="29" t="s">
        <v>30</v>
      </c>
    </row>
    <row r="20" spans="1:2" ht="12.75">
      <c r="A20" s="29">
        <v>3037</v>
      </c>
      <c r="B20" s="29" t="s">
        <v>29</v>
      </c>
    </row>
    <row r="21" spans="1:2" ht="12.75">
      <c r="A21" s="29">
        <v>3040</v>
      </c>
      <c r="B21" s="29" t="s">
        <v>28</v>
      </c>
    </row>
    <row r="22" spans="1:2" ht="12.75">
      <c r="A22" s="29">
        <v>3041</v>
      </c>
      <c r="B22" s="29" t="s">
        <v>27</v>
      </c>
    </row>
    <row r="23" spans="1:2" ht="12.75">
      <c r="A23" s="29">
        <v>3043</v>
      </c>
      <c r="B23" s="29" t="s">
        <v>26</v>
      </c>
    </row>
    <row r="24" spans="1:2" ht="12.75">
      <c r="A24" s="29">
        <v>3045</v>
      </c>
      <c r="B24" s="29" t="s">
        <v>25</v>
      </c>
    </row>
    <row r="25" spans="1:2" ht="12.75">
      <c r="A25" s="29">
        <v>3046</v>
      </c>
      <c r="B25" s="29" t="s">
        <v>24</v>
      </c>
    </row>
    <row r="26" spans="1:2" ht="12.75">
      <c r="A26" s="29">
        <v>3047</v>
      </c>
      <c r="B26" s="29" t="s">
        <v>23</v>
      </c>
    </row>
    <row r="27" spans="1:2" ht="12.75">
      <c r="A27" s="29">
        <v>3048</v>
      </c>
      <c r="B27" s="29" t="s">
        <v>22</v>
      </c>
    </row>
    <row r="28" spans="1:2" ht="12.75">
      <c r="A28" s="29">
        <v>3069</v>
      </c>
      <c r="B28" s="29" t="s">
        <v>21</v>
      </c>
    </row>
    <row r="29" spans="1:2" ht="12.75">
      <c r="A29" s="29">
        <v>3076</v>
      </c>
      <c r="B29" s="29" t="s">
        <v>20</v>
      </c>
    </row>
    <row r="30" spans="1:2" ht="12.75">
      <c r="A30" s="29">
        <v>3078</v>
      </c>
      <c r="B30" s="29" t="s">
        <v>19</v>
      </c>
    </row>
  </sheetData>
  <pageMargins left="0.7" right="0.7" top="0.78740157499999996" bottom="0.78740157499999996" header="0.3" footer="0.3"/>
  <pageSetup paperSize="9" orientation="portrait" r:id="rId1"/>
  <headerFooter>
    <oddHeader>&amp;LTestbetrieb&amp;C2009&amp;RIstbetrieb</oddHeader>
  </headerFooter>
</worksheet>
</file>

<file path=xl/worksheets/sheet42.xml><?xml version="1.0" encoding="utf-8"?>
<worksheet xmlns="http://schemas.openxmlformats.org/spreadsheetml/2006/main" xmlns:r="http://schemas.openxmlformats.org/officeDocument/2006/relationships">
  <sheetPr codeName="Tabelle9"/>
  <dimension ref="A1"/>
  <sheetViews>
    <sheetView showZeros="0" workbookViewId="0">
      <selection activeCell="B25" sqref="B25"/>
    </sheetView>
  </sheetViews>
  <sheetFormatPr baseColWidth="10" defaultRowHeight="12.75"/>
  <sheetData/>
  <phoneticPr fontId="0" type="noConversion"/>
  <pageMargins left="0.78740157499999996" right="0.78740157499999996" top="0.984251969" bottom="0.984251969" header="0.4921259845" footer="0.4921259845"/>
  <headerFooter alignWithMargins="0"/>
</worksheet>
</file>

<file path=xl/worksheets/sheet43.xml><?xml version="1.0" encoding="utf-8"?>
<worksheet xmlns="http://schemas.openxmlformats.org/spreadsheetml/2006/main" xmlns:r="http://schemas.openxmlformats.org/officeDocument/2006/relationships">
  <sheetPr codeName="Tabelle2"/>
  <dimension ref="A1"/>
  <sheetViews>
    <sheetView showZeros="0" workbookViewId="0">
      <selection activeCell="B25" sqref="B25"/>
    </sheetView>
  </sheetViews>
  <sheetFormatPr baseColWidth="10" defaultRowHeight="12.75"/>
  <sheetData/>
  <phoneticPr fontId="0" type="noConversion"/>
  <printOptions gridLines="1" gridLinesSet="0"/>
  <pageMargins left="0.78740157499999996" right="0.78740157499999996" top="0.984251969" bottom="0.984251969" header="0.51181102300000003" footer="0.51181102300000003"/>
  <headerFooter alignWithMargins="0">
    <oddHeader>&amp;A</oddHeader>
    <oddFooter>Seite &amp;P</oddFooter>
  </headerFooter>
</worksheet>
</file>

<file path=xl/worksheets/sheet44.xml><?xml version="1.0" encoding="utf-8"?>
<worksheet xmlns="http://schemas.openxmlformats.org/spreadsheetml/2006/main" xmlns:r="http://schemas.openxmlformats.org/officeDocument/2006/relationships">
  <sheetPr codeName="Tabelle3"/>
  <dimension ref="A1:AX100"/>
  <sheetViews>
    <sheetView showZeros="0" workbookViewId="0">
      <selection activeCell="B25" sqref="B25"/>
    </sheetView>
  </sheetViews>
  <sheetFormatPr baseColWidth="10" defaultRowHeight="12.75"/>
  <cols>
    <col min="1" max="16384" width="11.42578125" style="2"/>
  </cols>
  <sheetData>
    <row r="1" spans="1:50">
      <c r="A1" s="23"/>
      <c r="B1" s="23"/>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c r="AF1" s="23"/>
      <c r="AG1" s="23"/>
      <c r="AH1" s="23"/>
      <c r="AI1" s="23"/>
      <c r="AJ1" s="23"/>
      <c r="AK1" s="23"/>
      <c r="AL1" s="23"/>
      <c r="AM1" s="23"/>
      <c r="AN1" s="23"/>
      <c r="AO1" s="23"/>
      <c r="AP1" s="23"/>
      <c r="AQ1" s="23"/>
      <c r="AR1" s="23"/>
      <c r="AS1" s="23"/>
      <c r="AT1" s="23"/>
      <c r="AU1" s="23"/>
      <c r="AV1" s="23"/>
      <c r="AW1" s="23"/>
      <c r="AX1" s="23"/>
    </row>
    <row r="2" spans="1:50">
      <c r="A2" s="24"/>
      <c r="B2" s="23"/>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c r="AF2" s="23"/>
      <c r="AG2" s="23"/>
      <c r="AH2" s="23"/>
      <c r="AI2" s="23"/>
      <c r="AJ2" s="23"/>
      <c r="AK2" s="23"/>
      <c r="AL2" s="23"/>
      <c r="AM2" s="23"/>
      <c r="AN2" s="23"/>
      <c r="AO2" s="23"/>
      <c r="AP2" s="23"/>
      <c r="AQ2" s="23"/>
      <c r="AR2" s="23"/>
      <c r="AS2" s="23"/>
      <c r="AT2" s="23"/>
      <c r="AU2" s="23"/>
      <c r="AV2" s="23"/>
      <c r="AW2" s="23"/>
      <c r="AX2" s="23"/>
    </row>
    <row r="3" spans="1:50">
      <c r="A3" s="23"/>
      <c r="B3" s="23"/>
      <c r="C3" s="23"/>
      <c r="D3" s="23"/>
      <c r="E3" s="23"/>
      <c r="F3" s="23"/>
      <c r="G3" s="23"/>
      <c r="H3" s="23"/>
      <c r="I3" s="23"/>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c r="AO3" s="23"/>
      <c r="AP3" s="23"/>
      <c r="AQ3" s="23"/>
      <c r="AR3" s="23"/>
      <c r="AS3" s="23"/>
      <c r="AT3" s="23"/>
      <c r="AU3" s="23"/>
      <c r="AV3" s="23"/>
      <c r="AW3" s="23"/>
      <c r="AX3" s="23"/>
    </row>
    <row r="4" spans="1:50">
      <c r="A4" s="23"/>
      <c r="B4" s="23"/>
      <c r="C4" s="23"/>
      <c r="D4" s="23"/>
      <c r="E4" s="23"/>
      <c r="F4" s="23"/>
      <c r="G4" s="23"/>
      <c r="H4" s="23"/>
      <c r="I4" s="23"/>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row>
    <row r="5" spans="1:50" ht="18">
      <c r="A5" s="25" t="s">
        <v>0</v>
      </c>
      <c r="B5" s="23"/>
      <c r="C5" s="26"/>
      <c r="D5" s="23"/>
      <c r="E5" s="23"/>
      <c r="F5" s="23"/>
      <c r="G5" s="23"/>
      <c r="H5" s="23"/>
      <c r="I5" s="23"/>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row>
    <row r="6" spans="1:50" ht="18">
      <c r="A6" s="25" t="s">
        <v>1</v>
      </c>
      <c r="B6" s="23"/>
      <c r="C6" s="26"/>
      <c r="D6" s="23"/>
      <c r="E6" s="23"/>
      <c r="F6" s="23"/>
      <c r="G6" s="23"/>
      <c r="H6" s="23"/>
      <c r="I6" s="23"/>
      <c r="J6" s="23"/>
      <c r="K6" s="23"/>
      <c r="L6" s="23"/>
      <c r="M6" s="23"/>
      <c r="N6" s="23"/>
      <c r="O6" s="23"/>
      <c r="P6" s="23"/>
      <c r="Q6" s="23"/>
      <c r="R6" s="23"/>
      <c r="S6" s="23"/>
      <c r="T6" s="23"/>
      <c r="U6" s="23"/>
      <c r="V6" s="23"/>
      <c r="W6" s="23"/>
      <c r="X6" s="23"/>
      <c r="Y6" s="23"/>
      <c r="Z6" s="23"/>
      <c r="AA6" s="23"/>
      <c r="AB6" s="23"/>
      <c r="AC6" s="23"/>
      <c r="AD6" s="23"/>
      <c r="AE6" s="23"/>
      <c r="AF6" s="23"/>
      <c r="AG6" s="23"/>
      <c r="AH6" s="23"/>
      <c r="AI6" s="23"/>
      <c r="AJ6" s="23"/>
      <c r="AK6" s="23"/>
      <c r="AL6" s="23"/>
      <c r="AM6" s="23"/>
      <c r="AN6" s="23"/>
      <c r="AO6" s="23"/>
      <c r="AP6" s="23"/>
      <c r="AQ6" s="23"/>
      <c r="AR6" s="23"/>
      <c r="AS6" s="23"/>
      <c r="AT6" s="23"/>
      <c r="AU6" s="23"/>
      <c r="AV6" s="23"/>
      <c r="AW6" s="23"/>
      <c r="AX6" s="23"/>
    </row>
    <row r="7" spans="1:50" ht="35.25">
      <c r="A7" s="27"/>
      <c r="B7" s="23"/>
      <c r="C7" s="26"/>
      <c r="D7" s="23"/>
      <c r="E7" s="23"/>
      <c r="F7" s="23"/>
      <c r="G7" s="23"/>
      <c r="H7" s="23"/>
      <c r="I7" s="23"/>
      <c r="J7" s="23"/>
      <c r="K7" s="23"/>
      <c r="L7" s="23"/>
      <c r="M7" s="23"/>
      <c r="N7" s="23"/>
      <c r="O7" s="23"/>
      <c r="P7" s="23"/>
      <c r="Q7" s="23"/>
      <c r="R7" s="23"/>
      <c r="S7" s="23"/>
      <c r="T7" s="23"/>
      <c r="U7" s="23"/>
      <c r="V7" s="23"/>
      <c r="W7" s="23"/>
      <c r="X7" s="23"/>
      <c r="Y7" s="23"/>
      <c r="Z7" s="23"/>
      <c r="AA7" s="23"/>
      <c r="AB7" s="23"/>
      <c r="AC7" s="23"/>
      <c r="AD7" s="23"/>
      <c r="AE7" s="23"/>
      <c r="AF7" s="23"/>
      <c r="AG7" s="23"/>
      <c r="AH7" s="23"/>
      <c r="AI7" s="23"/>
      <c r="AJ7" s="23"/>
      <c r="AK7" s="23"/>
      <c r="AL7" s="23"/>
      <c r="AM7" s="23"/>
      <c r="AN7" s="23"/>
      <c r="AO7" s="23"/>
      <c r="AP7" s="23"/>
      <c r="AQ7" s="23"/>
      <c r="AR7" s="23"/>
      <c r="AS7" s="23"/>
      <c r="AT7" s="23"/>
      <c r="AU7" s="23"/>
      <c r="AV7" s="23"/>
      <c r="AW7" s="23"/>
      <c r="AX7" s="23"/>
    </row>
    <row r="8" spans="1:50" ht="35.25">
      <c r="A8" s="27"/>
      <c r="B8" s="23"/>
      <c r="C8" s="23"/>
      <c r="D8" s="23"/>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3"/>
      <c r="AG8" s="23"/>
      <c r="AH8" s="23"/>
      <c r="AI8" s="23"/>
      <c r="AJ8" s="23"/>
      <c r="AK8" s="23"/>
      <c r="AL8" s="23"/>
      <c r="AM8" s="23"/>
      <c r="AN8" s="23"/>
      <c r="AO8" s="23"/>
      <c r="AP8" s="23"/>
      <c r="AQ8" s="23"/>
      <c r="AR8" s="23"/>
      <c r="AS8" s="23"/>
      <c r="AT8" s="23"/>
      <c r="AU8" s="23"/>
      <c r="AV8" s="23"/>
      <c r="AW8" s="23"/>
      <c r="AX8" s="23"/>
    </row>
    <row r="9" spans="1:50" ht="35.25">
      <c r="A9" s="27"/>
      <c r="B9" s="23"/>
      <c r="C9" s="23"/>
      <c r="D9" s="23"/>
      <c r="E9" s="23"/>
      <c r="F9" s="23"/>
      <c r="G9" s="23"/>
      <c r="H9" s="23"/>
      <c r="I9" s="23"/>
      <c r="J9" s="23"/>
      <c r="K9" s="23"/>
      <c r="L9" s="23"/>
      <c r="M9" s="23"/>
      <c r="N9" s="23"/>
      <c r="O9" s="23"/>
      <c r="P9" s="23"/>
      <c r="Q9" s="23"/>
      <c r="R9" s="23"/>
      <c r="S9" s="23"/>
      <c r="T9" s="23"/>
      <c r="U9" s="23"/>
      <c r="V9" s="23"/>
      <c r="W9" s="23"/>
      <c r="X9" s="23"/>
      <c r="Y9" s="23"/>
      <c r="Z9" s="23"/>
      <c r="AA9" s="23"/>
      <c r="AB9" s="23"/>
      <c r="AC9" s="23"/>
      <c r="AD9" s="23"/>
      <c r="AE9" s="23"/>
      <c r="AF9" s="23"/>
      <c r="AG9" s="23"/>
      <c r="AH9" s="23"/>
      <c r="AI9" s="23"/>
      <c r="AJ9" s="23"/>
      <c r="AK9" s="23"/>
      <c r="AL9" s="23"/>
      <c r="AM9" s="23"/>
      <c r="AN9" s="23"/>
      <c r="AO9" s="23"/>
      <c r="AP9" s="23"/>
      <c r="AQ9" s="23"/>
      <c r="AR9" s="23"/>
      <c r="AS9" s="23"/>
      <c r="AT9" s="23"/>
      <c r="AU9" s="23"/>
      <c r="AV9" s="23"/>
      <c r="AW9" s="23"/>
      <c r="AX9" s="23"/>
    </row>
    <row r="10" spans="1:50" ht="35.25">
      <c r="A10" s="27"/>
      <c r="B10" s="23"/>
      <c r="C10" s="23"/>
      <c r="D10" s="23"/>
      <c r="E10" s="23"/>
      <c r="F10" s="23"/>
      <c r="G10" s="23"/>
      <c r="H10" s="23"/>
      <c r="I10" s="23"/>
      <c r="J10" s="23"/>
      <c r="K10" s="23"/>
      <c r="L10" s="23"/>
      <c r="M10" s="23"/>
      <c r="N10" s="23"/>
      <c r="O10" s="23"/>
      <c r="P10" s="23"/>
      <c r="Q10" s="23"/>
      <c r="R10" s="23"/>
      <c r="S10" s="23"/>
      <c r="T10" s="23"/>
      <c r="U10" s="23"/>
      <c r="V10" s="23"/>
      <c r="W10" s="23"/>
      <c r="X10" s="23"/>
      <c r="Y10" s="23"/>
      <c r="Z10" s="23"/>
      <c r="AA10" s="23"/>
      <c r="AB10" s="23"/>
      <c r="AC10" s="23"/>
      <c r="AD10" s="23"/>
      <c r="AE10" s="23"/>
      <c r="AF10" s="23"/>
      <c r="AG10" s="23"/>
      <c r="AH10" s="23"/>
      <c r="AI10" s="23"/>
      <c r="AJ10" s="23"/>
      <c r="AK10" s="23"/>
      <c r="AL10" s="23"/>
      <c r="AM10" s="23"/>
      <c r="AN10" s="23"/>
      <c r="AO10" s="23"/>
      <c r="AP10" s="23"/>
      <c r="AQ10" s="23"/>
      <c r="AR10" s="23"/>
      <c r="AS10" s="23"/>
      <c r="AT10" s="23"/>
      <c r="AU10" s="23"/>
      <c r="AV10" s="23"/>
      <c r="AW10" s="23"/>
      <c r="AX10" s="23"/>
    </row>
    <row r="11" spans="1:50" ht="35.25">
      <c r="A11" s="27"/>
      <c r="B11" s="23"/>
      <c r="C11" s="23"/>
      <c r="D11" s="23"/>
      <c r="E11" s="23"/>
      <c r="F11" s="23"/>
      <c r="G11" s="23"/>
      <c r="H11" s="23"/>
      <c r="I11" s="23"/>
      <c r="J11" s="23"/>
      <c r="K11" s="23"/>
      <c r="L11" s="23"/>
      <c r="M11" s="23"/>
      <c r="N11" s="23"/>
      <c r="O11" s="23"/>
      <c r="P11" s="23"/>
      <c r="Q11" s="23"/>
      <c r="R11" s="23"/>
      <c r="S11" s="23"/>
      <c r="T11" s="23"/>
      <c r="U11" s="23"/>
      <c r="V11" s="23"/>
      <c r="W11" s="23"/>
      <c r="X11" s="23"/>
      <c r="Y11" s="23"/>
      <c r="Z11" s="23"/>
      <c r="AA11" s="23"/>
      <c r="AB11" s="23"/>
      <c r="AC11" s="23"/>
      <c r="AD11" s="23"/>
      <c r="AE11" s="23"/>
      <c r="AF11" s="23"/>
      <c r="AG11" s="23"/>
      <c r="AH11" s="23"/>
      <c r="AI11" s="23"/>
      <c r="AJ11" s="23"/>
      <c r="AK11" s="23"/>
      <c r="AL11" s="23"/>
      <c r="AM11" s="23"/>
      <c r="AN11" s="23"/>
      <c r="AO11" s="23"/>
      <c r="AP11" s="23"/>
      <c r="AQ11" s="23"/>
      <c r="AR11" s="23"/>
      <c r="AS11" s="23"/>
      <c r="AT11" s="23"/>
      <c r="AU11" s="23"/>
      <c r="AV11" s="23"/>
      <c r="AW11" s="23"/>
      <c r="AX11" s="23"/>
    </row>
    <row r="12" spans="1:50">
      <c r="A12" s="23"/>
      <c r="B12" s="23"/>
      <c r="C12" s="23"/>
      <c r="D12" s="23"/>
      <c r="E12" s="23"/>
      <c r="F12" s="23"/>
      <c r="G12" s="23"/>
      <c r="H12" s="23"/>
      <c r="I12" s="23"/>
      <c r="J12" s="23"/>
      <c r="K12" s="23"/>
      <c r="L12" s="23"/>
      <c r="M12" s="23"/>
      <c r="N12" s="23"/>
      <c r="O12" s="23"/>
      <c r="P12" s="23"/>
      <c r="Q12" s="23"/>
      <c r="R12" s="23"/>
      <c r="S12" s="23"/>
      <c r="T12" s="23"/>
      <c r="U12" s="23"/>
      <c r="V12" s="23"/>
      <c r="W12" s="23"/>
      <c r="X12" s="23"/>
      <c r="Y12" s="23"/>
      <c r="Z12" s="23"/>
      <c r="AA12" s="23"/>
      <c r="AB12" s="23"/>
      <c r="AC12" s="23"/>
      <c r="AD12" s="23"/>
      <c r="AE12" s="23"/>
      <c r="AF12" s="23"/>
      <c r="AG12" s="23"/>
      <c r="AH12" s="23"/>
      <c r="AI12" s="23"/>
      <c r="AJ12" s="23"/>
      <c r="AK12" s="23"/>
      <c r="AL12" s="23"/>
      <c r="AM12" s="23"/>
      <c r="AN12" s="23"/>
      <c r="AO12" s="23"/>
      <c r="AP12" s="23"/>
      <c r="AQ12" s="23"/>
      <c r="AR12" s="23"/>
      <c r="AS12" s="23"/>
      <c r="AT12" s="23"/>
      <c r="AU12" s="23"/>
      <c r="AV12" s="23"/>
      <c r="AW12" s="23"/>
      <c r="AX12" s="23"/>
    </row>
    <row r="13" spans="1:50">
      <c r="A13" s="23"/>
      <c r="B13" s="23"/>
      <c r="C13" s="23"/>
      <c r="D13" s="23"/>
      <c r="E13" s="23"/>
      <c r="F13" s="23"/>
      <c r="G13" s="23"/>
      <c r="H13" s="23"/>
      <c r="I13" s="23"/>
      <c r="J13" s="23"/>
      <c r="K13" s="23"/>
      <c r="L13" s="23"/>
      <c r="M13" s="23"/>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row>
    <row r="14" spans="1:50">
      <c r="A14" s="23"/>
      <c r="B14" s="23"/>
      <c r="C14" s="23"/>
      <c r="D14" s="23"/>
      <c r="E14" s="23"/>
      <c r="F14" s="23"/>
      <c r="G14" s="23"/>
      <c r="H14" s="23"/>
      <c r="I14" s="23"/>
      <c r="J14" s="23"/>
      <c r="K14" s="23"/>
      <c r="L14" s="23"/>
      <c r="M14" s="23"/>
      <c r="N14" s="23"/>
      <c r="O14" s="23"/>
      <c r="P14" s="23"/>
      <c r="Q14" s="23"/>
      <c r="R14" s="23"/>
      <c r="S14" s="23"/>
      <c r="T14" s="23"/>
      <c r="U14" s="23"/>
      <c r="V14" s="23"/>
      <c r="W14" s="23"/>
      <c r="X14" s="23"/>
      <c r="Y14" s="23"/>
      <c r="Z14" s="23"/>
      <c r="AA14" s="23"/>
      <c r="AB14" s="23"/>
      <c r="AC14" s="23"/>
      <c r="AD14" s="23"/>
      <c r="AE14" s="23"/>
      <c r="AF14" s="23"/>
      <c r="AG14" s="23"/>
      <c r="AH14" s="23"/>
      <c r="AI14" s="23"/>
      <c r="AJ14" s="23"/>
      <c r="AK14" s="23"/>
      <c r="AL14" s="23"/>
      <c r="AM14" s="23"/>
      <c r="AN14" s="23"/>
      <c r="AO14" s="23"/>
      <c r="AP14" s="23"/>
      <c r="AQ14" s="23"/>
      <c r="AR14" s="23"/>
      <c r="AS14" s="23"/>
      <c r="AT14" s="23"/>
      <c r="AU14" s="23"/>
      <c r="AV14" s="23"/>
      <c r="AW14" s="23"/>
      <c r="AX14" s="23"/>
    </row>
    <row r="15" spans="1:50">
      <c r="A15" s="23"/>
      <c r="B15" s="23"/>
      <c r="C15" s="23"/>
      <c r="D15" s="23"/>
      <c r="E15" s="23"/>
      <c r="F15" s="23"/>
      <c r="G15" s="23"/>
      <c r="H15" s="23"/>
      <c r="I15" s="23"/>
      <c r="J15" s="23"/>
      <c r="K15" s="23"/>
      <c r="L15" s="23"/>
      <c r="M15" s="23"/>
      <c r="N15" s="23"/>
      <c r="O15" s="23"/>
      <c r="P15" s="23"/>
      <c r="Q15" s="23"/>
      <c r="R15" s="23"/>
      <c r="S15" s="23"/>
      <c r="T15" s="23"/>
      <c r="U15" s="23"/>
      <c r="V15" s="23"/>
      <c r="W15" s="23"/>
      <c r="X15" s="23"/>
      <c r="Y15" s="23"/>
      <c r="Z15" s="23"/>
      <c r="AA15" s="23"/>
      <c r="AB15" s="23"/>
      <c r="AC15" s="23"/>
      <c r="AD15" s="23"/>
      <c r="AE15" s="23"/>
      <c r="AF15" s="23"/>
      <c r="AG15" s="23"/>
      <c r="AH15" s="23"/>
      <c r="AI15" s="23"/>
      <c r="AJ15" s="23"/>
      <c r="AK15" s="23"/>
      <c r="AL15" s="23"/>
      <c r="AM15" s="23"/>
      <c r="AN15" s="23"/>
      <c r="AO15" s="23"/>
      <c r="AP15" s="23"/>
      <c r="AQ15" s="23"/>
      <c r="AR15" s="23"/>
      <c r="AS15" s="23"/>
      <c r="AT15" s="23"/>
      <c r="AU15" s="23"/>
      <c r="AV15" s="23"/>
      <c r="AW15" s="23"/>
      <c r="AX15" s="23"/>
    </row>
    <row r="16" spans="1:50">
      <c r="A16" s="23"/>
      <c r="B16" s="23"/>
      <c r="C16" s="23"/>
      <c r="D16" s="23"/>
      <c r="E16" s="23"/>
      <c r="F16" s="23"/>
      <c r="G16" s="23"/>
      <c r="H16" s="23"/>
      <c r="I16" s="23"/>
      <c r="J16" s="23"/>
      <c r="K16" s="23"/>
      <c r="L16" s="23"/>
      <c r="M16" s="23"/>
      <c r="N16" s="23"/>
      <c r="O16" s="23"/>
      <c r="P16" s="23"/>
      <c r="Q16" s="23"/>
      <c r="R16" s="23"/>
      <c r="S16" s="23"/>
      <c r="T16" s="23"/>
      <c r="U16" s="23"/>
      <c r="V16" s="23"/>
      <c r="W16" s="23"/>
      <c r="X16" s="23"/>
      <c r="Y16" s="23"/>
      <c r="Z16" s="23"/>
      <c r="AA16" s="23"/>
      <c r="AB16" s="23"/>
      <c r="AC16" s="23"/>
      <c r="AD16" s="23"/>
      <c r="AE16" s="23"/>
      <c r="AF16" s="23"/>
      <c r="AG16" s="23"/>
      <c r="AH16" s="23"/>
      <c r="AI16" s="23"/>
      <c r="AJ16" s="23"/>
      <c r="AK16" s="23"/>
      <c r="AL16" s="23"/>
      <c r="AM16" s="23"/>
      <c r="AN16" s="23"/>
      <c r="AO16" s="23"/>
      <c r="AP16" s="23"/>
      <c r="AQ16" s="23"/>
      <c r="AR16" s="23"/>
      <c r="AS16" s="23"/>
      <c r="AT16" s="23"/>
      <c r="AU16" s="23"/>
      <c r="AV16" s="23"/>
      <c r="AW16" s="23"/>
      <c r="AX16" s="23"/>
    </row>
    <row r="17" spans="1:50">
      <c r="A17" s="23"/>
      <c r="B17" s="23"/>
      <c r="C17" s="23"/>
      <c r="D17" s="23"/>
      <c r="E17" s="23"/>
      <c r="F17" s="23"/>
      <c r="G17" s="23"/>
      <c r="H17" s="23"/>
      <c r="I17" s="23"/>
      <c r="J17" s="23"/>
      <c r="K17" s="23"/>
      <c r="L17" s="23"/>
      <c r="M17" s="23"/>
      <c r="N17" s="23"/>
      <c r="O17" s="23"/>
      <c r="P17" s="23"/>
      <c r="Q17" s="23"/>
      <c r="R17" s="23"/>
      <c r="S17" s="23"/>
      <c r="T17" s="23"/>
      <c r="U17" s="23"/>
      <c r="V17" s="23"/>
      <c r="W17" s="23"/>
      <c r="X17" s="23"/>
      <c r="Y17" s="23"/>
      <c r="Z17" s="23"/>
      <c r="AA17" s="23"/>
      <c r="AB17" s="23"/>
      <c r="AC17" s="23"/>
      <c r="AD17" s="23"/>
      <c r="AE17" s="23"/>
      <c r="AF17" s="23"/>
      <c r="AG17" s="23"/>
      <c r="AH17" s="23"/>
      <c r="AI17" s="23"/>
      <c r="AJ17" s="23"/>
      <c r="AK17" s="23"/>
      <c r="AL17" s="23"/>
      <c r="AM17" s="23"/>
      <c r="AN17" s="23"/>
      <c r="AO17" s="23"/>
      <c r="AP17" s="23"/>
      <c r="AQ17" s="23"/>
      <c r="AR17" s="23"/>
      <c r="AS17" s="23"/>
      <c r="AT17" s="23"/>
      <c r="AU17" s="23"/>
      <c r="AV17" s="23"/>
      <c r="AW17" s="23"/>
      <c r="AX17" s="23"/>
    </row>
    <row r="18" spans="1:50">
      <c r="A18" s="23"/>
      <c r="B18" s="23"/>
      <c r="C18" s="23"/>
      <c r="D18" s="23"/>
      <c r="E18" s="23"/>
      <c r="F18" s="23"/>
      <c r="G18" s="23"/>
      <c r="H18" s="23"/>
      <c r="I18" s="23"/>
      <c r="J18" s="23"/>
      <c r="K18" s="23"/>
      <c r="L18" s="23"/>
      <c r="M18" s="23"/>
      <c r="N18" s="23"/>
      <c r="O18" s="23"/>
      <c r="P18" s="23"/>
      <c r="Q18" s="23"/>
      <c r="R18" s="23"/>
      <c r="S18" s="23"/>
      <c r="T18" s="23"/>
      <c r="U18" s="23"/>
      <c r="V18" s="23"/>
      <c r="W18" s="23"/>
      <c r="X18" s="23"/>
      <c r="Y18" s="23"/>
      <c r="Z18" s="23"/>
      <c r="AA18" s="23"/>
      <c r="AB18" s="23"/>
      <c r="AC18" s="23"/>
      <c r="AD18" s="23"/>
      <c r="AE18" s="23"/>
      <c r="AF18" s="23"/>
      <c r="AG18" s="23"/>
      <c r="AH18" s="23"/>
      <c r="AI18" s="23"/>
      <c r="AJ18" s="23"/>
      <c r="AK18" s="23"/>
      <c r="AL18" s="23"/>
      <c r="AM18" s="23"/>
      <c r="AN18" s="23"/>
      <c r="AO18" s="23"/>
      <c r="AP18" s="23"/>
      <c r="AQ18" s="23"/>
      <c r="AR18" s="23"/>
      <c r="AS18" s="23"/>
      <c r="AT18" s="23"/>
      <c r="AU18" s="23"/>
      <c r="AV18" s="23"/>
      <c r="AW18" s="23"/>
      <c r="AX18" s="23"/>
    </row>
    <row r="19" spans="1:50">
      <c r="A19" s="23"/>
      <c r="B19" s="23"/>
      <c r="C19" s="23"/>
      <c r="D19" s="23"/>
      <c r="E19" s="23"/>
      <c r="F19" s="23"/>
      <c r="G19" s="23"/>
      <c r="H19" s="23"/>
      <c r="I19" s="23"/>
      <c r="J19" s="23"/>
      <c r="K19" s="23"/>
      <c r="L19" s="23"/>
      <c r="M19" s="23"/>
      <c r="N19" s="23"/>
      <c r="O19" s="23"/>
      <c r="P19" s="23"/>
      <c r="Q19" s="23"/>
      <c r="R19" s="23"/>
      <c r="S19" s="23"/>
      <c r="T19" s="23"/>
      <c r="U19" s="23"/>
      <c r="V19" s="23"/>
      <c r="W19" s="23"/>
      <c r="X19" s="23"/>
      <c r="Y19" s="23"/>
      <c r="Z19" s="23"/>
      <c r="AA19" s="23"/>
      <c r="AB19" s="23"/>
      <c r="AC19" s="23"/>
      <c r="AD19" s="23"/>
      <c r="AE19" s="23"/>
      <c r="AF19" s="23"/>
      <c r="AG19" s="23"/>
      <c r="AH19" s="23"/>
      <c r="AI19" s="23"/>
      <c r="AJ19" s="23"/>
      <c r="AK19" s="23"/>
      <c r="AL19" s="23"/>
      <c r="AM19" s="23"/>
      <c r="AN19" s="23"/>
      <c r="AO19" s="23"/>
      <c r="AP19" s="23"/>
      <c r="AQ19" s="23"/>
      <c r="AR19" s="23"/>
      <c r="AS19" s="23"/>
      <c r="AT19" s="23"/>
      <c r="AU19" s="23"/>
      <c r="AV19" s="23"/>
      <c r="AW19" s="23"/>
      <c r="AX19" s="23"/>
    </row>
    <row r="20" spans="1:50">
      <c r="A20" s="23"/>
      <c r="B20" s="23"/>
      <c r="C20" s="23"/>
      <c r="D20" s="23"/>
      <c r="E20" s="23"/>
      <c r="F20" s="23"/>
      <c r="G20" s="23"/>
      <c r="H20" s="23"/>
      <c r="I20" s="23"/>
      <c r="J20" s="23"/>
      <c r="K20" s="23"/>
      <c r="L20" s="23"/>
      <c r="M20" s="23"/>
      <c r="N20" s="23"/>
      <c r="O20" s="23"/>
      <c r="P20" s="23"/>
      <c r="Q20" s="23"/>
      <c r="R20" s="23"/>
      <c r="S20" s="23"/>
      <c r="T20" s="23"/>
      <c r="U20" s="23"/>
      <c r="V20" s="23"/>
      <c r="W20" s="23"/>
      <c r="X20" s="23"/>
      <c r="Y20" s="23"/>
      <c r="Z20" s="23"/>
      <c r="AA20" s="23"/>
      <c r="AB20" s="23"/>
      <c r="AC20" s="23"/>
      <c r="AD20" s="23"/>
      <c r="AE20" s="23"/>
      <c r="AF20" s="23"/>
      <c r="AG20" s="23"/>
      <c r="AH20" s="23"/>
      <c r="AI20" s="23"/>
      <c r="AJ20" s="23"/>
      <c r="AK20" s="23"/>
      <c r="AL20" s="23"/>
      <c r="AM20" s="23"/>
      <c r="AN20" s="23"/>
      <c r="AO20" s="23"/>
      <c r="AP20" s="23"/>
      <c r="AQ20" s="23"/>
      <c r="AR20" s="23"/>
      <c r="AS20" s="23"/>
      <c r="AT20" s="23"/>
      <c r="AU20" s="23"/>
      <c r="AV20" s="23"/>
      <c r="AW20" s="23"/>
      <c r="AX20" s="23"/>
    </row>
    <row r="21" spans="1:50">
      <c r="A21" s="23"/>
      <c r="B21" s="23"/>
      <c r="C21" s="23"/>
      <c r="D21" s="23"/>
      <c r="E21" s="23"/>
      <c r="F21" s="23"/>
      <c r="G21" s="23"/>
      <c r="H21" s="23"/>
      <c r="I21" s="23"/>
      <c r="J21" s="23"/>
      <c r="K21" s="23"/>
      <c r="L21" s="23"/>
      <c r="M21" s="23"/>
      <c r="N21" s="23"/>
      <c r="O21" s="23"/>
      <c r="P21" s="23"/>
      <c r="Q21" s="23"/>
      <c r="R21" s="23"/>
      <c r="S21" s="23"/>
      <c r="T21" s="23"/>
      <c r="U21" s="23"/>
      <c r="V21" s="23"/>
      <c r="W21" s="23"/>
      <c r="X21" s="23"/>
      <c r="Y21" s="23"/>
      <c r="Z21" s="23"/>
      <c r="AA21" s="23"/>
      <c r="AB21" s="23"/>
      <c r="AC21" s="23"/>
      <c r="AD21" s="23"/>
      <c r="AE21" s="23"/>
      <c r="AF21" s="23"/>
      <c r="AG21" s="23"/>
      <c r="AH21" s="23"/>
      <c r="AI21" s="23"/>
      <c r="AJ21" s="23"/>
      <c r="AK21" s="23"/>
      <c r="AL21" s="23"/>
      <c r="AM21" s="23"/>
      <c r="AN21" s="23"/>
      <c r="AO21" s="23"/>
      <c r="AP21" s="23"/>
      <c r="AQ21" s="23"/>
      <c r="AR21" s="23"/>
      <c r="AS21" s="23"/>
      <c r="AT21" s="23"/>
      <c r="AU21" s="23"/>
      <c r="AV21" s="23"/>
      <c r="AW21" s="23"/>
      <c r="AX21" s="23"/>
    </row>
    <row r="22" spans="1:50">
      <c r="A22" s="23"/>
      <c r="B22" s="23"/>
      <c r="C22" s="23"/>
      <c r="D22" s="23"/>
      <c r="E22" s="23"/>
      <c r="F22" s="23"/>
      <c r="G22" s="23"/>
      <c r="H22" s="23"/>
      <c r="I22" s="23"/>
      <c r="J22" s="23"/>
      <c r="K22" s="23"/>
      <c r="L22" s="23"/>
      <c r="M22" s="23"/>
      <c r="N22" s="23"/>
      <c r="O22" s="23"/>
      <c r="P22" s="23"/>
      <c r="Q22" s="23"/>
      <c r="R22" s="23"/>
      <c r="S22" s="23"/>
      <c r="T22" s="23"/>
      <c r="U22" s="23"/>
      <c r="V22" s="23"/>
      <c r="W22" s="23"/>
      <c r="X22" s="23"/>
      <c r="Y22" s="23"/>
      <c r="Z22" s="23"/>
      <c r="AA22" s="23"/>
      <c r="AB22" s="23"/>
      <c r="AC22" s="23"/>
      <c r="AD22" s="23"/>
      <c r="AE22" s="23"/>
      <c r="AF22" s="23"/>
      <c r="AG22" s="23"/>
      <c r="AH22" s="23"/>
      <c r="AI22" s="23"/>
      <c r="AJ22" s="23"/>
      <c r="AK22" s="23"/>
      <c r="AL22" s="23"/>
      <c r="AM22" s="23"/>
      <c r="AN22" s="23"/>
      <c r="AO22" s="23"/>
      <c r="AP22" s="23"/>
      <c r="AQ22" s="23"/>
      <c r="AR22" s="23"/>
      <c r="AS22" s="23"/>
      <c r="AT22" s="23"/>
      <c r="AU22" s="23"/>
      <c r="AV22" s="23"/>
      <c r="AW22" s="23"/>
      <c r="AX22" s="23"/>
    </row>
    <row r="23" spans="1:50">
      <c r="A23" s="23"/>
      <c r="B23" s="23"/>
      <c r="C23" s="23"/>
      <c r="D23" s="23"/>
      <c r="E23" s="23"/>
      <c r="F23" s="23"/>
      <c r="G23" s="23"/>
      <c r="H23" s="23"/>
      <c r="I23" s="23"/>
      <c r="J23" s="23"/>
      <c r="K23" s="23"/>
      <c r="L23" s="23"/>
      <c r="M23" s="23"/>
      <c r="N23" s="23"/>
      <c r="O23" s="23"/>
      <c r="P23" s="23"/>
      <c r="Q23" s="23"/>
      <c r="R23" s="23"/>
      <c r="S23" s="23"/>
      <c r="T23" s="23"/>
      <c r="U23" s="23"/>
      <c r="V23" s="23"/>
      <c r="W23" s="23"/>
      <c r="X23" s="23"/>
      <c r="Y23" s="23"/>
      <c r="Z23" s="23"/>
      <c r="AA23" s="23"/>
      <c r="AB23" s="23"/>
      <c r="AC23" s="23"/>
      <c r="AD23" s="23"/>
      <c r="AE23" s="23"/>
      <c r="AF23" s="23"/>
      <c r="AG23" s="23"/>
      <c r="AH23" s="23"/>
      <c r="AI23" s="23"/>
      <c r="AJ23" s="23"/>
      <c r="AK23" s="23"/>
      <c r="AL23" s="23"/>
      <c r="AM23" s="23"/>
      <c r="AN23" s="23"/>
      <c r="AO23" s="23"/>
      <c r="AP23" s="23"/>
      <c r="AQ23" s="23"/>
      <c r="AR23" s="23"/>
      <c r="AS23" s="23"/>
      <c r="AT23" s="23"/>
      <c r="AU23" s="23"/>
      <c r="AV23" s="23"/>
      <c r="AW23" s="23"/>
      <c r="AX23" s="23"/>
    </row>
    <row r="24" spans="1:50">
      <c r="A24" s="23"/>
      <c r="B24" s="23"/>
      <c r="C24" s="23"/>
      <c r="D24" s="23"/>
      <c r="E24" s="23"/>
      <c r="F24" s="23"/>
      <c r="G24" s="23"/>
      <c r="H24" s="23"/>
      <c r="I24" s="23"/>
      <c r="J24" s="23"/>
      <c r="K24" s="23"/>
      <c r="L24" s="23"/>
      <c r="M24" s="23"/>
      <c r="N24" s="23"/>
      <c r="O24" s="23"/>
      <c r="P24" s="23"/>
      <c r="Q24" s="23"/>
      <c r="R24" s="23"/>
      <c r="S24" s="23"/>
      <c r="T24" s="23"/>
      <c r="U24" s="23"/>
      <c r="V24" s="23"/>
      <c r="W24" s="23"/>
      <c r="X24" s="23"/>
      <c r="Y24" s="23"/>
      <c r="Z24" s="23"/>
      <c r="AA24" s="23"/>
      <c r="AB24" s="23"/>
      <c r="AC24" s="23"/>
      <c r="AD24" s="23"/>
      <c r="AE24" s="23"/>
      <c r="AF24" s="23"/>
      <c r="AG24" s="23"/>
      <c r="AH24" s="23"/>
      <c r="AI24" s="23"/>
      <c r="AJ24" s="23"/>
      <c r="AK24" s="23"/>
      <c r="AL24" s="23"/>
      <c r="AM24" s="23"/>
      <c r="AN24" s="23"/>
      <c r="AO24" s="23"/>
      <c r="AP24" s="23"/>
      <c r="AQ24" s="23"/>
      <c r="AR24" s="23"/>
      <c r="AS24" s="23"/>
      <c r="AT24" s="23"/>
      <c r="AU24" s="23"/>
      <c r="AV24" s="23"/>
      <c r="AW24" s="23"/>
      <c r="AX24" s="23"/>
    </row>
    <row r="25" spans="1:50">
      <c r="A25" s="23"/>
      <c r="B25" s="23"/>
      <c r="C25" s="23"/>
      <c r="D25" s="23"/>
      <c r="E25" s="23"/>
      <c r="F25" s="23"/>
      <c r="G25" s="23"/>
      <c r="H25" s="23"/>
      <c r="I25" s="23"/>
      <c r="J25" s="23"/>
      <c r="K25" s="23"/>
      <c r="L25" s="23"/>
      <c r="M25" s="23"/>
      <c r="N25" s="23"/>
      <c r="O25" s="23"/>
      <c r="P25" s="23"/>
      <c r="Q25" s="23"/>
      <c r="R25" s="23"/>
      <c r="S25" s="23"/>
      <c r="T25" s="23"/>
      <c r="U25" s="23"/>
      <c r="V25" s="23"/>
      <c r="W25" s="23"/>
      <c r="X25" s="23"/>
      <c r="Y25" s="23"/>
      <c r="Z25" s="23"/>
      <c r="AA25" s="23"/>
      <c r="AB25" s="23"/>
      <c r="AC25" s="23"/>
      <c r="AD25" s="23"/>
      <c r="AE25" s="23"/>
      <c r="AF25" s="23"/>
      <c r="AG25" s="23"/>
      <c r="AH25" s="23"/>
      <c r="AI25" s="23"/>
      <c r="AJ25" s="23"/>
      <c r="AK25" s="23"/>
      <c r="AL25" s="23"/>
      <c r="AM25" s="23"/>
      <c r="AN25" s="23"/>
      <c r="AO25" s="23"/>
      <c r="AP25" s="23"/>
      <c r="AQ25" s="23"/>
      <c r="AR25" s="23"/>
      <c r="AS25" s="23"/>
      <c r="AT25" s="23"/>
      <c r="AU25" s="23"/>
      <c r="AV25" s="23"/>
      <c r="AW25" s="23"/>
      <c r="AX25" s="23"/>
    </row>
    <row r="26" spans="1:50">
      <c r="A26" s="23"/>
      <c r="B26" s="23"/>
      <c r="C26" s="23"/>
      <c r="D26" s="23"/>
      <c r="E26" s="23"/>
      <c r="F26" s="23"/>
      <c r="G26" s="23"/>
      <c r="H26" s="23"/>
      <c r="I26" s="23"/>
      <c r="J26" s="23"/>
      <c r="K26" s="23"/>
      <c r="L26" s="23"/>
      <c r="M26" s="23"/>
      <c r="N26" s="23"/>
      <c r="O26" s="23"/>
      <c r="P26" s="23"/>
      <c r="Q26" s="23"/>
      <c r="R26" s="23"/>
      <c r="S26" s="23"/>
      <c r="T26" s="23"/>
      <c r="U26" s="23"/>
      <c r="V26" s="23"/>
      <c r="W26" s="23"/>
      <c r="X26" s="23"/>
      <c r="Y26" s="23"/>
      <c r="Z26" s="23"/>
      <c r="AA26" s="23"/>
      <c r="AB26" s="23"/>
      <c r="AC26" s="23"/>
      <c r="AD26" s="23"/>
      <c r="AE26" s="23"/>
      <c r="AF26" s="23"/>
      <c r="AG26" s="23"/>
      <c r="AH26" s="23"/>
      <c r="AI26" s="23"/>
      <c r="AJ26" s="23"/>
      <c r="AK26" s="23"/>
      <c r="AL26" s="23"/>
      <c r="AM26" s="23"/>
      <c r="AN26" s="23"/>
      <c r="AO26" s="23"/>
      <c r="AP26" s="23"/>
      <c r="AQ26" s="23"/>
      <c r="AR26" s="23"/>
      <c r="AS26" s="23"/>
      <c r="AT26" s="23"/>
      <c r="AU26" s="23"/>
      <c r="AV26" s="23"/>
      <c r="AW26" s="23"/>
      <c r="AX26" s="23"/>
    </row>
    <row r="27" spans="1:50">
      <c r="A27" s="23"/>
      <c r="B27" s="23"/>
      <c r="C27" s="23"/>
      <c r="D27" s="23"/>
      <c r="E27" s="23"/>
      <c r="F27" s="23"/>
      <c r="G27" s="23"/>
      <c r="H27" s="23"/>
      <c r="I27" s="23"/>
      <c r="J27" s="23"/>
      <c r="K27" s="23"/>
      <c r="L27" s="23"/>
      <c r="M27" s="23"/>
      <c r="N27" s="23"/>
      <c r="O27" s="23"/>
      <c r="P27" s="23"/>
      <c r="Q27" s="23"/>
      <c r="R27" s="23"/>
      <c r="S27" s="23"/>
      <c r="T27" s="23"/>
      <c r="U27" s="23"/>
      <c r="V27" s="23"/>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row>
    <row r="28" spans="1:50">
      <c r="A28" s="23"/>
      <c r="B28" s="23"/>
      <c r="C28" s="23"/>
      <c r="D28" s="23"/>
      <c r="E28" s="23"/>
      <c r="F28" s="23"/>
      <c r="G28" s="23"/>
      <c r="H28" s="23"/>
      <c r="I28" s="23"/>
      <c r="J28" s="23"/>
      <c r="K28" s="23"/>
      <c r="L28" s="23"/>
      <c r="M28" s="23"/>
      <c r="N28" s="23"/>
      <c r="O28" s="23"/>
      <c r="P28" s="23"/>
      <c r="Q28" s="23"/>
      <c r="R28" s="23"/>
      <c r="S28" s="23"/>
      <c r="T28" s="23"/>
      <c r="U28" s="23"/>
      <c r="V28" s="23"/>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row>
    <row r="29" spans="1:50">
      <c r="A29" s="23"/>
      <c r="B29" s="23"/>
      <c r="C29" s="23"/>
      <c r="D29" s="23"/>
      <c r="E29" s="23"/>
      <c r="F29" s="23"/>
      <c r="G29" s="23"/>
      <c r="H29" s="23"/>
      <c r="I29" s="23"/>
      <c r="J29" s="23"/>
      <c r="K29" s="23"/>
      <c r="L29" s="23"/>
      <c r="M29" s="23"/>
      <c r="N29" s="23"/>
      <c r="O29" s="23"/>
      <c r="P29" s="23"/>
      <c r="Q29" s="23"/>
      <c r="R29" s="23"/>
      <c r="S29" s="23"/>
      <c r="T29" s="23"/>
      <c r="U29" s="23"/>
      <c r="V29" s="23"/>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row>
    <row r="30" spans="1:50">
      <c r="A30" s="23"/>
      <c r="B30" s="23"/>
      <c r="C30" s="23"/>
      <c r="D30" s="23"/>
      <c r="E30" s="23"/>
      <c r="F30" s="23"/>
      <c r="G30" s="23"/>
      <c r="H30" s="23"/>
      <c r="I30" s="23"/>
      <c r="J30" s="23"/>
      <c r="K30" s="23"/>
      <c r="L30" s="23"/>
      <c r="M30" s="23"/>
      <c r="N30" s="23"/>
      <c r="O30" s="23"/>
      <c r="P30" s="23"/>
      <c r="Q30" s="23"/>
      <c r="R30" s="23"/>
      <c r="S30" s="23"/>
      <c r="T30" s="23"/>
      <c r="U30" s="23"/>
      <c r="V30" s="23"/>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row>
    <row r="31" spans="1:50">
      <c r="A31" s="23"/>
      <c r="B31" s="23"/>
      <c r="C31" s="23"/>
      <c r="D31" s="23"/>
      <c r="E31" s="23"/>
      <c r="F31" s="23"/>
      <c r="G31" s="23"/>
      <c r="H31" s="23"/>
      <c r="I31" s="23"/>
      <c r="J31" s="23"/>
      <c r="K31" s="23"/>
      <c r="L31" s="23"/>
      <c r="M31" s="23"/>
      <c r="N31" s="23"/>
      <c r="O31" s="23"/>
      <c r="P31" s="23"/>
      <c r="Q31" s="23"/>
      <c r="R31" s="23"/>
      <c r="S31" s="23"/>
      <c r="T31" s="23"/>
      <c r="U31" s="23"/>
      <c r="V31" s="23"/>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row>
    <row r="32" spans="1:50">
      <c r="A32" s="23"/>
      <c r="B32" s="23"/>
      <c r="C32" s="23"/>
      <c r="D32" s="23"/>
      <c r="E32" s="23"/>
      <c r="F32" s="23"/>
      <c r="G32" s="23"/>
      <c r="H32" s="23"/>
      <c r="I32" s="23"/>
      <c r="J32" s="23"/>
      <c r="K32" s="23"/>
      <c r="L32" s="23"/>
      <c r="M32" s="23"/>
      <c r="N32" s="23"/>
      <c r="O32" s="23"/>
      <c r="P32" s="23"/>
      <c r="Q32" s="23"/>
      <c r="R32" s="23"/>
      <c r="S32" s="23"/>
      <c r="T32" s="23"/>
      <c r="U32" s="23"/>
      <c r="V32" s="23"/>
      <c r="W32" s="23"/>
      <c r="X32" s="23"/>
      <c r="Y32" s="23"/>
      <c r="Z32" s="23"/>
      <c r="AA32" s="23"/>
      <c r="AB32" s="23"/>
      <c r="AC32" s="23"/>
      <c r="AD32" s="23"/>
      <c r="AE32" s="23"/>
      <c r="AF32" s="23"/>
      <c r="AG32" s="23"/>
      <c r="AH32" s="23"/>
      <c r="AI32" s="23"/>
      <c r="AJ32" s="23"/>
      <c r="AK32" s="23"/>
      <c r="AL32" s="23"/>
      <c r="AM32" s="23"/>
      <c r="AN32" s="23"/>
      <c r="AO32" s="23"/>
      <c r="AP32" s="23"/>
      <c r="AQ32" s="23"/>
      <c r="AR32" s="23"/>
      <c r="AS32" s="23"/>
      <c r="AT32" s="23"/>
      <c r="AU32" s="23"/>
      <c r="AV32" s="23"/>
      <c r="AW32" s="23"/>
      <c r="AX32" s="23"/>
    </row>
    <row r="33" spans="1:50">
      <c r="A33" s="23"/>
      <c r="B33" s="23"/>
      <c r="C33" s="23"/>
      <c r="D33" s="23"/>
      <c r="E33" s="23"/>
      <c r="F33" s="23"/>
      <c r="G33" s="23"/>
      <c r="H33" s="23"/>
      <c r="I33" s="23"/>
      <c r="J33" s="23"/>
      <c r="K33" s="23"/>
      <c r="L33" s="23"/>
      <c r="M33" s="23"/>
      <c r="N33" s="23"/>
      <c r="O33" s="23"/>
      <c r="P33" s="23"/>
      <c r="Q33" s="23"/>
      <c r="R33" s="23"/>
      <c r="S33" s="23"/>
      <c r="T33" s="23"/>
      <c r="U33" s="23"/>
      <c r="V33" s="23"/>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row>
    <row r="34" spans="1:50">
      <c r="A34" s="23"/>
      <c r="B34" s="23"/>
      <c r="C34" s="23"/>
      <c r="D34" s="23"/>
      <c r="E34" s="23"/>
      <c r="F34" s="23"/>
      <c r="G34" s="23"/>
      <c r="H34" s="23"/>
      <c r="I34" s="23"/>
      <c r="J34" s="23"/>
      <c r="K34" s="23"/>
      <c r="L34" s="23"/>
      <c r="M34" s="23"/>
      <c r="N34" s="23"/>
      <c r="O34" s="23"/>
      <c r="P34" s="23"/>
      <c r="Q34" s="23"/>
      <c r="R34" s="23"/>
      <c r="S34" s="23"/>
      <c r="T34" s="23"/>
      <c r="U34" s="23"/>
      <c r="V34" s="23"/>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row>
    <row r="35" spans="1:50">
      <c r="A35" s="23"/>
      <c r="B35" s="23"/>
      <c r="C35" s="23"/>
      <c r="D35" s="23"/>
      <c r="E35" s="23"/>
      <c r="F35" s="23"/>
      <c r="G35" s="23"/>
      <c r="H35" s="23"/>
      <c r="I35" s="23"/>
      <c r="J35" s="23"/>
      <c r="K35" s="23"/>
      <c r="L35" s="23"/>
      <c r="M35" s="23"/>
      <c r="N35" s="23"/>
      <c r="O35" s="23"/>
      <c r="P35" s="23"/>
      <c r="Q35" s="23"/>
      <c r="R35" s="23"/>
      <c r="S35" s="23"/>
      <c r="T35" s="23"/>
      <c r="U35" s="23"/>
      <c r="V35" s="23"/>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row>
    <row r="36" spans="1:50">
      <c r="A36" s="23"/>
      <c r="B36" s="23"/>
      <c r="C36" s="23"/>
      <c r="D36" s="23"/>
      <c r="E36" s="23"/>
      <c r="F36" s="23"/>
      <c r="G36" s="23"/>
      <c r="H36" s="23"/>
      <c r="I36" s="23"/>
      <c r="J36" s="23"/>
      <c r="K36" s="23"/>
      <c r="L36" s="23"/>
      <c r="M36" s="23"/>
      <c r="N36" s="23"/>
      <c r="O36" s="23"/>
      <c r="P36" s="23"/>
      <c r="Q36" s="23"/>
      <c r="R36" s="23"/>
      <c r="S36" s="23"/>
      <c r="T36" s="23"/>
      <c r="U36" s="23"/>
      <c r="V36" s="23"/>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row>
    <row r="37" spans="1:50">
      <c r="A37" s="23"/>
      <c r="B37" s="23"/>
      <c r="C37" s="23"/>
      <c r="D37" s="23"/>
      <c r="E37" s="23"/>
      <c r="F37" s="23"/>
      <c r="G37" s="23"/>
      <c r="H37" s="23"/>
      <c r="I37" s="23"/>
      <c r="J37" s="23"/>
      <c r="K37" s="23"/>
      <c r="L37" s="23"/>
      <c r="M37" s="23"/>
      <c r="N37" s="23"/>
      <c r="O37" s="23"/>
      <c r="P37" s="23"/>
      <c r="Q37" s="23"/>
      <c r="R37" s="23"/>
      <c r="S37" s="23"/>
      <c r="T37" s="23"/>
      <c r="U37" s="23"/>
      <c r="V37" s="23"/>
      <c r="W37" s="23"/>
      <c r="X37" s="23"/>
      <c r="Y37" s="23"/>
      <c r="Z37" s="23"/>
      <c r="AA37" s="23"/>
      <c r="AB37" s="23"/>
      <c r="AC37" s="23"/>
      <c r="AD37" s="23"/>
      <c r="AE37" s="23"/>
      <c r="AF37" s="23"/>
      <c r="AG37" s="23"/>
      <c r="AH37" s="23"/>
      <c r="AI37" s="23"/>
      <c r="AJ37" s="23"/>
      <c r="AK37" s="23"/>
      <c r="AL37" s="23"/>
      <c r="AM37" s="23"/>
      <c r="AN37" s="23"/>
      <c r="AO37" s="23"/>
      <c r="AP37" s="23"/>
      <c r="AQ37" s="23"/>
      <c r="AR37" s="23"/>
      <c r="AS37" s="23"/>
      <c r="AT37" s="23"/>
      <c r="AU37" s="23"/>
      <c r="AV37" s="23"/>
      <c r="AW37" s="23"/>
      <c r="AX37" s="23"/>
    </row>
    <row r="38" spans="1:50">
      <c r="A38" s="23"/>
      <c r="B38" s="23"/>
      <c r="C38" s="23"/>
      <c r="D38" s="23"/>
      <c r="E38" s="23"/>
      <c r="F38" s="23"/>
      <c r="G38" s="23"/>
      <c r="H38" s="23"/>
      <c r="I38" s="23"/>
      <c r="J38" s="23"/>
      <c r="K38" s="23"/>
      <c r="L38" s="23"/>
      <c r="M38" s="23"/>
      <c r="N38" s="23"/>
      <c r="O38" s="23"/>
      <c r="P38" s="23"/>
      <c r="Q38" s="23"/>
      <c r="R38" s="23"/>
      <c r="S38" s="23"/>
      <c r="T38" s="23"/>
      <c r="U38" s="23"/>
      <c r="V38" s="23"/>
      <c r="W38" s="23"/>
      <c r="X38" s="23"/>
      <c r="Y38" s="23"/>
      <c r="Z38" s="23"/>
      <c r="AA38" s="23"/>
      <c r="AB38" s="23"/>
      <c r="AC38" s="23"/>
      <c r="AD38" s="23"/>
      <c r="AE38" s="23"/>
      <c r="AF38" s="23"/>
      <c r="AG38" s="23"/>
      <c r="AH38" s="23"/>
      <c r="AI38" s="23"/>
      <c r="AJ38" s="23"/>
      <c r="AK38" s="23"/>
      <c r="AL38" s="23"/>
      <c r="AM38" s="23"/>
      <c r="AN38" s="23"/>
      <c r="AO38" s="23"/>
      <c r="AP38" s="23"/>
      <c r="AQ38" s="23"/>
      <c r="AR38" s="23"/>
      <c r="AS38" s="23"/>
      <c r="AT38" s="23"/>
      <c r="AU38" s="23"/>
      <c r="AV38" s="23"/>
      <c r="AW38" s="23"/>
      <c r="AX38" s="23"/>
    </row>
    <row r="39" spans="1:50">
      <c r="A39" s="23"/>
      <c r="B39" s="23"/>
      <c r="C39" s="23"/>
      <c r="D39" s="23"/>
      <c r="E39" s="23"/>
      <c r="F39" s="23"/>
      <c r="G39" s="23"/>
      <c r="H39" s="23"/>
      <c r="I39" s="23"/>
      <c r="J39" s="23"/>
      <c r="K39" s="23"/>
      <c r="L39" s="23"/>
      <c r="M39" s="23"/>
      <c r="N39" s="23"/>
      <c r="O39" s="23"/>
      <c r="P39" s="23"/>
      <c r="Q39" s="23"/>
      <c r="R39" s="23"/>
      <c r="S39" s="23"/>
      <c r="T39" s="23"/>
      <c r="U39" s="23"/>
      <c r="V39" s="23"/>
      <c r="W39" s="23"/>
      <c r="X39" s="23"/>
      <c r="Y39" s="23"/>
      <c r="Z39" s="23"/>
      <c r="AA39" s="23"/>
      <c r="AB39" s="23"/>
      <c r="AC39" s="23"/>
      <c r="AD39" s="23"/>
      <c r="AE39" s="23"/>
      <c r="AF39" s="23"/>
      <c r="AG39" s="23"/>
      <c r="AH39" s="23"/>
      <c r="AI39" s="23"/>
      <c r="AJ39" s="23"/>
      <c r="AK39" s="23"/>
      <c r="AL39" s="23"/>
      <c r="AM39" s="23"/>
      <c r="AN39" s="23"/>
      <c r="AO39" s="23"/>
      <c r="AP39" s="23"/>
      <c r="AQ39" s="23"/>
      <c r="AR39" s="23"/>
      <c r="AS39" s="23"/>
      <c r="AT39" s="23"/>
      <c r="AU39" s="23"/>
      <c r="AV39" s="23"/>
      <c r="AW39" s="23"/>
      <c r="AX39" s="23"/>
    </row>
    <row r="40" spans="1:50">
      <c r="A40" s="23"/>
      <c r="B40" s="23"/>
      <c r="C40" s="23"/>
      <c r="D40" s="23"/>
      <c r="E40" s="23"/>
      <c r="F40" s="23"/>
      <c r="G40" s="23"/>
      <c r="H40" s="23"/>
      <c r="I40" s="23"/>
      <c r="J40" s="23"/>
      <c r="K40" s="23"/>
      <c r="L40" s="23"/>
      <c r="M40" s="23"/>
      <c r="N40" s="23"/>
      <c r="O40" s="23"/>
      <c r="P40" s="23"/>
      <c r="Q40" s="23"/>
      <c r="R40" s="23"/>
      <c r="S40" s="23"/>
      <c r="T40" s="23"/>
      <c r="U40" s="23"/>
      <c r="V40" s="23"/>
      <c r="W40" s="23"/>
      <c r="X40" s="23"/>
      <c r="Y40" s="23"/>
      <c r="Z40" s="23"/>
      <c r="AA40" s="23"/>
      <c r="AB40" s="23"/>
      <c r="AC40" s="23"/>
      <c r="AD40" s="23"/>
      <c r="AE40" s="23"/>
      <c r="AF40" s="23"/>
      <c r="AG40" s="23"/>
      <c r="AH40" s="23"/>
      <c r="AI40" s="23"/>
      <c r="AJ40" s="23"/>
      <c r="AK40" s="23"/>
      <c r="AL40" s="23"/>
      <c r="AM40" s="23"/>
      <c r="AN40" s="23"/>
      <c r="AO40" s="23"/>
      <c r="AP40" s="23"/>
      <c r="AQ40" s="23"/>
      <c r="AR40" s="23"/>
      <c r="AS40" s="23"/>
      <c r="AT40" s="23"/>
      <c r="AU40" s="23"/>
      <c r="AV40" s="23"/>
      <c r="AW40" s="23"/>
      <c r="AX40" s="23"/>
    </row>
    <row r="41" spans="1:50">
      <c r="A41" s="23"/>
      <c r="B41" s="23"/>
      <c r="C41" s="23"/>
      <c r="D41" s="23"/>
      <c r="E41" s="23"/>
      <c r="F41" s="23"/>
      <c r="G41" s="23"/>
      <c r="H41" s="23"/>
      <c r="I41" s="23"/>
      <c r="J41" s="23"/>
      <c r="K41" s="23"/>
      <c r="L41" s="23"/>
      <c r="M41" s="23"/>
      <c r="N41" s="23"/>
      <c r="O41" s="23"/>
      <c r="P41" s="23"/>
      <c r="Q41" s="23"/>
      <c r="R41" s="23"/>
      <c r="S41" s="23"/>
      <c r="T41" s="23"/>
      <c r="U41" s="23"/>
      <c r="V41" s="23"/>
      <c r="W41" s="23"/>
      <c r="X41" s="23"/>
      <c r="Y41" s="23"/>
      <c r="Z41" s="23"/>
      <c r="AA41" s="23"/>
      <c r="AB41" s="23"/>
      <c r="AC41" s="23"/>
      <c r="AD41" s="23"/>
      <c r="AE41" s="23"/>
      <c r="AF41" s="23"/>
      <c r="AG41" s="23"/>
      <c r="AH41" s="23"/>
      <c r="AI41" s="23"/>
      <c r="AJ41" s="23"/>
      <c r="AK41" s="23"/>
      <c r="AL41" s="23"/>
      <c r="AM41" s="23"/>
      <c r="AN41" s="23"/>
      <c r="AO41" s="23"/>
      <c r="AP41" s="23"/>
      <c r="AQ41" s="23"/>
      <c r="AR41" s="23"/>
      <c r="AS41" s="23"/>
      <c r="AT41" s="23"/>
      <c r="AU41" s="23"/>
      <c r="AV41" s="23"/>
      <c r="AW41" s="23"/>
      <c r="AX41" s="23"/>
    </row>
    <row r="42" spans="1:50">
      <c r="A42" s="23"/>
      <c r="B42" s="23"/>
      <c r="C42" s="23"/>
      <c r="D42" s="23"/>
      <c r="E42" s="23"/>
      <c r="F42" s="23"/>
      <c r="G42" s="23"/>
      <c r="H42" s="23"/>
      <c r="I42" s="23"/>
      <c r="J42" s="23"/>
      <c r="K42" s="23"/>
      <c r="L42" s="23"/>
      <c r="M42" s="23"/>
      <c r="N42" s="23"/>
      <c r="O42" s="23"/>
      <c r="P42" s="23"/>
      <c r="Q42" s="23"/>
      <c r="R42" s="23"/>
      <c r="S42" s="23"/>
      <c r="T42" s="23"/>
      <c r="U42" s="23"/>
      <c r="V42" s="23"/>
      <c r="W42" s="23"/>
      <c r="X42" s="23"/>
      <c r="Y42" s="23"/>
      <c r="Z42" s="23"/>
      <c r="AA42" s="23"/>
      <c r="AB42" s="23"/>
      <c r="AC42" s="23"/>
      <c r="AD42" s="23"/>
      <c r="AE42" s="23"/>
      <c r="AF42" s="23"/>
      <c r="AG42" s="23"/>
      <c r="AH42" s="23"/>
      <c r="AI42" s="23"/>
      <c r="AJ42" s="23"/>
      <c r="AK42" s="23"/>
      <c r="AL42" s="23"/>
      <c r="AM42" s="23"/>
      <c r="AN42" s="23"/>
      <c r="AO42" s="23"/>
      <c r="AP42" s="23"/>
      <c r="AQ42" s="23"/>
      <c r="AR42" s="23"/>
      <c r="AS42" s="23"/>
      <c r="AT42" s="23"/>
      <c r="AU42" s="23"/>
      <c r="AV42" s="23"/>
      <c r="AW42" s="23"/>
      <c r="AX42" s="23"/>
    </row>
    <row r="43" spans="1:50">
      <c r="A43" s="23"/>
      <c r="B43" s="23"/>
      <c r="C43" s="23"/>
      <c r="D43" s="23"/>
      <c r="E43" s="23"/>
      <c r="F43" s="23"/>
      <c r="G43" s="23"/>
      <c r="H43" s="23"/>
      <c r="I43" s="23"/>
      <c r="J43" s="23"/>
      <c r="K43" s="23"/>
      <c r="L43" s="23"/>
      <c r="M43" s="23"/>
      <c r="N43" s="23"/>
      <c r="O43" s="23"/>
      <c r="P43" s="23"/>
      <c r="Q43" s="23"/>
      <c r="R43" s="23"/>
      <c r="S43" s="23"/>
      <c r="T43" s="23"/>
      <c r="U43" s="23"/>
      <c r="V43" s="23"/>
      <c r="W43" s="23"/>
      <c r="X43" s="23"/>
      <c r="Y43" s="23"/>
      <c r="Z43" s="23"/>
      <c r="AA43" s="23"/>
      <c r="AB43" s="23"/>
      <c r="AC43" s="23"/>
      <c r="AD43" s="23"/>
      <c r="AE43" s="23"/>
      <c r="AF43" s="23"/>
      <c r="AG43" s="23"/>
      <c r="AH43" s="23"/>
      <c r="AI43" s="23"/>
      <c r="AJ43" s="23"/>
      <c r="AK43" s="23"/>
      <c r="AL43" s="23"/>
      <c r="AM43" s="23"/>
      <c r="AN43" s="23"/>
      <c r="AO43" s="23"/>
      <c r="AP43" s="23"/>
      <c r="AQ43" s="23"/>
      <c r="AR43" s="23"/>
      <c r="AS43" s="23"/>
      <c r="AT43" s="23"/>
      <c r="AU43" s="23"/>
      <c r="AV43" s="23"/>
      <c r="AW43" s="23"/>
      <c r="AX43" s="23"/>
    </row>
    <row r="44" spans="1:50">
      <c r="A44" s="23"/>
      <c r="B44" s="23"/>
      <c r="C44" s="23"/>
      <c r="D44" s="23"/>
      <c r="E44" s="23"/>
      <c r="F44" s="23"/>
      <c r="G44" s="23"/>
      <c r="H44" s="23"/>
      <c r="I44" s="23"/>
      <c r="J44" s="23"/>
      <c r="K44" s="23"/>
      <c r="L44" s="23"/>
      <c r="M44" s="23"/>
      <c r="N44" s="23"/>
      <c r="O44" s="23"/>
      <c r="P44" s="23"/>
      <c r="Q44" s="23"/>
      <c r="R44" s="23"/>
      <c r="S44" s="23"/>
      <c r="T44" s="23"/>
      <c r="U44" s="23"/>
      <c r="V44" s="23"/>
      <c r="W44" s="23"/>
      <c r="X44" s="23"/>
      <c r="Y44" s="23"/>
      <c r="Z44" s="23"/>
      <c r="AA44" s="23"/>
      <c r="AB44" s="23"/>
      <c r="AC44" s="23"/>
      <c r="AD44" s="23"/>
      <c r="AE44" s="23"/>
      <c r="AF44" s="23"/>
      <c r="AG44" s="23"/>
      <c r="AH44" s="23"/>
      <c r="AI44" s="23"/>
      <c r="AJ44" s="23"/>
      <c r="AK44" s="23"/>
      <c r="AL44" s="23"/>
      <c r="AM44" s="23"/>
      <c r="AN44" s="23"/>
      <c r="AO44" s="23"/>
      <c r="AP44" s="23"/>
      <c r="AQ44" s="23"/>
      <c r="AR44" s="23"/>
      <c r="AS44" s="23"/>
      <c r="AT44" s="23"/>
      <c r="AU44" s="23"/>
      <c r="AV44" s="23"/>
      <c r="AW44" s="23"/>
      <c r="AX44" s="23"/>
    </row>
    <row r="45" spans="1:50">
      <c r="A45" s="23"/>
      <c r="B45" s="23"/>
      <c r="C45" s="23"/>
      <c r="D45" s="23"/>
      <c r="E45" s="23"/>
      <c r="F45" s="23"/>
      <c r="G45" s="23"/>
      <c r="H45" s="23"/>
      <c r="I45" s="23"/>
      <c r="J45" s="23"/>
      <c r="K45" s="23"/>
      <c r="L45" s="23"/>
      <c r="M45" s="23"/>
      <c r="N45" s="23"/>
      <c r="O45" s="23"/>
      <c r="P45" s="23"/>
      <c r="Q45" s="23"/>
      <c r="R45" s="23"/>
      <c r="S45" s="23"/>
      <c r="T45" s="23"/>
      <c r="U45" s="23"/>
      <c r="V45" s="23"/>
      <c r="W45" s="23"/>
      <c r="X45" s="23"/>
      <c r="Y45" s="23"/>
      <c r="Z45" s="23"/>
      <c r="AA45" s="23"/>
      <c r="AB45" s="23"/>
      <c r="AC45" s="23"/>
      <c r="AD45" s="23"/>
      <c r="AE45" s="23"/>
      <c r="AF45" s="23"/>
      <c r="AG45" s="23"/>
      <c r="AH45" s="23"/>
      <c r="AI45" s="23"/>
      <c r="AJ45" s="23"/>
      <c r="AK45" s="23"/>
      <c r="AL45" s="23"/>
      <c r="AM45" s="23"/>
      <c r="AN45" s="23"/>
      <c r="AO45" s="23"/>
      <c r="AP45" s="23"/>
      <c r="AQ45" s="23"/>
      <c r="AR45" s="23"/>
      <c r="AS45" s="23"/>
      <c r="AT45" s="23"/>
      <c r="AU45" s="23"/>
      <c r="AV45" s="23"/>
      <c r="AW45" s="23"/>
      <c r="AX45" s="23"/>
    </row>
    <row r="46" spans="1:50">
      <c r="A46" s="23"/>
      <c r="B46" s="23"/>
      <c r="C46" s="23"/>
      <c r="D46" s="23"/>
      <c r="E46" s="23"/>
      <c r="F46" s="23"/>
      <c r="G46" s="23"/>
      <c r="H46" s="23"/>
      <c r="I46" s="23"/>
      <c r="J46" s="23"/>
      <c r="K46" s="23"/>
      <c r="L46" s="23"/>
      <c r="M46" s="23"/>
      <c r="N46" s="23"/>
      <c r="O46" s="23"/>
      <c r="P46" s="23"/>
      <c r="Q46" s="23"/>
      <c r="R46" s="23"/>
      <c r="S46" s="23"/>
      <c r="T46" s="23"/>
      <c r="U46" s="23"/>
      <c r="V46" s="23"/>
      <c r="W46" s="23"/>
      <c r="X46" s="23"/>
      <c r="Y46" s="23"/>
      <c r="Z46" s="23"/>
      <c r="AA46" s="23"/>
      <c r="AB46" s="23"/>
      <c r="AC46" s="23"/>
      <c r="AD46" s="23"/>
      <c r="AE46" s="23"/>
      <c r="AF46" s="23"/>
      <c r="AG46" s="23"/>
      <c r="AH46" s="23"/>
      <c r="AI46" s="23"/>
      <c r="AJ46" s="23"/>
      <c r="AK46" s="23"/>
      <c r="AL46" s="23"/>
      <c r="AM46" s="23"/>
      <c r="AN46" s="23"/>
      <c r="AO46" s="23"/>
      <c r="AP46" s="23"/>
      <c r="AQ46" s="23"/>
      <c r="AR46" s="23"/>
      <c r="AS46" s="23"/>
      <c r="AT46" s="23"/>
      <c r="AU46" s="23"/>
      <c r="AV46" s="23"/>
      <c r="AW46" s="23"/>
      <c r="AX46" s="23"/>
    </row>
    <row r="47" spans="1:50">
      <c r="A47" s="23"/>
      <c r="B47" s="23"/>
      <c r="C47" s="23"/>
      <c r="D47" s="23"/>
      <c r="E47" s="23"/>
      <c r="F47" s="23"/>
      <c r="G47" s="23"/>
      <c r="H47" s="23"/>
      <c r="I47" s="23"/>
      <c r="J47" s="23"/>
      <c r="K47" s="23"/>
      <c r="L47" s="23"/>
      <c r="M47" s="23"/>
      <c r="N47" s="23"/>
      <c r="O47" s="23"/>
      <c r="P47" s="23"/>
      <c r="Q47" s="23"/>
      <c r="R47" s="23"/>
      <c r="S47" s="23"/>
      <c r="T47" s="23"/>
      <c r="U47" s="23"/>
      <c r="V47" s="23"/>
      <c r="W47" s="23"/>
      <c r="X47" s="23"/>
      <c r="Y47" s="23"/>
      <c r="Z47" s="23"/>
      <c r="AA47" s="23"/>
      <c r="AB47" s="23"/>
      <c r="AC47" s="23"/>
      <c r="AD47" s="23"/>
      <c r="AE47" s="23"/>
      <c r="AF47" s="23"/>
      <c r="AG47" s="23"/>
      <c r="AH47" s="23"/>
      <c r="AI47" s="23"/>
      <c r="AJ47" s="23"/>
      <c r="AK47" s="23"/>
      <c r="AL47" s="23"/>
      <c r="AM47" s="23"/>
      <c r="AN47" s="23"/>
      <c r="AO47" s="23"/>
      <c r="AP47" s="23"/>
      <c r="AQ47" s="23"/>
      <c r="AR47" s="23"/>
      <c r="AS47" s="23"/>
      <c r="AT47" s="23"/>
      <c r="AU47" s="23"/>
      <c r="AV47" s="23"/>
      <c r="AW47" s="23"/>
      <c r="AX47" s="23"/>
    </row>
    <row r="48" spans="1:50">
      <c r="A48" s="23"/>
      <c r="B48" s="23"/>
      <c r="C48" s="23"/>
      <c r="D48" s="23"/>
      <c r="E48" s="23"/>
      <c r="F48" s="23"/>
      <c r="G48" s="23"/>
      <c r="H48" s="23"/>
      <c r="I48" s="23"/>
      <c r="J48" s="23"/>
      <c r="K48" s="23"/>
      <c r="L48" s="23"/>
      <c r="M48" s="23"/>
      <c r="N48" s="23"/>
      <c r="O48" s="23"/>
      <c r="P48" s="23"/>
      <c r="Q48" s="23"/>
      <c r="R48" s="23"/>
      <c r="S48" s="23"/>
      <c r="T48" s="23"/>
      <c r="U48" s="23"/>
      <c r="V48" s="23"/>
      <c r="W48" s="23"/>
      <c r="X48" s="23"/>
      <c r="Y48" s="23"/>
      <c r="Z48" s="23"/>
      <c r="AA48" s="23"/>
      <c r="AB48" s="23"/>
      <c r="AC48" s="23"/>
      <c r="AD48" s="23"/>
      <c r="AE48" s="23"/>
      <c r="AF48" s="23"/>
      <c r="AG48" s="23"/>
      <c r="AH48" s="23"/>
      <c r="AI48" s="23"/>
      <c r="AJ48" s="23"/>
      <c r="AK48" s="23"/>
      <c r="AL48" s="23"/>
      <c r="AM48" s="23"/>
      <c r="AN48" s="23"/>
      <c r="AO48" s="23"/>
      <c r="AP48" s="23"/>
      <c r="AQ48" s="23"/>
      <c r="AR48" s="23"/>
      <c r="AS48" s="23"/>
      <c r="AT48" s="23"/>
      <c r="AU48" s="23"/>
      <c r="AV48" s="23"/>
      <c r="AW48" s="23"/>
      <c r="AX48" s="23"/>
    </row>
    <row r="49" spans="1:50">
      <c r="A49" s="23"/>
      <c r="B49" s="23"/>
      <c r="C49" s="23"/>
      <c r="D49" s="23"/>
      <c r="E49" s="23"/>
      <c r="F49" s="23"/>
      <c r="G49" s="23"/>
      <c r="H49" s="23"/>
      <c r="I49" s="23"/>
      <c r="J49" s="23"/>
      <c r="K49" s="23"/>
      <c r="L49" s="23"/>
      <c r="M49" s="23"/>
      <c r="N49" s="23"/>
      <c r="O49" s="23"/>
      <c r="P49" s="23"/>
      <c r="Q49" s="23"/>
      <c r="R49" s="23"/>
      <c r="S49" s="23"/>
      <c r="T49" s="23"/>
      <c r="U49" s="23"/>
      <c r="V49" s="23"/>
      <c r="W49" s="23"/>
      <c r="X49" s="23"/>
      <c r="Y49" s="23"/>
      <c r="Z49" s="23"/>
      <c r="AA49" s="23"/>
      <c r="AB49" s="23"/>
      <c r="AC49" s="23"/>
      <c r="AD49" s="23"/>
      <c r="AE49" s="23"/>
      <c r="AF49" s="23"/>
      <c r="AG49" s="23"/>
      <c r="AH49" s="23"/>
      <c r="AI49" s="23"/>
      <c r="AJ49" s="23"/>
      <c r="AK49" s="23"/>
      <c r="AL49" s="23"/>
      <c r="AM49" s="23"/>
      <c r="AN49" s="23"/>
      <c r="AO49" s="23"/>
      <c r="AP49" s="23"/>
      <c r="AQ49" s="23"/>
      <c r="AR49" s="23"/>
      <c r="AS49" s="23"/>
      <c r="AT49" s="23"/>
      <c r="AU49" s="23"/>
      <c r="AV49" s="23"/>
      <c r="AW49" s="23"/>
      <c r="AX49" s="23"/>
    </row>
    <row r="50" spans="1:50">
      <c r="A50" s="23"/>
      <c r="B50" s="23"/>
      <c r="C50" s="23"/>
      <c r="D50" s="23"/>
      <c r="E50" s="23"/>
      <c r="F50" s="23"/>
      <c r="G50" s="23"/>
      <c r="H50" s="23"/>
      <c r="I50" s="23"/>
      <c r="J50" s="23"/>
      <c r="K50" s="23"/>
      <c r="L50" s="23"/>
      <c r="M50" s="23"/>
      <c r="N50" s="23"/>
      <c r="O50" s="23"/>
      <c r="P50" s="23"/>
      <c r="Q50" s="23"/>
      <c r="R50" s="23"/>
      <c r="S50" s="23"/>
      <c r="T50" s="23"/>
      <c r="U50" s="23"/>
      <c r="V50" s="23"/>
      <c r="W50" s="23"/>
      <c r="X50" s="23"/>
      <c r="Y50" s="23"/>
      <c r="Z50" s="23"/>
      <c r="AA50" s="23"/>
      <c r="AB50" s="23"/>
      <c r="AC50" s="23"/>
      <c r="AD50" s="23"/>
      <c r="AE50" s="23"/>
      <c r="AF50" s="23"/>
      <c r="AG50" s="23"/>
      <c r="AH50" s="23"/>
      <c r="AI50" s="23"/>
      <c r="AJ50" s="23"/>
      <c r="AK50" s="23"/>
      <c r="AL50" s="23"/>
      <c r="AM50" s="23"/>
      <c r="AN50" s="23"/>
      <c r="AO50" s="23"/>
      <c r="AP50" s="23"/>
      <c r="AQ50" s="23"/>
      <c r="AR50" s="23"/>
      <c r="AS50" s="23"/>
      <c r="AT50" s="23"/>
      <c r="AU50" s="23"/>
      <c r="AV50" s="23"/>
      <c r="AW50" s="23"/>
      <c r="AX50" s="23"/>
    </row>
    <row r="51" spans="1:50">
      <c r="A51" s="23"/>
      <c r="B51" s="23"/>
      <c r="C51" s="23"/>
      <c r="D51" s="23"/>
      <c r="E51" s="23"/>
      <c r="F51" s="23"/>
      <c r="G51" s="23"/>
      <c r="H51" s="23"/>
      <c r="I51" s="23"/>
      <c r="J51" s="23"/>
      <c r="K51" s="23"/>
      <c r="L51" s="23"/>
      <c r="M51" s="23"/>
      <c r="N51" s="23"/>
      <c r="O51" s="23"/>
      <c r="P51" s="23"/>
      <c r="Q51" s="23"/>
      <c r="R51" s="23"/>
      <c r="S51" s="23"/>
      <c r="T51" s="23"/>
      <c r="U51" s="23"/>
      <c r="V51" s="23"/>
      <c r="W51" s="23"/>
      <c r="X51" s="23"/>
      <c r="Y51" s="23"/>
      <c r="Z51" s="23"/>
      <c r="AA51" s="23"/>
      <c r="AB51" s="23"/>
      <c r="AC51" s="23"/>
      <c r="AD51" s="23"/>
      <c r="AE51" s="23"/>
      <c r="AF51" s="23"/>
      <c r="AG51" s="23"/>
      <c r="AH51" s="23"/>
      <c r="AI51" s="23"/>
      <c r="AJ51" s="23"/>
      <c r="AK51" s="23"/>
      <c r="AL51" s="23"/>
      <c r="AM51" s="23"/>
      <c r="AN51" s="23"/>
      <c r="AO51" s="23"/>
      <c r="AP51" s="23"/>
      <c r="AQ51" s="23"/>
      <c r="AR51" s="23"/>
      <c r="AS51" s="23"/>
      <c r="AT51" s="23"/>
      <c r="AU51" s="23"/>
      <c r="AV51" s="23"/>
      <c r="AW51" s="23"/>
      <c r="AX51" s="23"/>
    </row>
    <row r="52" spans="1:50">
      <c r="A52" s="23"/>
      <c r="B52" s="23"/>
      <c r="C52" s="23"/>
      <c r="D52" s="23"/>
      <c r="E52" s="23"/>
      <c r="F52" s="23"/>
      <c r="G52" s="23"/>
      <c r="H52" s="23"/>
      <c r="I52" s="23"/>
      <c r="J52" s="23"/>
      <c r="K52" s="23"/>
      <c r="L52" s="23"/>
      <c r="M52" s="23"/>
      <c r="N52" s="23"/>
      <c r="O52" s="23"/>
      <c r="P52" s="23"/>
      <c r="Q52" s="23"/>
      <c r="R52" s="23"/>
      <c r="S52" s="23"/>
      <c r="T52" s="23"/>
      <c r="U52" s="23"/>
      <c r="V52" s="23"/>
      <c r="W52" s="23"/>
      <c r="X52" s="23"/>
      <c r="Y52" s="23"/>
      <c r="Z52" s="23"/>
      <c r="AA52" s="23"/>
      <c r="AB52" s="23"/>
      <c r="AC52" s="23"/>
      <c r="AD52" s="23"/>
      <c r="AE52" s="23"/>
      <c r="AF52" s="23"/>
      <c r="AG52" s="23"/>
      <c r="AH52" s="23"/>
      <c r="AI52" s="23"/>
      <c r="AJ52" s="23"/>
      <c r="AK52" s="23"/>
      <c r="AL52" s="23"/>
      <c r="AM52" s="23"/>
      <c r="AN52" s="23"/>
      <c r="AO52" s="23"/>
      <c r="AP52" s="23"/>
      <c r="AQ52" s="23"/>
      <c r="AR52" s="23"/>
      <c r="AS52" s="23"/>
      <c r="AT52" s="23"/>
      <c r="AU52" s="23"/>
      <c r="AV52" s="23"/>
      <c r="AW52" s="23"/>
      <c r="AX52" s="23"/>
    </row>
    <row r="53" spans="1:50">
      <c r="A53" s="23"/>
      <c r="B53" s="23"/>
      <c r="C53" s="23"/>
      <c r="D53" s="23"/>
      <c r="E53" s="23"/>
      <c r="F53" s="23"/>
      <c r="G53" s="23"/>
      <c r="H53" s="23"/>
      <c r="I53" s="23"/>
      <c r="J53" s="23"/>
      <c r="K53" s="23"/>
      <c r="L53" s="23"/>
      <c r="M53" s="23"/>
      <c r="N53" s="23"/>
      <c r="O53" s="23"/>
      <c r="P53" s="23"/>
      <c r="Q53" s="23"/>
      <c r="R53" s="23"/>
      <c r="S53" s="23"/>
      <c r="T53" s="23"/>
      <c r="U53" s="23"/>
      <c r="V53" s="23"/>
      <c r="W53" s="23"/>
      <c r="X53" s="23"/>
      <c r="Y53" s="23"/>
      <c r="Z53" s="23"/>
      <c r="AA53" s="23"/>
      <c r="AB53" s="23"/>
      <c r="AC53" s="23"/>
      <c r="AD53" s="23"/>
      <c r="AE53" s="23"/>
      <c r="AF53" s="23"/>
      <c r="AG53" s="23"/>
      <c r="AH53" s="23"/>
      <c r="AI53" s="23"/>
      <c r="AJ53" s="23"/>
      <c r="AK53" s="23"/>
      <c r="AL53" s="23"/>
      <c r="AM53" s="23"/>
      <c r="AN53" s="23"/>
      <c r="AO53" s="23"/>
      <c r="AP53" s="23"/>
      <c r="AQ53" s="23"/>
      <c r="AR53" s="23"/>
      <c r="AS53" s="23"/>
      <c r="AT53" s="23"/>
      <c r="AU53" s="23"/>
      <c r="AV53" s="23"/>
      <c r="AW53" s="23"/>
      <c r="AX53" s="23"/>
    </row>
    <row r="54" spans="1:50">
      <c r="A54" s="23"/>
      <c r="B54" s="23"/>
      <c r="C54" s="23"/>
      <c r="D54" s="23"/>
      <c r="E54" s="23"/>
      <c r="F54" s="23"/>
      <c r="G54" s="23"/>
      <c r="H54" s="23"/>
      <c r="I54" s="23"/>
      <c r="J54" s="23"/>
      <c r="K54" s="23"/>
      <c r="L54" s="23"/>
      <c r="M54" s="23"/>
      <c r="N54" s="23"/>
      <c r="O54" s="23"/>
      <c r="P54" s="23"/>
      <c r="Q54" s="23"/>
      <c r="R54" s="23"/>
      <c r="S54" s="23"/>
      <c r="T54" s="23"/>
      <c r="U54" s="23"/>
      <c r="V54" s="23"/>
      <c r="W54" s="23"/>
      <c r="X54" s="23"/>
      <c r="Y54" s="23"/>
      <c r="Z54" s="23"/>
      <c r="AA54" s="23"/>
      <c r="AB54" s="23"/>
      <c r="AC54" s="23"/>
      <c r="AD54" s="23"/>
      <c r="AE54" s="23"/>
      <c r="AF54" s="23"/>
      <c r="AG54" s="23"/>
      <c r="AH54" s="23"/>
      <c r="AI54" s="23"/>
      <c r="AJ54" s="23"/>
      <c r="AK54" s="23"/>
      <c r="AL54" s="23"/>
      <c r="AM54" s="23"/>
      <c r="AN54" s="23"/>
      <c r="AO54" s="23"/>
      <c r="AP54" s="23"/>
      <c r="AQ54" s="23"/>
      <c r="AR54" s="23"/>
      <c r="AS54" s="23"/>
      <c r="AT54" s="23"/>
      <c r="AU54" s="23"/>
      <c r="AV54" s="23"/>
      <c r="AW54" s="23"/>
      <c r="AX54" s="23"/>
    </row>
    <row r="55" spans="1:50">
      <c r="A55" s="23"/>
      <c r="B55" s="23"/>
      <c r="C55" s="23"/>
      <c r="D55" s="23"/>
      <c r="E55" s="23"/>
      <c r="F55" s="23"/>
      <c r="G55" s="23"/>
      <c r="H55" s="23"/>
      <c r="I55" s="23"/>
      <c r="J55" s="23"/>
      <c r="K55" s="23"/>
      <c r="L55" s="23"/>
      <c r="M55" s="23"/>
      <c r="N55" s="23"/>
      <c r="O55" s="23"/>
      <c r="P55" s="23"/>
      <c r="Q55" s="23"/>
      <c r="R55" s="23"/>
      <c r="S55" s="23"/>
      <c r="T55" s="23"/>
      <c r="U55" s="23"/>
      <c r="V55" s="23"/>
      <c r="W55" s="23"/>
      <c r="X55" s="23"/>
      <c r="Y55" s="23"/>
      <c r="Z55" s="23"/>
      <c r="AA55" s="23"/>
      <c r="AB55" s="23"/>
      <c r="AC55" s="23"/>
      <c r="AD55" s="23"/>
      <c r="AE55" s="23"/>
      <c r="AF55" s="23"/>
      <c r="AG55" s="23"/>
      <c r="AH55" s="23"/>
      <c r="AI55" s="23"/>
      <c r="AJ55" s="23"/>
      <c r="AK55" s="23"/>
      <c r="AL55" s="23"/>
      <c r="AM55" s="23"/>
      <c r="AN55" s="23"/>
      <c r="AO55" s="23"/>
      <c r="AP55" s="23"/>
      <c r="AQ55" s="23"/>
      <c r="AR55" s="23"/>
      <c r="AS55" s="23"/>
      <c r="AT55" s="23"/>
      <c r="AU55" s="23"/>
      <c r="AV55" s="23"/>
      <c r="AW55" s="23"/>
      <c r="AX55" s="23"/>
    </row>
    <row r="56" spans="1:50">
      <c r="A56" s="23"/>
      <c r="B56" s="23"/>
      <c r="C56" s="23"/>
      <c r="D56" s="23"/>
      <c r="E56" s="23"/>
      <c r="F56" s="23"/>
      <c r="G56" s="23"/>
      <c r="H56" s="23"/>
      <c r="I56" s="23"/>
      <c r="J56" s="23"/>
      <c r="K56" s="23"/>
      <c r="L56" s="23"/>
      <c r="M56" s="23"/>
      <c r="N56" s="23"/>
      <c r="O56" s="23"/>
      <c r="P56" s="23"/>
      <c r="Q56" s="23"/>
      <c r="R56" s="23"/>
      <c r="S56" s="23"/>
      <c r="T56" s="23"/>
      <c r="U56" s="23"/>
      <c r="V56" s="23"/>
      <c r="W56" s="23"/>
      <c r="X56" s="23"/>
      <c r="Y56" s="23"/>
      <c r="Z56" s="23"/>
      <c r="AA56" s="23"/>
      <c r="AB56" s="23"/>
      <c r="AC56" s="23"/>
      <c r="AD56" s="23"/>
      <c r="AE56" s="23"/>
      <c r="AF56" s="23"/>
      <c r="AG56" s="23"/>
      <c r="AH56" s="23"/>
      <c r="AI56" s="23"/>
      <c r="AJ56" s="23"/>
      <c r="AK56" s="23"/>
      <c r="AL56" s="23"/>
      <c r="AM56" s="23"/>
      <c r="AN56" s="23"/>
      <c r="AO56" s="23"/>
      <c r="AP56" s="23"/>
      <c r="AQ56" s="23"/>
      <c r="AR56" s="23"/>
      <c r="AS56" s="23"/>
      <c r="AT56" s="23"/>
      <c r="AU56" s="23"/>
      <c r="AV56" s="23"/>
      <c r="AW56" s="23"/>
      <c r="AX56" s="23"/>
    </row>
    <row r="57" spans="1:50">
      <c r="A57" s="23"/>
      <c r="B57" s="23"/>
      <c r="C57" s="23"/>
      <c r="D57" s="23"/>
      <c r="E57" s="23"/>
      <c r="F57" s="23"/>
      <c r="G57" s="23"/>
      <c r="H57" s="23"/>
      <c r="I57" s="23"/>
      <c r="J57" s="23"/>
      <c r="K57" s="23"/>
      <c r="L57" s="23"/>
      <c r="M57" s="23"/>
      <c r="N57" s="23"/>
      <c r="O57" s="23"/>
      <c r="P57" s="23"/>
      <c r="Q57" s="23"/>
      <c r="R57" s="23"/>
      <c r="S57" s="23"/>
      <c r="T57" s="23"/>
      <c r="U57" s="23"/>
      <c r="V57" s="23"/>
      <c r="W57" s="23"/>
      <c r="X57" s="23"/>
      <c r="Y57" s="23"/>
      <c r="Z57" s="23"/>
      <c r="AA57" s="23"/>
      <c r="AB57" s="23"/>
      <c r="AC57" s="23"/>
      <c r="AD57" s="23"/>
      <c r="AE57" s="23"/>
      <c r="AF57" s="23"/>
      <c r="AG57" s="23"/>
      <c r="AH57" s="23"/>
      <c r="AI57" s="23"/>
      <c r="AJ57" s="23"/>
      <c r="AK57" s="23"/>
      <c r="AL57" s="23"/>
      <c r="AM57" s="23"/>
      <c r="AN57" s="23"/>
      <c r="AO57" s="23"/>
      <c r="AP57" s="23"/>
      <c r="AQ57" s="23"/>
      <c r="AR57" s="23"/>
      <c r="AS57" s="23"/>
      <c r="AT57" s="23"/>
      <c r="AU57" s="23"/>
      <c r="AV57" s="23"/>
      <c r="AW57" s="23"/>
      <c r="AX57" s="23"/>
    </row>
    <row r="58" spans="1:50">
      <c r="A58" s="23"/>
      <c r="B58" s="23"/>
      <c r="C58" s="23"/>
      <c r="D58" s="23"/>
      <c r="E58" s="23"/>
      <c r="F58" s="23"/>
      <c r="G58" s="23"/>
      <c r="H58" s="23"/>
      <c r="I58" s="23"/>
      <c r="J58" s="23"/>
      <c r="K58" s="23"/>
      <c r="L58" s="23"/>
      <c r="M58" s="23"/>
      <c r="N58" s="23"/>
      <c r="O58" s="23"/>
      <c r="P58" s="23"/>
      <c r="Q58" s="23"/>
      <c r="R58" s="23"/>
      <c r="S58" s="23"/>
      <c r="T58" s="23"/>
      <c r="U58" s="23"/>
      <c r="V58" s="23"/>
      <c r="W58" s="23"/>
      <c r="X58" s="23"/>
      <c r="Y58" s="23"/>
      <c r="Z58" s="23"/>
      <c r="AA58" s="23"/>
      <c r="AB58" s="23"/>
      <c r="AC58" s="23"/>
      <c r="AD58" s="23"/>
      <c r="AE58" s="23"/>
      <c r="AF58" s="23"/>
      <c r="AG58" s="23"/>
      <c r="AH58" s="23"/>
      <c r="AI58" s="23"/>
      <c r="AJ58" s="23"/>
      <c r="AK58" s="23"/>
      <c r="AL58" s="23"/>
      <c r="AM58" s="23"/>
      <c r="AN58" s="23"/>
      <c r="AO58" s="23"/>
      <c r="AP58" s="23"/>
      <c r="AQ58" s="23"/>
      <c r="AR58" s="23"/>
      <c r="AS58" s="23"/>
      <c r="AT58" s="23"/>
      <c r="AU58" s="23"/>
      <c r="AV58" s="23"/>
      <c r="AW58" s="23"/>
      <c r="AX58" s="23"/>
    </row>
    <row r="59" spans="1:50">
      <c r="A59" s="23"/>
      <c r="B59" s="23"/>
      <c r="C59" s="23"/>
      <c r="D59" s="23"/>
      <c r="E59" s="23"/>
      <c r="F59" s="23"/>
      <c r="G59" s="23"/>
      <c r="H59" s="23"/>
      <c r="I59" s="23"/>
      <c r="J59" s="23"/>
      <c r="K59" s="23"/>
      <c r="L59" s="23"/>
      <c r="M59" s="23"/>
      <c r="N59" s="23"/>
      <c r="O59" s="23"/>
      <c r="P59" s="23"/>
      <c r="Q59" s="23"/>
      <c r="R59" s="23"/>
      <c r="S59" s="23"/>
      <c r="T59" s="23"/>
      <c r="U59" s="23"/>
      <c r="V59" s="23"/>
      <c r="W59" s="23"/>
      <c r="X59" s="23"/>
      <c r="Y59" s="23"/>
      <c r="Z59" s="23"/>
      <c r="AA59" s="23"/>
      <c r="AB59" s="23"/>
      <c r="AC59" s="23"/>
      <c r="AD59" s="23"/>
      <c r="AE59" s="23"/>
      <c r="AF59" s="23"/>
      <c r="AG59" s="23"/>
      <c r="AH59" s="23"/>
      <c r="AI59" s="23"/>
      <c r="AJ59" s="23"/>
      <c r="AK59" s="23"/>
      <c r="AL59" s="23"/>
      <c r="AM59" s="23"/>
      <c r="AN59" s="23"/>
      <c r="AO59" s="23"/>
      <c r="AP59" s="23"/>
      <c r="AQ59" s="23"/>
      <c r="AR59" s="23"/>
      <c r="AS59" s="23"/>
      <c r="AT59" s="23"/>
      <c r="AU59" s="23"/>
      <c r="AV59" s="23"/>
      <c r="AW59" s="23"/>
      <c r="AX59" s="23"/>
    </row>
    <row r="60" spans="1:50">
      <c r="A60" s="23"/>
      <c r="B60" s="23"/>
      <c r="C60" s="23"/>
      <c r="D60" s="23"/>
      <c r="E60" s="23"/>
      <c r="F60" s="23"/>
      <c r="G60" s="23"/>
      <c r="H60" s="23"/>
      <c r="I60" s="23"/>
      <c r="J60" s="23"/>
      <c r="K60" s="23"/>
      <c r="L60" s="23"/>
      <c r="M60" s="23"/>
      <c r="N60" s="23"/>
      <c r="O60" s="23"/>
      <c r="P60" s="23"/>
      <c r="Q60" s="23"/>
      <c r="R60" s="23"/>
      <c r="S60" s="23"/>
      <c r="T60" s="23"/>
      <c r="U60" s="23"/>
      <c r="V60" s="23"/>
      <c r="W60" s="23"/>
      <c r="X60" s="23"/>
      <c r="Y60" s="23"/>
      <c r="Z60" s="23"/>
      <c r="AA60" s="23"/>
      <c r="AB60" s="23"/>
      <c r="AC60" s="23"/>
      <c r="AD60" s="23"/>
      <c r="AE60" s="23"/>
      <c r="AF60" s="23"/>
      <c r="AG60" s="23"/>
      <c r="AH60" s="23"/>
      <c r="AI60" s="23"/>
      <c r="AJ60" s="23"/>
      <c r="AK60" s="23"/>
      <c r="AL60" s="23"/>
      <c r="AM60" s="23"/>
      <c r="AN60" s="23"/>
      <c r="AO60" s="23"/>
      <c r="AP60" s="23"/>
      <c r="AQ60" s="23"/>
      <c r="AR60" s="23"/>
      <c r="AS60" s="23"/>
      <c r="AT60" s="23"/>
      <c r="AU60" s="23"/>
      <c r="AV60" s="23"/>
      <c r="AW60" s="23"/>
      <c r="AX60" s="23"/>
    </row>
    <row r="61" spans="1:50">
      <c r="A61" s="23"/>
      <c r="B61" s="23"/>
      <c r="C61" s="23"/>
      <c r="D61" s="23"/>
      <c r="E61" s="23"/>
      <c r="F61" s="23"/>
      <c r="G61" s="23"/>
      <c r="H61" s="23"/>
      <c r="I61" s="23"/>
      <c r="J61" s="23"/>
      <c r="K61" s="23"/>
      <c r="L61" s="23"/>
      <c r="M61" s="23"/>
      <c r="N61" s="23"/>
      <c r="O61" s="23"/>
      <c r="P61" s="23"/>
      <c r="Q61" s="23"/>
      <c r="R61" s="23"/>
      <c r="S61" s="23"/>
      <c r="T61" s="23"/>
      <c r="U61" s="23"/>
      <c r="V61" s="23"/>
      <c r="W61" s="23"/>
      <c r="X61" s="23"/>
      <c r="Y61" s="23"/>
      <c r="Z61" s="23"/>
      <c r="AA61" s="23"/>
      <c r="AB61" s="23"/>
      <c r="AC61" s="23"/>
      <c r="AD61" s="23"/>
      <c r="AE61" s="23"/>
      <c r="AF61" s="23"/>
      <c r="AG61" s="23"/>
      <c r="AH61" s="23"/>
      <c r="AI61" s="23"/>
      <c r="AJ61" s="23"/>
      <c r="AK61" s="23"/>
      <c r="AL61" s="23"/>
      <c r="AM61" s="23"/>
      <c r="AN61" s="23"/>
      <c r="AO61" s="23"/>
      <c r="AP61" s="23"/>
      <c r="AQ61" s="23"/>
      <c r="AR61" s="23"/>
      <c r="AS61" s="23"/>
      <c r="AT61" s="23"/>
      <c r="AU61" s="23"/>
      <c r="AV61" s="23"/>
      <c r="AW61" s="23"/>
      <c r="AX61" s="23"/>
    </row>
    <row r="62" spans="1:50">
      <c r="A62" s="23"/>
      <c r="B62" s="23"/>
      <c r="C62" s="23"/>
      <c r="D62" s="23"/>
      <c r="E62" s="23"/>
      <c r="F62" s="23"/>
      <c r="G62" s="23"/>
      <c r="H62" s="23"/>
      <c r="I62" s="23"/>
      <c r="J62" s="23"/>
      <c r="K62" s="23"/>
      <c r="L62" s="23"/>
      <c r="M62" s="23"/>
      <c r="N62" s="23"/>
      <c r="O62" s="23"/>
      <c r="P62" s="23"/>
      <c r="Q62" s="23"/>
      <c r="R62" s="23"/>
      <c r="S62" s="23"/>
      <c r="T62" s="23"/>
      <c r="U62" s="23"/>
      <c r="V62" s="23"/>
      <c r="W62" s="23"/>
      <c r="X62" s="23"/>
      <c r="Y62" s="23"/>
      <c r="Z62" s="23"/>
      <c r="AA62" s="23"/>
      <c r="AB62" s="23"/>
      <c r="AC62" s="23"/>
      <c r="AD62" s="23"/>
      <c r="AE62" s="23"/>
      <c r="AF62" s="23"/>
      <c r="AG62" s="23"/>
      <c r="AH62" s="23"/>
      <c r="AI62" s="23"/>
      <c r="AJ62" s="23"/>
      <c r="AK62" s="23"/>
      <c r="AL62" s="23"/>
      <c r="AM62" s="23"/>
      <c r="AN62" s="23"/>
      <c r="AO62" s="23"/>
      <c r="AP62" s="23"/>
      <c r="AQ62" s="23"/>
      <c r="AR62" s="23"/>
      <c r="AS62" s="23"/>
      <c r="AT62" s="23"/>
      <c r="AU62" s="23"/>
      <c r="AV62" s="23"/>
      <c r="AW62" s="23"/>
      <c r="AX62" s="23"/>
    </row>
    <row r="63" spans="1:50">
      <c r="A63" s="23"/>
      <c r="B63" s="23"/>
      <c r="C63" s="23"/>
      <c r="D63" s="23"/>
      <c r="E63" s="23"/>
      <c r="F63" s="23"/>
      <c r="G63" s="23"/>
      <c r="H63" s="23"/>
      <c r="I63" s="23"/>
      <c r="J63" s="23"/>
      <c r="K63" s="23"/>
      <c r="L63" s="23"/>
      <c r="M63" s="23"/>
      <c r="N63" s="23"/>
      <c r="O63" s="23"/>
      <c r="P63" s="23"/>
      <c r="Q63" s="23"/>
      <c r="R63" s="23"/>
      <c r="S63" s="23"/>
      <c r="T63" s="23"/>
      <c r="U63" s="23"/>
      <c r="V63" s="23"/>
      <c r="W63" s="23"/>
      <c r="X63" s="23"/>
      <c r="Y63" s="23"/>
      <c r="Z63" s="23"/>
      <c r="AA63" s="23"/>
      <c r="AB63" s="23"/>
      <c r="AC63" s="23"/>
      <c r="AD63" s="23"/>
      <c r="AE63" s="23"/>
      <c r="AF63" s="23"/>
      <c r="AG63" s="23"/>
      <c r="AH63" s="23"/>
      <c r="AI63" s="23"/>
      <c r="AJ63" s="23"/>
      <c r="AK63" s="23"/>
      <c r="AL63" s="23"/>
      <c r="AM63" s="23"/>
      <c r="AN63" s="23"/>
      <c r="AO63" s="23"/>
      <c r="AP63" s="23"/>
      <c r="AQ63" s="23"/>
      <c r="AR63" s="23"/>
      <c r="AS63" s="23"/>
      <c r="AT63" s="23"/>
      <c r="AU63" s="23"/>
      <c r="AV63" s="23"/>
      <c r="AW63" s="23"/>
      <c r="AX63" s="23"/>
    </row>
    <row r="64" spans="1:50">
      <c r="A64" s="23"/>
      <c r="B64" s="23"/>
      <c r="C64" s="23"/>
      <c r="D64" s="23"/>
      <c r="E64" s="23"/>
      <c r="F64" s="23"/>
      <c r="G64" s="23"/>
      <c r="H64" s="23"/>
      <c r="I64" s="23"/>
      <c r="J64" s="23"/>
      <c r="K64" s="23"/>
      <c r="L64" s="23"/>
      <c r="M64" s="23"/>
      <c r="N64" s="23"/>
      <c r="O64" s="23"/>
      <c r="P64" s="23"/>
      <c r="Q64" s="23"/>
      <c r="R64" s="23"/>
      <c r="S64" s="23"/>
      <c r="T64" s="23"/>
      <c r="U64" s="23"/>
      <c r="V64" s="23"/>
      <c r="W64" s="23"/>
      <c r="X64" s="23"/>
      <c r="Y64" s="23"/>
      <c r="Z64" s="23"/>
      <c r="AA64" s="23"/>
      <c r="AB64" s="23"/>
      <c r="AC64" s="23"/>
      <c r="AD64" s="23"/>
      <c r="AE64" s="23"/>
      <c r="AF64" s="23"/>
      <c r="AG64" s="23"/>
      <c r="AH64" s="23"/>
      <c r="AI64" s="23"/>
      <c r="AJ64" s="23"/>
      <c r="AK64" s="23"/>
      <c r="AL64" s="23"/>
      <c r="AM64" s="23"/>
      <c r="AN64" s="23"/>
      <c r="AO64" s="23"/>
      <c r="AP64" s="23"/>
      <c r="AQ64" s="23"/>
      <c r="AR64" s="23"/>
      <c r="AS64" s="23"/>
      <c r="AT64" s="23"/>
      <c r="AU64" s="23"/>
      <c r="AV64" s="23"/>
      <c r="AW64" s="23"/>
      <c r="AX64" s="23"/>
    </row>
    <row r="65" spans="1:50">
      <c r="A65" s="23"/>
      <c r="B65" s="23"/>
      <c r="C65" s="23"/>
      <c r="D65" s="23"/>
      <c r="E65" s="23"/>
      <c r="F65" s="23"/>
      <c r="G65" s="23"/>
      <c r="H65" s="23"/>
      <c r="I65" s="23"/>
      <c r="J65" s="23"/>
      <c r="K65" s="23"/>
      <c r="L65" s="23"/>
      <c r="M65" s="23"/>
      <c r="N65" s="23"/>
      <c r="O65" s="23"/>
      <c r="P65" s="23"/>
      <c r="Q65" s="23"/>
      <c r="R65" s="23"/>
      <c r="S65" s="23"/>
      <c r="T65" s="23"/>
      <c r="U65" s="23"/>
      <c r="V65" s="23"/>
      <c r="W65" s="23"/>
      <c r="X65" s="23"/>
      <c r="Y65" s="23"/>
      <c r="Z65" s="23"/>
      <c r="AA65" s="23"/>
      <c r="AB65" s="23"/>
      <c r="AC65" s="23"/>
      <c r="AD65" s="23"/>
      <c r="AE65" s="23"/>
      <c r="AF65" s="23"/>
      <c r="AG65" s="23"/>
      <c r="AH65" s="23"/>
      <c r="AI65" s="23"/>
      <c r="AJ65" s="23"/>
      <c r="AK65" s="23"/>
      <c r="AL65" s="23"/>
      <c r="AM65" s="23"/>
      <c r="AN65" s="23"/>
      <c r="AO65" s="23"/>
      <c r="AP65" s="23"/>
      <c r="AQ65" s="23"/>
      <c r="AR65" s="23"/>
      <c r="AS65" s="23"/>
      <c r="AT65" s="23"/>
      <c r="AU65" s="23"/>
      <c r="AV65" s="23"/>
      <c r="AW65" s="23"/>
      <c r="AX65" s="23"/>
    </row>
    <row r="66" spans="1:50">
      <c r="A66" s="23"/>
      <c r="B66" s="23"/>
      <c r="C66" s="23"/>
      <c r="D66" s="23"/>
      <c r="E66" s="23"/>
      <c r="F66" s="23"/>
      <c r="G66" s="23"/>
      <c r="H66" s="23"/>
      <c r="I66" s="23"/>
      <c r="J66" s="23"/>
      <c r="K66" s="23"/>
      <c r="L66" s="23"/>
      <c r="M66" s="23"/>
      <c r="N66" s="23"/>
      <c r="O66" s="23"/>
      <c r="P66" s="23"/>
      <c r="Q66" s="23"/>
      <c r="R66" s="23"/>
      <c r="S66" s="23"/>
      <c r="T66" s="23"/>
      <c r="U66" s="23"/>
      <c r="V66" s="23"/>
      <c r="W66" s="23"/>
      <c r="X66" s="23"/>
      <c r="Y66" s="23"/>
      <c r="Z66" s="23"/>
      <c r="AA66" s="23"/>
      <c r="AB66" s="23"/>
      <c r="AC66" s="23"/>
      <c r="AD66" s="23"/>
      <c r="AE66" s="23"/>
      <c r="AF66" s="23"/>
      <c r="AG66" s="23"/>
      <c r="AH66" s="23"/>
      <c r="AI66" s="23"/>
      <c r="AJ66" s="23"/>
      <c r="AK66" s="23"/>
      <c r="AL66" s="23"/>
      <c r="AM66" s="23"/>
      <c r="AN66" s="23"/>
      <c r="AO66" s="23"/>
      <c r="AP66" s="23"/>
      <c r="AQ66" s="23"/>
      <c r="AR66" s="23"/>
      <c r="AS66" s="23"/>
      <c r="AT66" s="23"/>
      <c r="AU66" s="23"/>
      <c r="AV66" s="23"/>
      <c r="AW66" s="23"/>
      <c r="AX66" s="23"/>
    </row>
    <row r="67" spans="1:50">
      <c r="A67" s="23"/>
      <c r="B67" s="23"/>
      <c r="C67" s="23"/>
      <c r="D67" s="23"/>
      <c r="E67" s="23"/>
      <c r="F67" s="23"/>
      <c r="G67" s="23"/>
      <c r="H67" s="23"/>
      <c r="I67" s="23"/>
      <c r="J67" s="23"/>
      <c r="K67" s="23"/>
      <c r="L67" s="23"/>
      <c r="M67" s="23"/>
      <c r="N67" s="23"/>
      <c r="O67" s="23"/>
      <c r="P67" s="23"/>
      <c r="Q67" s="23"/>
      <c r="R67" s="23"/>
      <c r="S67" s="23"/>
      <c r="T67" s="23"/>
      <c r="U67" s="23"/>
      <c r="V67" s="23"/>
      <c r="W67" s="23"/>
      <c r="X67" s="23"/>
      <c r="Y67" s="23"/>
      <c r="Z67" s="23"/>
      <c r="AA67" s="23"/>
      <c r="AB67" s="23"/>
      <c r="AC67" s="23"/>
      <c r="AD67" s="23"/>
      <c r="AE67" s="23"/>
      <c r="AF67" s="23"/>
      <c r="AG67" s="23"/>
      <c r="AH67" s="23"/>
      <c r="AI67" s="23"/>
      <c r="AJ67" s="23"/>
      <c r="AK67" s="23"/>
      <c r="AL67" s="23"/>
      <c r="AM67" s="23"/>
      <c r="AN67" s="23"/>
      <c r="AO67" s="23"/>
      <c r="AP67" s="23"/>
      <c r="AQ67" s="23"/>
      <c r="AR67" s="23"/>
      <c r="AS67" s="23"/>
      <c r="AT67" s="23"/>
      <c r="AU67" s="23"/>
      <c r="AV67" s="23"/>
      <c r="AW67" s="23"/>
      <c r="AX67" s="23"/>
    </row>
    <row r="68" spans="1:50">
      <c r="A68" s="23"/>
      <c r="B68" s="23"/>
      <c r="C68" s="23"/>
      <c r="D68" s="23"/>
      <c r="E68" s="23"/>
      <c r="F68" s="23"/>
      <c r="G68" s="23"/>
      <c r="H68" s="23"/>
      <c r="I68" s="23"/>
      <c r="J68" s="23"/>
      <c r="K68" s="23"/>
      <c r="L68" s="23"/>
      <c r="M68" s="23"/>
      <c r="N68" s="23"/>
      <c r="O68" s="23"/>
      <c r="P68" s="23"/>
      <c r="Q68" s="23"/>
      <c r="R68" s="23"/>
      <c r="S68" s="23"/>
      <c r="T68" s="23"/>
      <c r="U68" s="23"/>
      <c r="V68" s="23"/>
      <c r="W68" s="23"/>
      <c r="X68" s="23"/>
      <c r="Y68" s="23"/>
      <c r="Z68" s="23"/>
      <c r="AA68" s="23"/>
      <c r="AB68" s="23"/>
      <c r="AC68" s="23"/>
      <c r="AD68" s="23"/>
      <c r="AE68" s="23"/>
      <c r="AF68" s="23"/>
      <c r="AG68" s="23"/>
      <c r="AH68" s="23"/>
      <c r="AI68" s="23"/>
      <c r="AJ68" s="23"/>
      <c r="AK68" s="23"/>
      <c r="AL68" s="23"/>
      <c r="AM68" s="23"/>
      <c r="AN68" s="23"/>
      <c r="AO68" s="23"/>
      <c r="AP68" s="23"/>
      <c r="AQ68" s="23"/>
      <c r="AR68" s="23"/>
      <c r="AS68" s="23"/>
      <c r="AT68" s="23"/>
      <c r="AU68" s="23"/>
      <c r="AV68" s="23"/>
      <c r="AW68" s="23"/>
      <c r="AX68" s="23"/>
    </row>
    <row r="69" spans="1:50">
      <c r="A69" s="23"/>
      <c r="B69" s="23"/>
      <c r="C69" s="23"/>
      <c r="D69" s="23"/>
      <c r="E69" s="23"/>
      <c r="F69" s="23"/>
      <c r="G69" s="23"/>
      <c r="H69" s="23"/>
      <c r="I69" s="23"/>
      <c r="J69" s="23"/>
      <c r="K69" s="23"/>
      <c r="L69" s="23"/>
      <c r="M69" s="23"/>
      <c r="N69" s="23"/>
      <c r="O69" s="23"/>
      <c r="P69" s="23"/>
      <c r="Q69" s="23"/>
      <c r="R69" s="23"/>
      <c r="S69" s="23"/>
      <c r="T69" s="23"/>
      <c r="U69" s="23"/>
      <c r="V69" s="23"/>
      <c r="W69" s="23"/>
      <c r="X69" s="23"/>
      <c r="Y69" s="23"/>
      <c r="Z69" s="23"/>
      <c r="AA69" s="23"/>
      <c r="AB69" s="23"/>
      <c r="AC69" s="23"/>
      <c r="AD69" s="23"/>
      <c r="AE69" s="23"/>
      <c r="AF69" s="23"/>
      <c r="AG69" s="23"/>
      <c r="AH69" s="23"/>
      <c r="AI69" s="23"/>
      <c r="AJ69" s="23"/>
      <c r="AK69" s="23"/>
      <c r="AL69" s="23"/>
      <c r="AM69" s="23"/>
      <c r="AN69" s="23"/>
      <c r="AO69" s="23"/>
      <c r="AP69" s="23"/>
      <c r="AQ69" s="23"/>
      <c r="AR69" s="23"/>
      <c r="AS69" s="23"/>
      <c r="AT69" s="23"/>
      <c r="AU69" s="23"/>
      <c r="AV69" s="23"/>
      <c r="AW69" s="23"/>
      <c r="AX69" s="23"/>
    </row>
    <row r="70" spans="1:50">
      <c r="A70" s="23"/>
      <c r="B70" s="23"/>
      <c r="C70" s="23"/>
      <c r="D70" s="23"/>
      <c r="E70" s="23"/>
      <c r="F70" s="23"/>
      <c r="G70" s="23"/>
      <c r="H70" s="23"/>
      <c r="I70" s="23"/>
      <c r="J70" s="23"/>
      <c r="K70" s="23"/>
      <c r="L70" s="23"/>
      <c r="M70" s="23"/>
      <c r="N70" s="23"/>
      <c r="O70" s="23"/>
      <c r="P70" s="23"/>
      <c r="Q70" s="23"/>
      <c r="R70" s="23"/>
      <c r="S70" s="23"/>
      <c r="T70" s="23"/>
      <c r="U70" s="23"/>
      <c r="V70" s="23"/>
      <c r="W70" s="23"/>
      <c r="X70" s="23"/>
      <c r="Y70" s="23"/>
      <c r="Z70" s="23"/>
      <c r="AA70" s="23"/>
      <c r="AB70" s="23"/>
      <c r="AC70" s="23"/>
      <c r="AD70" s="23"/>
      <c r="AE70" s="23"/>
      <c r="AF70" s="23"/>
      <c r="AG70" s="23"/>
      <c r="AH70" s="23"/>
      <c r="AI70" s="23"/>
      <c r="AJ70" s="23"/>
      <c r="AK70" s="23"/>
      <c r="AL70" s="23"/>
      <c r="AM70" s="23"/>
      <c r="AN70" s="23"/>
      <c r="AO70" s="23"/>
      <c r="AP70" s="23"/>
      <c r="AQ70" s="23"/>
      <c r="AR70" s="23"/>
      <c r="AS70" s="23"/>
      <c r="AT70" s="23"/>
      <c r="AU70" s="23"/>
      <c r="AV70" s="23"/>
      <c r="AW70" s="23"/>
      <c r="AX70" s="23"/>
    </row>
    <row r="71" spans="1:50">
      <c r="A71" s="23"/>
      <c r="B71" s="23"/>
      <c r="C71" s="23"/>
      <c r="D71" s="23"/>
      <c r="E71" s="23"/>
      <c r="F71" s="23"/>
      <c r="G71" s="23"/>
      <c r="H71" s="23"/>
      <c r="I71" s="23"/>
      <c r="J71" s="23"/>
      <c r="K71" s="23"/>
      <c r="L71" s="23"/>
      <c r="M71" s="23"/>
      <c r="N71" s="23"/>
      <c r="O71" s="23"/>
      <c r="P71" s="23"/>
      <c r="Q71" s="23"/>
      <c r="R71" s="23"/>
      <c r="S71" s="23"/>
      <c r="T71" s="23"/>
      <c r="U71" s="23"/>
      <c r="V71" s="23"/>
      <c r="W71" s="23"/>
      <c r="X71" s="23"/>
      <c r="Y71" s="23"/>
      <c r="Z71" s="23"/>
      <c r="AA71" s="23"/>
      <c r="AB71" s="23"/>
      <c r="AC71" s="23"/>
      <c r="AD71" s="23"/>
      <c r="AE71" s="23"/>
      <c r="AF71" s="23"/>
      <c r="AG71" s="23"/>
      <c r="AH71" s="23"/>
      <c r="AI71" s="23"/>
      <c r="AJ71" s="23"/>
      <c r="AK71" s="23"/>
      <c r="AL71" s="23"/>
      <c r="AM71" s="23"/>
      <c r="AN71" s="23"/>
      <c r="AO71" s="23"/>
      <c r="AP71" s="23"/>
      <c r="AQ71" s="23"/>
      <c r="AR71" s="23"/>
      <c r="AS71" s="23"/>
      <c r="AT71" s="23"/>
      <c r="AU71" s="23"/>
      <c r="AV71" s="23"/>
      <c r="AW71" s="23"/>
      <c r="AX71" s="23"/>
    </row>
    <row r="72" spans="1:50">
      <c r="A72" s="23"/>
      <c r="B72" s="23"/>
      <c r="C72" s="23"/>
      <c r="D72" s="23"/>
      <c r="E72" s="23"/>
      <c r="F72" s="23"/>
      <c r="G72" s="23"/>
      <c r="H72" s="23"/>
      <c r="I72" s="23"/>
      <c r="J72" s="23"/>
      <c r="K72" s="23"/>
      <c r="L72" s="23"/>
      <c r="M72" s="23"/>
      <c r="N72" s="23"/>
      <c r="O72" s="23"/>
      <c r="P72" s="23"/>
      <c r="Q72" s="23"/>
      <c r="R72" s="23"/>
      <c r="S72" s="23"/>
      <c r="T72" s="23"/>
      <c r="U72" s="23"/>
      <c r="V72" s="23"/>
      <c r="W72" s="23"/>
      <c r="X72" s="23"/>
      <c r="Y72" s="23"/>
      <c r="Z72" s="23"/>
      <c r="AA72" s="23"/>
      <c r="AB72" s="23"/>
      <c r="AC72" s="23"/>
      <c r="AD72" s="23"/>
      <c r="AE72" s="23"/>
      <c r="AF72" s="23"/>
      <c r="AG72" s="23"/>
      <c r="AH72" s="23"/>
      <c r="AI72" s="23"/>
      <c r="AJ72" s="23"/>
      <c r="AK72" s="23"/>
      <c r="AL72" s="23"/>
      <c r="AM72" s="23"/>
      <c r="AN72" s="23"/>
      <c r="AO72" s="23"/>
      <c r="AP72" s="23"/>
      <c r="AQ72" s="23"/>
      <c r="AR72" s="23"/>
      <c r="AS72" s="23"/>
      <c r="AT72" s="23"/>
      <c r="AU72" s="23"/>
      <c r="AV72" s="23"/>
      <c r="AW72" s="23"/>
      <c r="AX72" s="23"/>
    </row>
    <row r="73" spans="1:50">
      <c r="A73" s="23"/>
      <c r="B73" s="23"/>
      <c r="C73" s="23"/>
      <c r="D73" s="23"/>
      <c r="E73" s="23"/>
      <c r="F73" s="23"/>
      <c r="G73" s="23"/>
      <c r="H73" s="23"/>
      <c r="I73" s="23"/>
      <c r="J73" s="23"/>
      <c r="K73" s="23"/>
      <c r="L73" s="23"/>
      <c r="M73" s="23"/>
      <c r="N73" s="23"/>
      <c r="O73" s="23"/>
      <c r="P73" s="23"/>
      <c r="Q73" s="23"/>
      <c r="R73" s="23"/>
      <c r="S73" s="23"/>
      <c r="T73" s="23"/>
      <c r="U73" s="23"/>
      <c r="V73" s="23"/>
      <c r="W73" s="23"/>
      <c r="X73" s="23"/>
      <c r="Y73" s="23"/>
      <c r="Z73" s="23"/>
      <c r="AA73" s="23"/>
      <c r="AB73" s="23"/>
      <c r="AC73" s="23"/>
      <c r="AD73" s="23"/>
      <c r="AE73" s="23"/>
      <c r="AF73" s="23"/>
      <c r="AG73" s="23"/>
      <c r="AH73" s="23"/>
      <c r="AI73" s="23"/>
      <c r="AJ73" s="23"/>
      <c r="AK73" s="23"/>
      <c r="AL73" s="23"/>
      <c r="AM73" s="23"/>
      <c r="AN73" s="23"/>
      <c r="AO73" s="23"/>
      <c r="AP73" s="23"/>
      <c r="AQ73" s="23"/>
      <c r="AR73" s="23"/>
      <c r="AS73" s="23"/>
      <c r="AT73" s="23"/>
      <c r="AU73" s="23"/>
      <c r="AV73" s="23"/>
      <c r="AW73" s="23"/>
      <c r="AX73" s="23"/>
    </row>
    <row r="74" spans="1:50">
      <c r="A74" s="23"/>
      <c r="B74" s="23"/>
      <c r="C74" s="23"/>
      <c r="D74" s="23"/>
      <c r="E74" s="23"/>
      <c r="F74" s="23"/>
      <c r="G74" s="23"/>
      <c r="H74" s="23"/>
      <c r="I74" s="23"/>
      <c r="J74" s="23"/>
      <c r="K74" s="23"/>
      <c r="L74" s="23"/>
      <c r="M74" s="23"/>
      <c r="N74" s="23"/>
      <c r="O74" s="23"/>
      <c r="P74" s="23"/>
      <c r="Q74" s="23"/>
      <c r="R74" s="23"/>
      <c r="S74" s="23"/>
      <c r="T74" s="23"/>
      <c r="U74" s="23"/>
      <c r="V74" s="23"/>
      <c r="W74" s="23"/>
      <c r="X74" s="23"/>
      <c r="Y74" s="23"/>
      <c r="Z74" s="23"/>
      <c r="AA74" s="23"/>
      <c r="AB74" s="23"/>
      <c r="AC74" s="23"/>
      <c r="AD74" s="23"/>
      <c r="AE74" s="23"/>
      <c r="AF74" s="23"/>
      <c r="AG74" s="23"/>
      <c r="AH74" s="23"/>
      <c r="AI74" s="23"/>
      <c r="AJ74" s="23"/>
      <c r="AK74" s="23"/>
      <c r="AL74" s="23"/>
      <c r="AM74" s="23"/>
      <c r="AN74" s="23"/>
      <c r="AO74" s="23"/>
      <c r="AP74" s="23"/>
      <c r="AQ74" s="23"/>
      <c r="AR74" s="23"/>
      <c r="AS74" s="23"/>
      <c r="AT74" s="23"/>
      <c r="AU74" s="23"/>
      <c r="AV74" s="23"/>
      <c r="AW74" s="23"/>
      <c r="AX74" s="23"/>
    </row>
    <row r="75" spans="1:50">
      <c r="A75" s="23"/>
      <c r="B75" s="23"/>
      <c r="C75" s="23"/>
      <c r="D75" s="23"/>
      <c r="E75" s="23"/>
      <c r="F75" s="23"/>
      <c r="G75" s="23"/>
      <c r="H75" s="23"/>
      <c r="I75" s="23"/>
      <c r="J75" s="23"/>
      <c r="K75" s="23"/>
      <c r="L75" s="23"/>
      <c r="M75" s="23"/>
      <c r="N75" s="23"/>
      <c r="O75" s="23"/>
      <c r="P75" s="23"/>
      <c r="Q75" s="23"/>
      <c r="R75" s="23"/>
      <c r="S75" s="23"/>
      <c r="T75" s="23"/>
      <c r="U75" s="23"/>
      <c r="V75" s="23"/>
      <c r="W75" s="23"/>
      <c r="X75" s="23"/>
      <c r="Y75" s="23"/>
      <c r="Z75" s="23"/>
      <c r="AA75" s="23"/>
      <c r="AB75" s="23"/>
      <c r="AC75" s="23"/>
      <c r="AD75" s="23"/>
      <c r="AE75" s="23"/>
      <c r="AF75" s="23"/>
      <c r="AG75" s="23"/>
      <c r="AH75" s="23"/>
      <c r="AI75" s="23"/>
      <c r="AJ75" s="23"/>
      <c r="AK75" s="23"/>
      <c r="AL75" s="23"/>
      <c r="AM75" s="23"/>
      <c r="AN75" s="23"/>
      <c r="AO75" s="23"/>
      <c r="AP75" s="23"/>
      <c r="AQ75" s="23"/>
      <c r="AR75" s="23"/>
      <c r="AS75" s="23"/>
      <c r="AT75" s="23"/>
      <c r="AU75" s="23"/>
      <c r="AV75" s="23"/>
      <c r="AW75" s="23"/>
      <c r="AX75" s="23"/>
    </row>
    <row r="76" spans="1:50">
      <c r="A76" s="23"/>
      <c r="B76" s="23"/>
      <c r="C76" s="23"/>
      <c r="D76" s="23"/>
      <c r="E76" s="23"/>
      <c r="F76" s="23"/>
      <c r="G76" s="23"/>
      <c r="H76" s="23"/>
      <c r="I76" s="23"/>
      <c r="J76" s="23"/>
      <c r="K76" s="23"/>
      <c r="L76" s="23"/>
      <c r="M76" s="23"/>
      <c r="N76" s="23"/>
      <c r="O76" s="23"/>
      <c r="P76" s="23"/>
      <c r="Q76" s="23"/>
      <c r="R76" s="23"/>
      <c r="S76" s="23"/>
      <c r="T76" s="23"/>
      <c r="U76" s="23"/>
      <c r="V76" s="23"/>
      <c r="W76" s="23"/>
      <c r="X76" s="23"/>
      <c r="Y76" s="23"/>
      <c r="Z76" s="23"/>
      <c r="AA76" s="23"/>
      <c r="AB76" s="23"/>
      <c r="AC76" s="23"/>
      <c r="AD76" s="23"/>
      <c r="AE76" s="23"/>
      <c r="AF76" s="23"/>
      <c r="AG76" s="23"/>
      <c r="AH76" s="23"/>
      <c r="AI76" s="23"/>
      <c r="AJ76" s="23"/>
      <c r="AK76" s="23"/>
      <c r="AL76" s="23"/>
      <c r="AM76" s="23"/>
      <c r="AN76" s="23"/>
      <c r="AO76" s="23"/>
      <c r="AP76" s="23"/>
      <c r="AQ76" s="23"/>
      <c r="AR76" s="23"/>
      <c r="AS76" s="23"/>
      <c r="AT76" s="23"/>
      <c r="AU76" s="23"/>
      <c r="AV76" s="23"/>
      <c r="AW76" s="23"/>
      <c r="AX76" s="23"/>
    </row>
    <row r="77" spans="1:50">
      <c r="A77" s="23"/>
      <c r="B77" s="23"/>
      <c r="C77" s="23"/>
      <c r="D77" s="23"/>
      <c r="E77" s="23"/>
      <c r="F77" s="23"/>
      <c r="G77" s="23"/>
      <c r="H77" s="23"/>
      <c r="I77" s="23"/>
      <c r="J77" s="23"/>
      <c r="K77" s="23"/>
      <c r="L77" s="23"/>
      <c r="M77" s="23"/>
      <c r="N77" s="23"/>
      <c r="O77" s="23"/>
      <c r="P77" s="23"/>
      <c r="Q77" s="23"/>
      <c r="R77" s="23"/>
      <c r="S77" s="23"/>
      <c r="T77" s="23"/>
      <c r="U77" s="23"/>
      <c r="V77" s="23"/>
      <c r="W77" s="23"/>
      <c r="X77" s="23"/>
      <c r="Y77" s="23"/>
      <c r="Z77" s="23"/>
      <c r="AA77" s="23"/>
      <c r="AB77" s="23"/>
      <c r="AC77" s="23"/>
      <c r="AD77" s="23"/>
      <c r="AE77" s="23"/>
      <c r="AF77" s="23"/>
      <c r="AG77" s="23"/>
      <c r="AH77" s="23"/>
      <c r="AI77" s="23"/>
      <c r="AJ77" s="23"/>
      <c r="AK77" s="23"/>
      <c r="AL77" s="23"/>
      <c r="AM77" s="23"/>
      <c r="AN77" s="23"/>
      <c r="AO77" s="23"/>
      <c r="AP77" s="23"/>
      <c r="AQ77" s="23"/>
      <c r="AR77" s="23"/>
      <c r="AS77" s="23"/>
      <c r="AT77" s="23"/>
      <c r="AU77" s="23"/>
      <c r="AV77" s="23"/>
      <c r="AW77" s="23"/>
      <c r="AX77" s="23"/>
    </row>
    <row r="78" spans="1:50">
      <c r="A78" s="23"/>
      <c r="B78" s="23"/>
      <c r="C78" s="23"/>
      <c r="D78" s="23"/>
      <c r="E78" s="23"/>
      <c r="F78" s="23"/>
      <c r="G78" s="23"/>
      <c r="H78" s="23"/>
      <c r="I78" s="23"/>
      <c r="J78" s="23"/>
      <c r="K78" s="23"/>
      <c r="L78" s="23"/>
      <c r="M78" s="23"/>
      <c r="N78" s="23"/>
      <c r="O78" s="23"/>
      <c r="P78" s="23"/>
      <c r="Q78" s="23"/>
      <c r="R78" s="23"/>
      <c r="S78" s="23"/>
      <c r="T78" s="23"/>
      <c r="U78" s="23"/>
      <c r="V78" s="23"/>
      <c r="W78" s="23"/>
      <c r="X78" s="23"/>
      <c r="Y78" s="23"/>
      <c r="Z78" s="23"/>
      <c r="AA78" s="23"/>
      <c r="AB78" s="23"/>
      <c r="AC78" s="23"/>
      <c r="AD78" s="23"/>
      <c r="AE78" s="23"/>
      <c r="AF78" s="23"/>
      <c r="AG78" s="23"/>
      <c r="AH78" s="23"/>
      <c r="AI78" s="23"/>
      <c r="AJ78" s="23"/>
      <c r="AK78" s="23"/>
      <c r="AL78" s="23"/>
      <c r="AM78" s="23"/>
      <c r="AN78" s="23"/>
      <c r="AO78" s="23"/>
      <c r="AP78" s="23"/>
      <c r="AQ78" s="23"/>
      <c r="AR78" s="23"/>
      <c r="AS78" s="23"/>
      <c r="AT78" s="23"/>
      <c r="AU78" s="23"/>
      <c r="AV78" s="23"/>
      <c r="AW78" s="23"/>
      <c r="AX78" s="23"/>
    </row>
    <row r="79" spans="1:50">
      <c r="A79" s="23"/>
      <c r="B79" s="23"/>
      <c r="C79" s="23"/>
      <c r="D79" s="23"/>
      <c r="E79" s="23"/>
      <c r="F79" s="23"/>
      <c r="G79" s="23"/>
      <c r="H79" s="23"/>
      <c r="I79" s="23"/>
      <c r="J79" s="23"/>
      <c r="K79" s="23"/>
      <c r="L79" s="23"/>
      <c r="M79" s="23"/>
      <c r="N79" s="23"/>
      <c r="O79" s="23"/>
      <c r="P79" s="23"/>
      <c r="Q79" s="23"/>
      <c r="R79" s="23"/>
      <c r="S79" s="23"/>
      <c r="T79" s="23"/>
      <c r="U79" s="23"/>
      <c r="V79" s="23"/>
      <c r="W79" s="23"/>
      <c r="X79" s="23"/>
      <c r="Y79" s="23"/>
      <c r="Z79" s="23"/>
      <c r="AA79" s="23"/>
      <c r="AB79" s="23"/>
      <c r="AC79" s="23"/>
      <c r="AD79" s="23"/>
      <c r="AE79" s="23"/>
      <c r="AF79" s="23"/>
      <c r="AG79" s="23"/>
      <c r="AH79" s="23"/>
      <c r="AI79" s="23"/>
      <c r="AJ79" s="23"/>
      <c r="AK79" s="23"/>
      <c r="AL79" s="23"/>
      <c r="AM79" s="23"/>
      <c r="AN79" s="23"/>
      <c r="AO79" s="23"/>
      <c r="AP79" s="23"/>
      <c r="AQ79" s="23"/>
      <c r="AR79" s="23"/>
      <c r="AS79" s="23"/>
      <c r="AT79" s="23"/>
      <c r="AU79" s="23"/>
      <c r="AV79" s="23"/>
      <c r="AW79" s="23"/>
      <c r="AX79" s="23"/>
    </row>
    <row r="80" spans="1:50">
      <c r="A80" s="23"/>
      <c r="B80" s="23"/>
      <c r="C80" s="23"/>
      <c r="D80" s="23"/>
      <c r="E80" s="23"/>
      <c r="F80" s="23"/>
      <c r="G80" s="23"/>
      <c r="H80" s="23"/>
      <c r="I80" s="23"/>
      <c r="J80" s="23"/>
      <c r="K80" s="23"/>
      <c r="L80" s="23"/>
      <c r="M80" s="23"/>
      <c r="N80" s="23"/>
      <c r="O80" s="23"/>
      <c r="P80" s="23"/>
      <c r="Q80" s="23"/>
      <c r="R80" s="23"/>
      <c r="S80" s="23"/>
      <c r="T80" s="23"/>
      <c r="U80" s="23"/>
      <c r="V80" s="23"/>
      <c r="W80" s="23"/>
      <c r="X80" s="23"/>
      <c r="Y80" s="23"/>
      <c r="Z80" s="23"/>
      <c r="AA80" s="23"/>
      <c r="AB80" s="23"/>
      <c r="AC80" s="23"/>
      <c r="AD80" s="23"/>
      <c r="AE80" s="23"/>
      <c r="AF80" s="23"/>
      <c r="AG80" s="23"/>
      <c r="AH80" s="23"/>
      <c r="AI80" s="23"/>
      <c r="AJ80" s="23"/>
      <c r="AK80" s="23"/>
      <c r="AL80" s="23"/>
      <c r="AM80" s="23"/>
      <c r="AN80" s="23"/>
      <c r="AO80" s="23"/>
      <c r="AP80" s="23"/>
      <c r="AQ80" s="23"/>
      <c r="AR80" s="23"/>
      <c r="AS80" s="23"/>
      <c r="AT80" s="23"/>
      <c r="AU80" s="23"/>
      <c r="AV80" s="23"/>
      <c r="AW80" s="23"/>
      <c r="AX80" s="23"/>
    </row>
    <row r="81" spans="1:50">
      <c r="A81" s="23"/>
      <c r="B81" s="23"/>
      <c r="C81" s="23"/>
      <c r="D81" s="23"/>
      <c r="E81" s="23"/>
      <c r="F81" s="23"/>
      <c r="G81" s="23"/>
      <c r="H81" s="23"/>
      <c r="I81" s="23"/>
      <c r="J81" s="23"/>
      <c r="K81" s="23"/>
      <c r="L81" s="23"/>
      <c r="M81" s="23"/>
      <c r="N81" s="23"/>
      <c r="O81" s="23"/>
      <c r="P81" s="23"/>
      <c r="Q81" s="23"/>
      <c r="R81" s="23"/>
      <c r="S81" s="23"/>
      <c r="T81" s="23"/>
      <c r="U81" s="23"/>
      <c r="V81" s="23"/>
      <c r="W81" s="23"/>
      <c r="X81" s="23"/>
      <c r="Y81" s="23"/>
      <c r="Z81" s="23"/>
      <c r="AA81" s="23"/>
      <c r="AB81" s="23"/>
      <c r="AC81" s="23"/>
      <c r="AD81" s="23"/>
      <c r="AE81" s="23"/>
      <c r="AF81" s="23"/>
      <c r="AG81" s="23"/>
      <c r="AH81" s="23"/>
      <c r="AI81" s="23"/>
      <c r="AJ81" s="23"/>
      <c r="AK81" s="23"/>
      <c r="AL81" s="23"/>
      <c r="AM81" s="23"/>
      <c r="AN81" s="23"/>
      <c r="AO81" s="23"/>
      <c r="AP81" s="23"/>
      <c r="AQ81" s="23"/>
      <c r="AR81" s="23"/>
      <c r="AS81" s="23"/>
      <c r="AT81" s="23"/>
      <c r="AU81" s="23"/>
      <c r="AV81" s="23"/>
      <c r="AW81" s="23"/>
      <c r="AX81" s="23"/>
    </row>
    <row r="82" spans="1:50">
      <c r="A82" s="23"/>
      <c r="B82" s="23"/>
      <c r="C82" s="23"/>
      <c r="D82" s="23"/>
      <c r="E82" s="23"/>
      <c r="F82" s="23"/>
      <c r="G82" s="23"/>
      <c r="H82" s="23"/>
      <c r="I82" s="23"/>
      <c r="J82" s="23"/>
      <c r="K82" s="23"/>
      <c r="L82" s="23"/>
      <c r="M82" s="23"/>
      <c r="N82" s="23"/>
      <c r="O82" s="23"/>
      <c r="P82" s="23"/>
      <c r="Q82" s="23"/>
      <c r="R82" s="23"/>
      <c r="S82" s="23"/>
      <c r="T82" s="23"/>
      <c r="U82" s="23"/>
      <c r="V82" s="23"/>
      <c r="W82" s="23"/>
      <c r="X82" s="23"/>
      <c r="Y82" s="23"/>
      <c r="Z82" s="23"/>
      <c r="AA82" s="23"/>
      <c r="AB82" s="23"/>
      <c r="AC82" s="23"/>
      <c r="AD82" s="23"/>
      <c r="AE82" s="23"/>
      <c r="AF82" s="23"/>
      <c r="AG82" s="23"/>
      <c r="AH82" s="23"/>
      <c r="AI82" s="23"/>
      <c r="AJ82" s="23"/>
      <c r="AK82" s="23"/>
      <c r="AL82" s="23"/>
      <c r="AM82" s="23"/>
      <c r="AN82" s="23"/>
      <c r="AO82" s="23"/>
      <c r="AP82" s="23"/>
      <c r="AQ82" s="23"/>
      <c r="AR82" s="23"/>
      <c r="AS82" s="23"/>
      <c r="AT82" s="23"/>
      <c r="AU82" s="23"/>
      <c r="AV82" s="23"/>
      <c r="AW82" s="23"/>
      <c r="AX82" s="23"/>
    </row>
    <row r="83" spans="1:50">
      <c r="A83" s="23"/>
      <c r="B83" s="23"/>
      <c r="C83" s="23"/>
      <c r="D83" s="23"/>
      <c r="E83" s="23"/>
      <c r="F83" s="23"/>
      <c r="G83" s="23"/>
      <c r="H83" s="23"/>
      <c r="I83" s="23"/>
      <c r="J83" s="23"/>
      <c r="K83" s="23"/>
      <c r="L83" s="23"/>
      <c r="M83" s="23"/>
      <c r="N83" s="23"/>
      <c r="O83" s="23"/>
      <c r="P83" s="23"/>
      <c r="Q83" s="23"/>
      <c r="R83" s="23"/>
      <c r="S83" s="23"/>
      <c r="T83" s="23"/>
      <c r="U83" s="23"/>
      <c r="V83" s="23"/>
      <c r="W83" s="23"/>
      <c r="X83" s="23"/>
      <c r="Y83" s="23"/>
      <c r="Z83" s="23"/>
      <c r="AA83" s="23"/>
      <c r="AB83" s="23"/>
      <c r="AC83" s="23"/>
      <c r="AD83" s="23"/>
      <c r="AE83" s="23"/>
      <c r="AF83" s="23"/>
      <c r="AG83" s="23"/>
      <c r="AH83" s="23"/>
      <c r="AI83" s="23"/>
      <c r="AJ83" s="23"/>
      <c r="AK83" s="23"/>
      <c r="AL83" s="23"/>
      <c r="AM83" s="23"/>
      <c r="AN83" s="23"/>
      <c r="AO83" s="23"/>
      <c r="AP83" s="23"/>
      <c r="AQ83" s="23"/>
      <c r="AR83" s="23"/>
      <c r="AS83" s="23"/>
      <c r="AT83" s="23"/>
      <c r="AU83" s="23"/>
      <c r="AV83" s="23"/>
      <c r="AW83" s="23"/>
      <c r="AX83" s="23"/>
    </row>
    <row r="84" spans="1:50">
      <c r="A84" s="23"/>
      <c r="B84" s="23"/>
      <c r="C84" s="23"/>
      <c r="D84" s="23"/>
      <c r="E84" s="23"/>
      <c r="F84" s="23"/>
      <c r="G84" s="23"/>
      <c r="H84" s="23"/>
      <c r="I84" s="23"/>
      <c r="J84" s="23"/>
      <c r="K84" s="23"/>
      <c r="L84" s="23"/>
      <c r="M84" s="23"/>
      <c r="N84" s="23"/>
      <c r="O84" s="23"/>
      <c r="P84" s="23"/>
      <c r="Q84" s="23"/>
      <c r="R84" s="23"/>
      <c r="S84" s="23"/>
      <c r="T84" s="23"/>
      <c r="U84" s="23"/>
      <c r="V84" s="23"/>
      <c r="W84" s="23"/>
      <c r="X84" s="23"/>
      <c r="Y84" s="23"/>
      <c r="Z84" s="23"/>
      <c r="AA84" s="23"/>
      <c r="AB84" s="23"/>
      <c r="AC84" s="23"/>
      <c r="AD84" s="23"/>
      <c r="AE84" s="23"/>
      <c r="AF84" s="23"/>
      <c r="AG84" s="23"/>
      <c r="AH84" s="23"/>
      <c r="AI84" s="23"/>
      <c r="AJ84" s="23"/>
      <c r="AK84" s="23"/>
      <c r="AL84" s="23"/>
      <c r="AM84" s="23"/>
      <c r="AN84" s="23"/>
      <c r="AO84" s="23"/>
      <c r="AP84" s="23"/>
      <c r="AQ84" s="23"/>
      <c r="AR84" s="23"/>
      <c r="AS84" s="23"/>
      <c r="AT84" s="23"/>
      <c r="AU84" s="23"/>
      <c r="AV84" s="23"/>
      <c r="AW84" s="23"/>
      <c r="AX84" s="23"/>
    </row>
    <row r="85" spans="1:50">
      <c r="A85" s="23"/>
      <c r="B85" s="23"/>
      <c r="C85" s="23"/>
      <c r="D85" s="23"/>
      <c r="E85" s="23"/>
      <c r="F85" s="23"/>
      <c r="G85" s="23"/>
      <c r="H85" s="23"/>
      <c r="I85" s="23"/>
      <c r="J85" s="23"/>
      <c r="K85" s="23"/>
      <c r="L85" s="23"/>
      <c r="M85" s="23"/>
      <c r="N85" s="23"/>
      <c r="O85" s="23"/>
      <c r="P85" s="23"/>
      <c r="Q85" s="23"/>
      <c r="R85" s="23"/>
      <c r="S85" s="23"/>
      <c r="T85" s="23"/>
      <c r="U85" s="23"/>
      <c r="V85" s="23"/>
      <c r="W85" s="23"/>
      <c r="X85" s="23"/>
      <c r="Y85" s="23"/>
      <c r="Z85" s="23"/>
      <c r="AA85" s="23"/>
      <c r="AB85" s="23"/>
      <c r="AC85" s="23"/>
      <c r="AD85" s="23"/>
      <c r="AE85" s="23"/>
      <c r="AF85" s="23"/>
      <c r="AG85" s="23"/>
      <c r="AH85" s="23"/>
      <c r="AI85" s="23"/>
      <c r="AJ85" s="23"/>
      <c r="AK85" s="23"/>
      <c r="AL85" s="23"/>
      <c r="AM85" s="23"/>
      <c r="AN85" s="23"/>
      <c r="AO85" s="23"/>
      <c r="AP85" s="23"/>
      <c r="AQ85" s="23"/>
      <c r="AR85" s="23"/>
      <c r="AS85" s="23"/>
      <c r="AT85" s="23"/>
      <c r="AU85" s="23"/>
      <c r="AV85" s="23"/>
      <c r="AW85" s="23"/>
      <c r="AX85" s="23"/>
    </row>
    <row r="86" spans="1:50">
      <c r="A86" s="23"/>
      <c r="B86" s="23"/>
      <c r="C86" s="23"/>
      <c r="D86" s="23"/>
      <c r="E86" s="23"/>
      <c r="F86" s="23"/>
      <c r="G86" s="23"/>
      <c r="H86" s="23"/>
      <c r="I86" s="23"/>
      <c r="J86" s="23"/>
      <c r="K86" s="23"/>
      <c r="L86" s="23"/>
      <c r="M86" s="23"/>
      <c r="N86" s="23"/>
      <c r="O86" s="23"/>
      <c r="P86" s="23"/>
      <c r="Q86" s="23"/>
      <c r="R86" s="23"/>
      <c r="S86" s="23"/>
      <c r="T86" s="23"/>
      <c r="U86" s="23"/>
      <c r="V86" s="23"/>
      <c r="W86" s="23"/>
      <c r="X86" s="23"/>
      <c r="Y86" s="23"/>
      <c r="Z86" s="23"/>
      <c r="AA86" s="23"/>
      <c r="AB86" s="23"/>
      <c r="AC86" s="23"/>
      <c r="AD86" s="23"/>
      <c r="AE86" s="23"/>
      <c r="AF86" s="23"/>
      <c r="AG86" s="23"/>
      <c r="AH86" s="23"/>
      <c r="AI86" s="23"/>
      <c r="AJ86" s="23"/>
      <c r="AK86" s="23"/>
      <c r="AL86" s="23"/>
      <c r="AM86" s="23"/>
      <c r="AN86" s="23"/>
      <c r="AO86" s="23"/>
      <c r="AP86" s="23"/>
      <c r="AQ86" s="23"/>
      <c r="AR86" s="23"/>
      <c r="AS86" s="23"/>
      <c r="AT86" s="23"/>
      <c r="AU86" s="23"/>
      <c r="AV86" s="23"/>
      <c r="AW86" s="23"/>
      <c r="AX86" s="23"/>
    </row>
    <row r="87" spans="1:50">
      <c r="A87" s="23"/>
      <c r="B87" s="23"/>
      <c r="C87" s="23"/>
      <c r="D87" s="23"/>
      <c r="E87" s="23"/>
      <c r="F87" s="23"/>
      <c r="G87" s="23"/>
      <c r="H87" s="23"/>
      <c r="I87" s="23"/>
      <c r="J87" s="23"/>
      <c r="K87" s="23"/>
      <c r="L87" s="23"/>
      <c r="M87" s="23"/>
      <c r="N87" s="23"/>
      <c r="O87" s="23"/>
      <c r="P87" s="23"/>
      <c r="Q87" s="23"/>
      <c r="R87" s="23"/>
      <c r="S87" s="23"/>
      <c r="T87" s="23"/>
      <c r="U87" s="23"/>
      <c r="V87" s="23"/>
      <c r="W87" s="23"/>
      <c r="X87" s="23"/>
      <c r="Y87" s="23"/>
      <c r="Z87" s="23"/>
      <c r="AA87" s="23"/>
      <c r="AB87" s="23"/>
      <c r="AC87" s="23"/>
      <c r="AD87" s="23"/>
      <c r="AE87" s="23"/>
      <c r="AF87" s="23"/>
      <c r="AG87" s="23"/>
      <c r="AH87" s="23"/>
      <c r="AI87" s="23"/>
      <c r="AJ87" s="23"/>
      <c r="AK87" s="23"/>
      <c r="AL87" s="23"/>
      <c r="AM87" s="23"/>
      <c r="AN87" s="23"/>
      <c r="AO87" s="23"/>
      <c r="AP87" s="23"/>
      <c r="AQ87" s="23"/>
      <c r="AR87" s="23"/>
      <c r="AS87" s="23"/>
      <c r="AT87" s="23"/>
      <c r="AU87" s="23"/>
      <c r="AV87" s="23"/>
      <c r="AW87" s="23"/>
      <c r="AX87" s="23"/>
    </row>
    <row r="88" spans="1:50">
      <c r="A88" s="23"/>
      <c r="B88" s="23"/>
      <c r="C88" s="23"/>
      <c r="D88" s="23"/>
      <c r="E88" s="23"/>
      <c r="F88" s="23"/>
      <c r="G88" s="23"/>
      <c r="H88" s="23"/>
      <c r="I88" s="23"/>
      <c r="J88" s="23"/>
      <c r="K88" s="23"/>
      <c r="L88" s="23"/>
      <c r="M88" s="23"/>
      <c r="N88" s="23"/>
      <c r="O88" s="23"/>
      <c r="P88" s="23"/>
      <c r="Q88" s="23"/>
      <c r="R88" s="23"/>
      <c r="S88" s="23"/>
      <c r="T88" s="23"/>
      <c r="U88" s="23"/>
      <c r="V88" s="23"/>
      <c r="W88" s="23"/>
      <c r="X88" s="23"/>
      <c r="Y88" s="23"/>
      <c r="Z88" s="23"/>
      <c r="AA88" s="23"/>
      <c r="AB88" s="23"/>
      <c r="AC88" s="23"/>
      <c r="AD88" s="23"/>
      <c r="AE88" s="23"/>
      <c r="AF88" s="23"/>
      <c r="AG88" s="23"/>
      <c r="AH88" s="23"/>
      <c r="AI88" s="23"/>
      <c r="AJ88" s="23"/>
      <c r="AK88" s="23"/>
      <c r="AL88" s="23"/>
      <c r="AM88" s="23"/>
      <c r="AN88" s="23"/>
      <c r="AO88" s="23"/>
      <c r="AP88" s="23"/>
      <c r="AQ88" s="23"/>
      <c r="AR88" s="23"/>
      <c r="AS88" s="23"/>
      <c r="AT88" s="23"/>
      <c r="AU88" s="23"/>
      <c r="AV88" s="23"/>
      <c r="AW88" s="23"/>
      <c r="AX88" s="23"/>
    </row>
    <row r="89" spans="1:50">
      <c r="A89" s="23"/>
      <c r="B89" s="23"/>
      <c r="C89" s="23"/>
      <c r="D89" s="23"/>
      <c r="E89" s="23"/>
      <c r="F89" s="23"/>
      <c r="G89" s="23"/>
      <c r="H89" s="23"/>
      <c r="I89" s="23"/>
      <c r="J89" s="23"/>
      <c r="K89" s="23"/>
      <c r="L89" s="23"/>
      <c r="M89" s="23"/>
      <c r="N89" s="23"/>
      <c r="O89" s="23"/>
      <c r="P89" s="23"/>
      <c r="Q89" s="23"/>
      <c r="R89" s="23"/>
      <c r="S89" s="23"/>
      <c r="T89" s="23"/>
      <c r="U89" s="23"/>
      <c r="V89" s="23"/>
      <c r="W89" s="23"/>
      <c r="X89" s="23"/>
      <c r="Y89" s="23"/>
      <c r="Z89" s="23"/>
      <c r="AA89" s="23"/>
      <c r="AB89" s="23"/>
      <c r="AC89" s="23"/>
      <c r="AD89" s="23"/>
      <c r="AE89" s="23"/>
      <c r="AF89" s="23"/>
      <c r="AG89" s="23"/>
      <c r="AH89" s="23"/>
      <c r="AI89" s="23"/>
      <c r="AJ89" s="23"/>
      <c r="AK89" s="23"/>
      <c r="AL89" s="23"/>
      <c r="AM89" s="23"/>
      <c r="AN89" s="23"/>
      <c r="AO89" s="23"/>
      <c r="AP89" s="23"/>
      <c r="AQ89" s="23"/>
      <c r="AR89" s="23"/>
      <c r="AS89" s="23"/>
      <c r="AT89" s="23"/>
      <c r="AU89" s="23"/>
      <c r="AV89" s="23"/>
      <c r="AW89" s="23"/>
      <c r="AX89" s="23"/>
    </row>
    <row r="90" spans="1:50">
      <c r="A90" s="23"/>
      <c r="B90" s="23"/>
      <c r="C90" s="23"/>
      <c r="D90" s="23"/>
      <c r="E90" s="23"/>
      <c r="F90" s="23"/>
      <c r="G90" s="23"/>
      <c r="H90" s="23"/>
      <c r="I90" s="23"/>
      <c r="J90" s="23"/>
      <c r="K90" s="23"/>
      <c r="L90" s="23"/>
      <c r="M90" s="23"/>
      <c r="N90" s="23"/>
      <c r="O90" s="23"/>
      <c r="P90" s="23"/>
      <c r="Q90" s="23"/>
      <c r="R90" s="23"/>
      <c r="S90" s="23"/>
      <c r="T90" s="23"/>
      <c r="U90" s="23"/>
      <c r="V90" s="23"/>
      <c r="W90" s="23"/>
      <c r="X90" s="23"/>
      <c r="Y90" s="23"/>
      <c r="Z90" s="23"/>
      <c r="AA90" s="23"/>
      <c r="AB90" s="23"/>
      <c r="AC90" s="23"/>
      <c r="AD90" s="23"/>
      <c r="AE90" s="23"/>
      <c r="AF90" s="23"/>
      <c r="AG90" s="23"/>
      <c r="AH90" s="23"/>
      <c r="AI90" s="23"/>
      <c r="AJ90" s="23"/>
      <c r="AK90" s="23"/>
      <c r="AL90" s="23"/>
      <c r="AM90" s="23"/>
      <c r="AN90" s="23"/>
      <c r="AO90" s="23"/>
      <c r="AP90" s="23"/>
      <c r="AQ90" s="23"/>
      <c r="AR90" s="23"/>
      <c r="AS90" s="23"/>
      <c r="AT90" s="23"/>
      <c r="AU90" s="23"/>
      <c r="AV90" s="23"/>
      <c r="AW90" s="23"/>
      <c r="AX90" s="23"/>
    </row>
    <row r="91" spans="1:50">
      <c r="A91" s="23"/>
      <c r="B91" s="23"/>
      <c r="C91" s="23"/>
      <c r="D91" s="23"/>
      <c r="E91" s="23"/>
      <c r="F91" s="23"/>
      <c r="G91" s="23"/>
      <c r="H91" s="23"/>
      <c r="I91" s="23"/>
      <c r="J91" s="23"/>
      <c r="K91" s="23"/>
      <c r="L91" s="23"/>
      <c r="M91" s="23"/>
      <c r="N91" s="23"/>
      <c r="O91" s="23"/>
      <c r="P91" s="23"/>
      <c r="Q91" s="23"/>
      <c r="R91" s="23"/>
      <c r="S91" s="23"/>
      <c r="T91" s="23"/>
      <c r="U91" s="23"/>
      <c r="V91" s="23"/>
      <c r="W91" s="23"/>
      <c r="X91" s="23"/>
      <c r="Y91" s="23"/>
      <c r="Z91" s="23"/>
      <c r="AA91" s="23"/>
      <c r="AB91" s="23"/>
      <c r="AC91" s="23"/>
      <c r="AD91" s="23"/>
      <c r="AE91" s="23"/>
      <c r="AF91" s="23"/>
      <c r="AG91" s="23"/>
      <c r="AH91" s="23"/>
      <c r="AI91" s="23"/>
      <c r="AJ91" s="23"/>
      <c r="AK91" s="23"/>
      <c r="AL91" s="23"/>
      <c r="AM91" s="23"/>
      <c r="AN91" s="23"/>
      <c r="AO91" s="23"/>
      <c r="AP91" s="23"/>
      <c r="AQ91" s="23"/>
      <c r="AR91" s="23"/>
      <c r="AS91" s="23"/>
      <c r="AT91" s="23"/>
      <c r="AU91" s="23"/>
      <c r="AV91" s="23"/>
      <c r="AW91" s="23"/>
      <c r="AX91" s="23"/>
    </row>
    <row r="92" spans="1:50">
      <c r="A92" s="23"/>
      <c r="B92" s="23"/>
      <c r="C92" s="23"/>
      <c r="D92" s="23"/>
      <c r="E92" s="23"/>
      <c r="F92" s="23"/>
      <c r="G92" s="23"/>
      <c r="H92" s="23"/>
      <c r="I92" s="23"/>
      <c r="J92" s="23"/>
      <c r="K92" s="23"/>
      <c r="L92" s="23"/>
      <c r="M92" s="23"/>
      <c r="N92" s="23"/>
      <c r="O92" s="23"/>
      <c r="P92" s="23"/>
      <c r="Q92" s="23"/>
      <c r="R92" s="23"/>
      <c r="S92" s="23"/>
      <c r="T92" s="23"/>
      <c r="U92" s="23"/>
      <c r="V92" s="23"/>
      <c r="W92" s="23"/>
      <c r="X92" s="23"/>
      <c r="Y92" s="23"/>
      <c r="Z92" s="23"/>
      <c r="AA92" s="23"/>
      <c r="AB92" s="23"/>
      <c r="AC92" s="23"/>
      <c r="AD92" s="23"/>
      <c r="AE92" s="23"/>
      <c r="AF92" s="23"/>
      <c r="AG92" s="23"/>
      <c r="AH92" s="23"/>
      <c r="AI92" s="23"/>
      <c r="AJ92" s="23"/>
      <c r="AK92" s="23"/>
      <c r="AL92" s="23"/>
      <c r="AM92" s="23"/>
      <c r="AN92" s="23"/>
      <c r="AO92" s="23"/>
      <c r="AP92" s="23"/>
      <c r="AQ92" s="23"/>
      <c r="AR92" s="23"/>
      <c r="AS92" s="23"/>
      <c r="AT92" s="23"/>
      <c r="AU92" s="23"/>
      <c r="AV92" s="23"/>
      <c r="AW92" s="23"/>
      <c r="AX92" s="23"/>
    </row>
    <row r="93" spans="1:50">
      <c r="A93" s="23"/>
      <c r="B93" s="23"/>
      <c r="C93" s="23"/>
      <c r="D93" s="23"/>
      <c r="E93" s="23"/>
      <c r="F93" s="23"/>
      <c r="G93" s="23"/>
      <c r="H93" s="23"/>
      <c r="I93" s="23"/>
      <c r="J93" s="23"/>
      <c r="K93" s="23"/>
      <c r="L93" s="23"/>
      <c r="M93" s="23"/>
      <c r="N93" s="23"/>
      <c r="O93" s="23"/>
      <c r="P93" s="23"/>
      <c r="Q93" s="23"/>
      <c r="R93" s="23"/>
      <c r="S93" s="23"/>
      <c r="T93" s="23"/>
      <c r="U93" s="23"/>
      <c r="V93" s="23"/>
      <c r="W93" s="23"/>
      <c r="X93" s="23"/>
      <c r="Y93" s="23"/>
      <c r="Z93" s="23"/>
      <c r="AA93" s="23"/>
      <c r="AB93" s="23"/>
      <c r="AC93" s="23"/>
      <c r="AD93" s="23"/>
      <c r="AE93" s="23"/>
      <c r="AF93" s="23"/>
      <c r="AG93" s="23"/>
      <c r="AH93" s="23"/>
      <c r="AI93" s="23"/>
      <c r="AJ93" s="23"/>
      <c r="AK93" s="23"/>
      <c r="AL93" s="23"/>
      <c r="AM93" s="23"/>
      <c r="AN93" s="23"/>
      <c r="AO93" s="23"/>
      <c r="AP93" s="23"/>
      <c r="AQ93" s="23"/>
      <c r="AR93" s="23"/>
      <c r="AS93" s="23"/>
      <c r="AT93" s="23"/>
      <c r="AU93" s="23"/>
      <c r="AV93" s="23"/>
      <c r="AW93" s="23"/>
      <c r="AX93" s="23"/>
    </row>
    <row r="94" spans="1:50">
      <c r="A94" s="23"/>
      <c r="B94" s="23"/>
      <c r="C94" s="23"/>
      <c r="D94" s="23"/>
      <c r="E94" s="23"/>
      <c r="F94" s="23"/>
      <c r="G94" s="23"/>
      <c r="H94" s="23"/>
      <c r="I94" s="23"/>
      <c r="J94" s="23"/>
      <c r="K94" s="23"/>
      <c r="L94" s="23"/>
      <c r="M94" s="23"/>
      <c r="N94" s="23"/>
      <c r="O94" s="23"/>
      <c r="P94" s="23"/>
      <c r="Q94" s="23"/>
      <c r="R94" s="23"/>
      <c r="S94" s="23"/>
      <c r="T94" s="23"/>
      <c r="U94" s="23"/>
      <c r="V94" s="23"/>
      <c r="W94" s="23"/>
      <c r="X94" s="23"/>
      <c r="Y94" s="23"/>
      <c r="Z94" s="23"/>
      <c r="AA94" s="23"/>
      <c r="AB94" s="23"/>
      <c r="AC94" s="23"/>
      <c r="AD94" s="23"/>
      <c r="AE94" s="23"/>
      <c r="AF94" s="23"/>
      <c r="AG94" s="23"/>
      <c r="AH94" s="23"/>
      <c r="AI94" s="23"/>
      <c r="AJ94" s="23"/>
      <c r="AK94" s="23"/>
      <c r="AL94" s="23"/>
      <c r="AM94" s="23"/>
      <c r="AN94" s="23"/>
      <c r="AO94" s="23"/>
      <c r="AP94" s="23"/>
      <c r="AQ94" s="23"/>
      <c r="AR94" s="23"/>
      <c r="AS94" s="23"/>
      <c r="AT94" s="23"/>
      <c r="AU94" s="23"/>
      <c r="AV94" s="23"/>
      <c r="AW94" s="23"/>
      <c r="AX94" s="23"/>
    </row>
    <row r="95" spans="1:50">
      <c r="A95" s="23"/>
      <c r="B95" s="23"/>
      <c r="C95" s="23"/>
      <c r="D95" s="23"/>
      <c r="E95" s="23"/>
      <c r="F95" s="23"/>
      <c r="G95" s="23"/>
      <c r="H95" s="23"/>
      <c r="I95" s="23"/>
      <c r="J95" s="23"/>
      <c r="K95" s="23"/>
      <c r="L95" s="23"/>
      <c r="M95" s="23"/>
      <c r="N95" s="23"/>
      <c r="O95" s="23"/>
      <c r="P95" s="23"/>
      <c r="Q95" s="23"/>
      <c r="R95" s="23"/>
      <c r="S95" s="23"/>
      <c r="T95" s="23"/>
      <c r="U95" s="23"/>
      <c r="V95" s="23"/>
      <c r="W95" s="23"/>
      <c r="X95" s="23"/>
      <c r="Y95" s="23"/>
      <c r="Z95" s="23"/>
      <c r="AA95" s="23"/>
      <c r="AB95" s="23"/>
      <c r="AC95" s="23"/>
      <c r="AD95" s="23"/>
      <c r="AE95" s="23"/>
      <c r="AF95" s="23"/>
      <c r="AG95" s="23"/>
      <c r="AH95" s="23"/>
      <c r="AI95" s="23"/>
      <c r="AJ95" s="23"/>
      <c r="AK95" s="23"/>
      <c r="AL95" s="23"/>
      <c r="AM95" s="23"/>
      <c r="AN95" s="23"/>
      <c r="AO95" s="23"/>
      <c r="AP95" s="23"/>
      <c r="AQ95" s="23"/>
      <c r="AR95" s="23"/>
      <c r="AS95" s="23"/>
      <c r="AT95" s="23"/>
      <c r="AU95" s="23"/>
      <c r="AV95" s="23"/>
      <c r="AW95" s="23"/>
      <c r="AX95" s="23"/>
    </row>
    <row r="96" spans="1:50">
      <c r="A96" s="23"/>
      <c r="B96" s="23"/>
      <c r="C96" s="23"/>
      <c r="D96" s="23"/>
      <c r="E96" s="23"/>
      <c r="F96" s="23"/>
      <c r="G96" s="23"/>
      <c r="H96" s="23"/>
      <c r="I96" s="23"/>
      <c r="J96" s="23"/>
      <c r="K96" s="23"/>
      <c r="L96" s="23"/>
      <c r="M96" s="23"/>
      <c r="N96" s="23"/>
      <c r="O96" s="23"/>
      <c r="P96" s="23"/>
      <c r="Q96" s="23"/>
      <c r="R96" s="23"/>
      <c r="S96" s="23"/>
      <c r="T96" s="23"/>
      <c r="U96" s="23"/>
      <c r="V96" s="23"/>
      <c r="W96" s="23"/>
      <c r="X96" s="23"/>
      <c r="Y96" s="23"/>
      <c r="Z96" s="23"/>
      <c r="AA96" s="23"/>
      <c r="AB96" s="23"/>
      <c r="AC96" s="23"/>
      <c r="AD96" s="23"/>
      <c r="AE96" s="23"/>
      <c r="AF96" s="23"/>
      <c r="AG96" s="23"/>
      <c r="AH96" s="23"/>
      <c r="AI96" s="23"/>
      <c r="AJ96" s="23"/>
      <c r="AK96" s="23"/>
      <c r="AL96" s="23"/>
      <c r="AM96" s="23"/>
      <c r="AN96" s="23"/>
      <c r="AO96" s="23"/>
      <c r="AP96" s="23"/>
      <c r="AQ96" s="23"/>
      <c r="AR96" s="23"/>
      <c r="AS96" s="23"/>
      <c r="AT96" s="23"/>
      <c r="AU96" s="23"/>
      <c r="AV96" s="23"/>
      <c r="AW96" s="23"/>
      <c r="AX96" s="23"/>
    </row>
    <row r="97" spans="1:50">
      <c r="A97" s="23"/>
      <c r="B97" s="23"/>
      <c r="C97" s="23"/>
      <c r="D97" s="23"/>
      <c r="E97" s="23"/>
      <c r="F97" s="23"/>
      <c r="G97" s="23"/>
      <c r="H97" s="23"/>
      <c r="I97" s="23"/>
      <c r="J97" s="23"/>
      <c r="K97" s="23"/>
      <c r="L97" s="23"/>
      <c r="M97" s="23"/>
      <c r="N97" s="23"/>
      <c r="O97" s="23"/>
      <c r="P97" s="23"/>
      <c r="Q97" s="23"/>
      <c r="R97" s="23"/>
      <c r="S97" s="23"/>
      <c r="T97" s="23"/>
      <c r="U97" s="23"/>
      <c r="V97" s="23"/>
      <c r="W97" s="23"/>
      <c r="X97" s="23"/>
      <c r="Y97" s="23"/>
      <c r="Z97" s="23"/>
      <c r="AA97" s="23"/>
      <c r="AB97" s="23"/>
      <c r="AC97" s="23"/>
      <c r="AD97" s="23"/>
      <c r="AE97" s="23"/>
      <c r="AF97" s="23"/>
      <c r="AG97" s="23"/>
      <c r="AH97" s="23"/>
      <c r="AI97" s="23"/>
      <c r="AJ97" s="23"/>
      <c r="AK97" s="23"/>
      <c r="AL97" s="23"/>
      <c r="AM97" s="23"/>
      <c r="AN97" s="23"/>
      <c r="AO97" s="23"/>
      <c r="AP97" s="23"/>
      <c r="AQ97" s="23"/>
      <c r="AR97" s="23"/>
      <c r="AS97" s="23"/>
      <c r="AT97" s="23"/>
      <c r="AU97" s="23"/>
      <c r="AV97" s="23"/>
      <c r="AW97" s="23"/>
      <c r="AX97" s="23"/>
    </row>
    <row r="98" spans="1:50">
      <c r="A98" s="23"/>
      <c r="B98" s="23"/>
      <c r="C98" s="23"/>
      <c r="D98" s="23"/>
      <c r="E98" s="23"/>
      <c r="F98" s="23"/>
      <c r="G98" s="23"/>
      <c r="H98" s="23"/>
      <c r="I98" s="23"/>
      <c r="J98" s="23"/>
      <c r="K98" s="23"/>
      <c r="L98" s="23"/>
      <c r="M98" s="23"/>
      <c r="N98" s="23"/>
      <c r="O98" s="23"/>
      <c r="P98" s="23"/>
      <c r="Q98" s="23"/>
      <c r="R98" s="23"/>
      <c r="S98" s="23"/>
      <c r="T98" s="23"/>
      <c r="U98" s="23"/>
      <c r="V98" s="23"/>
      <c r="W98" s="23"/>
      <c r="X98" s="23"/>
      <c r="Y98" s="23"/>
      <c r="Z98" s="23"/>
      <c r="AA98" s="23"/>
      <c r="AB98" s="23"/>
      <c r="AC98" s="23"/>
      <c r="AD98" s="23"/>
      <c r="AE98" s="23"/>
      <c r="AF98" s="23"/>
      <c r="AG98" s="23"/>
      <c r="AH98" s="23"/>
      <c r="AI98" s="23"/>
      <c r="AJ98" s="23"/>
      <c r="AK98" s="23"/>
      <c r="AL98" s="23"/>
      <c r="AM98" s="23"/>
      <c r="AN98" s="23"/>
      <c r="AO98" s="23"/>
      <c r="AP98" s="23"/>
      <c r="AQ98" s="23"/>
      <c r="AR98" s="23"/>
      <c r="AS98" s="23"/>
      <c r="AT98" s="23"/>
      <c r="AU98" s="23"/>
      <c r="AV98" s="23"/>
      <c r="AW98" s="23"/>
      <c r="AX98" s="23"/>
    </row>
    <row r="99" spans="1:50">
      <c r="A99" s="23"/>
      <c r="B99" s="23"/>
      <c r="C99" s="23"/>
      <c r="D99" s="23"/>
      <c r="E99" s="23"/>
      <c r="F99" s="23"/>
      <c r="G99" s="23"/>
      <c r="H99" s="23"/>
      <c r="I99" s="23"/>
      <c r="J99" s="23"/>
      <c r="K99" s="23"/>
      <c r="L99" s="23"/>
      <c r="M99" s="23"/>
      <c r="N99" s="23"/>
      <c r="O99" s="23"/>
      <c r="P99" s="23"/>
      <c r="Q99" s="23"/>
      <c r="R99" s="23"/>
      <c r="S99" s="23"/>
      <c r="T99" s="23"/>
      <c r="U99" s="23"/>
      <c r="V99" s="23"/>
      <c r="W99" s="23"/>
      <c r="X99" s="23"/>
      <c r="Y99" s="23"/>
      <c r="Z99" s="23"/>
      <c r="AA99" s="23"/>
      <c r="AB99" s="23"/>
      <c r="AC99" s="23"/>
      <c r="AD99" s="23"/>
      <c r="AE99" s="23"/>
      <c r="AF99" s="23"/>
      <c r="AG99" s="23"/>
      <c r="AH99" s="23"/>
      <c r="AI99" s="23"/>
      <c r="AJ99" s="23"/>
      <c r="AK99" s="23"/>
      <c r="AL99" s="23"/>
      <c r="AM99" s="23"/>
      <c r="AN99" s="23"/>
      <c r="AO99" s="23"/>
      <c r="AP99" s="23"/>
      <c r="AQ99" s="23"/>
      <c r="AR99" s="23"/>
      <c r="AS99" s="23"/>
      <c r="AT99" s="23"/>
      <c r="AU99" s="23"/>
      <c r="AV99" s="23"/>
      <c r="AW99" s="23"/>
      <c r="AX99" s="23"/>
    </row>
    <row r="100" spans="1:50">
      <c r="A100" s="23"/>
      <c r="B100" s="23"/>
      <c r="C100" s="23"/>
      <c r="D100" s="23"/>
      <c r="E100" s="23"/>
      <c r="F100" s="23"/>
      <c r="G100" s="23"/>
      <c r="H100" s="23"/>
      <c r="I100" s="23"/>
      <c r="J100" s="23"/>
      <c r="K100" s="23"/>
      <c r="L100" s="23"/>
      <c r="M100" s="23"/>
      <c r="N100" s="23"/>
      <c r="O100" s="23"/>
      <c r="P100" s="23"/>
      <c r="Q100" s="23"/>
      <c r="R100" s="23"/>
      <c r="S100" s="23"/>
      <c r="T100" s="23"/>
      <c r="U100" s="23"/>
      <c r="V100" s="23"/>
      <c r="W100" s="23"/>
      <c r="X100" s="23"/>
      <c r="Y100" s="23"/>
      <c r="Z100" s="23"/>
      <c r="AA100" s="23"/>
      <c r="AB100" s="23"/>
      <c r="AC100" s="23"/>
      <c r="AD100" s="23"/>
      <c r="AE100" s="23"/>
      <c r="AF100" s="23"/>
      <c r="AG100" s="23"/>
      <c r="AH100" s="23"/>
      <c r="AI100" s="23"/>
      <c r="AJ100" s="23"/>
      <c r="AK100" s="23"/>
      <c r="AL100" s="23"/>
      <c r="AM100" s="23"/>
      <c r="AN100" s="23"/>
      <c r="AO100" s="23"/>
      <c r="AP100" s="23"/>
      <c r="AQ100" s="23"/>
      <c r="AR100" s="23"/>
      <c r="AS100" s="23"/>
      <c r="AT100" s="23"/>
      <c r="AU100" s="23"/>
      <c r="AV100" s="23"/>
      <c r="AW100" s="23"/>
      <c r="AX100" s="23"/>
    </row>
  </sheetData>
  <sheetProtection sheet="1" objects="1" scenarios="1"/>
  <phoneticPr fontId="0" type="noConversion"/>
  <printOptions gridLines="1" gridLinesSet="0"/>
  <pageMargins left="0.78740157480314965" right="0.78740157480314965" top="0.78740157480314965" bottom="0.78740157480314965" header="0.39370078740157483" footer="0.39370078740157483"/>
  <pageSetup paperSize="9" orientation="portrait" horizontalDpi="4294967292" r:id="rId1"/>
  <headerFooter alignWithMargins="0">
    <oddFooter>&amp;L&amp;"LBA,Regular"&amp;28a&amp;RMünchen, &amp;D</oddFooter>
  </headerFooter>
</worksheet>
</file>

<file path=xl/worksheets/sheet45.xml><?xml version="1.0" encoding="utf-8"?>
<worksheet xmlns="http://schemas.openxmlformats.org/spreadsheetml/2006/main" xmlns:r="http://schemas.openxmlformats.org/officeDocument/2006/relationships">
  <sheetPr codeName="Tabelle4">
    <pageSetUpPr autoPageBreaks="0"/>
  </sheetPr>
  <dimension ref="A1:E244"/>
  <sheetViews>
    <sheetView showGridLines="0" showZeros="0" workbookViewId="0">
      <selection activeCell="B25" sqref="B25"/>
    </sheetView>
  </sheetViews>
  <sheetFormatPr baseColWidth="10" defaultRowHeight="12.75"/>
  <cols>
    <col min="1" max="1" width="3.7109375" style="2" customWidth="1"/>
    <col min="2" max="2" width="11.42578125" style="2"/>
    <col min="3" max="3" width="27.140625" style="2" customWidth="1"/>
    <col min="4" max="4" width="2.42578125" style="2" customWidth="1"/>
    <col min="5" max="16384" width="11.42578125" style="2"/>
  </cols>
  <sheetData>
    <row r="1" spans="1:5">
      <c r="A1"/>
      <c r="D1" s="3" t="s">
        <v>2</v>
      </c>
    </row>
    <row r="2" spans="1:5">
      <c r="A2"/>
      <c r="D2" s="3" t="s">
        <v>3</v>
      </c>
    </row>
    <row r="3" spans="1:5">
      <c r="A3"/>
      <c r="D3"/>
    </row>
    <row r="4" spans="1:5">
      <c r="A4"/>
      <c r="B4"/>
      <c r="E4"/>
    </row>
    <row r="5" spans="1:5">
      <c r="A5"/>
      <c r="B5" s="22" t="s">
        <v>14</v>
      </c>
    </row>
    <row r="6" spans="1:5">
      <c r="A6"/>
      <c r="B6" s="22" t="s">
        <v>15</v>
      </c>
    </row>
    <row r="7" spans="1:5">
      <c r="A7"/>
      <c r="B7" s="5" t="s">
        <v>4</v>
      </c>
    </row>
    <row r="8" spans="1:5">
      <c r="A8"/>
      <c r="B8" s="6" t="s">
        <v>5</v>
      </c>
    </row>
    <row r="9" spans="1:5">
      <c r="A9"/>
      <c r="B9" s="7" t="s">
        <v>6</v>
      </c>
      <c r="D9"/>
    </row>
    <row r="10" spans="1:5">
      <c r="B10"/>
      <c r="C10"/>
      <c r="D10"/>
    </row>
    <row r="11" spans="1:5">
      <c r="B11"/>
      <c r="C11"/>
      <c r="D11"/>
    </row>
    <row r="12" spans="1:5">
      <c r="B12"/>
      <c r="C12"/>
      <c r="D12"/>
    </row>
    <row r="13" spans="1:5">
      <c r="B13"/>
      <c r="C13"/>
      <c r="D13"/>
    </row>
    <row r="14" spans="1:5">
      <c r="B14"/>
      <c r="C14"/>
      <c r="D14"/>
    </row>
    <row r="16" spans="1:5">
      <c r="E16"/>
    </row>
    <row r="17" spans="5:5">
      <c r="E17"/>
    </row>
    <row r="18" spans="5:5">
      <c r="E18"/>
    </row>
    <row r="19" spans="5:5">
      <c r="E19"/>
    </row>
    <row r="20" spans="5:5">
      <c r="E20"/>
    </row>
    <row r="21" spans="5:5">
      <c r="E21"/>
    </row>
    <row r="22" spans="5:5">
      <c r="E22"/>
    </row>
    <row r="23" spans="5:5">
      <c r="E23"/>
    </row>
    <row r="24" spans="5:5">
      <c r="E24"/>
    </row>
    <row r="25" spans="5:5">
      <c r="E25"/>
    </row>
    <row r="26" spans="5:5">
      <c r="E26"/>
    </row>
    <row r="27" spans="5:5">
      <c r="E27"/>
    </row>
    <row r="28" spans="5:5">
      <c r="E28"/>
    </row>
    <row r="32" spans="5:5">
      <c r="E32"/>
    </row>
    <row r="44" spans="5:5">
      <c r="E44" s="13"/>
    </row>
    <row r="45" spans="5:5">
      <c r="E45" s="13"/>
    </row>
    <row r="46" spans="5:5">
      <c r="E46" s="13"/>
    </row>
    <row r="47" spans="5:5">
      <c r="E47" s="13"/>
    </row>
    <row r="48" spans="5:5">
      <c r="E48" s="13"/>
    </row>
    <row r="49" spans="5:5">
      <c r="E49" s="13"/>
    </row>
    <row r="50" spans="5:5">
      <c r="E50" s="12"/>
    </row>
    <row r="51" spans="5:5">
      <c r="E51" s="13"/>
    </row>
    <row r="52" spans="5:5">
      <c r="E52" s="13"/>
    </row>
    <row r="53" spans="5:5">
      <c r="E53" s="13"/>
    </row>
    <row r="54" spans="5:5">
      <c r="E54" s="13"/>
    </row>
    <row r="55" spans="5:5">
      <c r="E55" s="13"/>
    </row>
    <row r="56" spans="5:5">
      <c r="E56" s="13"/>
    </row>
    <row r="57" spans="5:5">
      <c r="E57" s="13"/>
    </row>
    <row r="58" spans="5:5">
      <c r="E58" s="13"/>
    </row>
    <row r="59" spans="5:5">
      <c r="E59" s="13"/>
    </row>
    <row r="60" spans="5:5">
      <c r="E60" s="12"/>
    </row>
    <row r="61" spans="5:5">
      <c r="E61" s="12"/>
    </row>
    <row r="62" spans="5:5">
      <c r="E62" s="12"/>
    </row>
    <row r="63" spans="5:5">
      <c r="E63" s="13"/>
    </row>
    <row r="64" spans="5:5">
      <c r="E64" s="13"/>
    </row>
    <row r="65" spans="5:5">
      <c r="E65" s="13"/>
    </row>
    <row r="66" spans="5:5">
      <c r="E66" s="13"/>
    </row>
    <row r="67" spans="5:5">
      <c r="E67" s="13"/>
    </row>
    <row r="68" spans="5:5">
      <c r="E68" s="13"/>
    </row>
    <row r="69" spans="5:5">
      <c r="E69" s="13"/>
    </row>
    <row r="70" spans="5:5">
      <c r="E70" s="13"/>
    </row>
    <row r="71" spans="5:5">
      <c r="E71" s="13"/>
    </row>
    <row r="72" spans="5:5">
      <c r="E72" s="13"/>
    </row>
    <row r="73" spans="5:5">
      <c r="E73" s="13"/>
    </row>
    <row r="74" spans="5:5">
      <c r="E74" s="13"/>
    </row>
    <row r="75" spans="5:5">
      <c r="E75" s="13"/>
    </row>
    <row r="76" spans="5:5">
      <c r="E76" s="13"/>
    </row>
    <row r="77" spans="5:5">
      <c r="E77" s="13"/>
    </row>
    <row r="78" spans="5:5">
      <c r="E78" s="13"/>
    </row>
    <row r="79" spans="5:5">
      <c r="E79" s="13"/>
    </row>
    <row r="80" spans="5:5">
      <c r="E80" s="13"/>
    </row>
    <row r="81" spans="5:5">
      <c r="E81" s="13"/>
    </row>
    <row r="82" spans="5:5">
      <c r="E82" s="13"/>
    </row>
    <row r="83" spans="5:5">
      <c r="E83" s="13"/>
    </row>
    <row r="84" spans="5:5">
      <c r="E84" s="13"/>
    </row>
    <row r="85" spans="5:5">
      <c r="E85" s="13"/>
    </row>
    <row r="86" spans="5:5">
      <c r="E86" s="13"/>
    </row>
    <row r="87" spans="5:5">
      <c r="E87" s="13"/>
    </row>
    <row r="88" spans="5:5">
      <c r="E88" s="13"/>
    </row>
    <row r="89" spans="5:5">
      <c r="E89" s="13"/>
    </row>
    <row r="90" spans="5:5">
      <c r="E90" s="13"/>
    </row>
    <row r="91" spans="5:5">
      <c r="E91" s="13"/>
    </row>
    <row r="92" spans="5:5">
      <c r="E92" s="13"/>
    </row>
    <row r="93" spans="5:5">
      <c r="E93" s="13"/>
    </row>
    <row r="94" spans="5:5">
      <c r="E94" s="13"/>
    </row>
    <row r="95" spans="5:5">
      <c r="E95" s="13"/>
    </row>
    <row r="96" spans="5:5">
      <c r="E96" s="13"/>
    </row>
    <row r="97" spans="5:5">
      <c r="E97" s="13"/>
    </row>
    <row r="98" spans="5:5">
      <c r="E98" s="12"/>
    </row>
    <row r="99" spans="5:5">
      <c r="E99" s="13"/>
    </row>
    <row r="100" spans="5:5">
      <c r="E100" s="13"/>
    </row>
    <row r="101" spans="5:5">
      <c r="E101" s="13"/>
    </row>
    <row r="102" spans="5:5">
      <c r="E102" s="13"/>
    </row>
    <row r="103" spans="5:5">
      <c r="E103" s="13"/>
    </row>
    <row r="104" spans="5:5">
      <c r="E104" s="13"/>
    </row>
    <row r="105" spans="5:5">
      <c r="E105" s="13"/>
    </row>
    <row r="106" spans="5:5">
      <c r="E106" s="13"/>
    </row>
    <row r="107" spans="5:5">
      <c r="E107" s="13"/>
    </row>
    <row r="108" spans="5:5">
      <c r="E108" s="13"/>
    </row>
    <row r="109" spans="5:5">
      <c r="E109" s="13"/>
    </row>
    <row r="110" spans="5:5">
      <c r="E110" s="13"/>
    </row>
    <row r="111" spans="5:5">
      <c r="E111" s="13"/>
    </row>
    <row r="112" spans="5:5">
      <c r="E112" s="13"/>
    </row>
    <row r="113" spans="5:5">
      <c r="E113" s="13"/>
    </row>
    <row r="114" spans="5:5">
      <c r="E114" s="13"/>
    </row>
    <row r="115" spans="5:5">
      <c r="E115" s="13"/>
    </row>
    <row r="116" spans="5:5">
      <c r="E116" s="13"/>
    </row>
    <row r="117" spans="5:5">
      <c r="E117" s="13"/>
    </row>
    <row r="118" spans="5:5">
      <c r="E118" s="13"/>
    </row>
    <row r="119" spans="5:5">
      <c r="E119" s="13"/>
    </row>
    <row r="120" spans="5:5">
      <c r="E120" s="13"/>
    </row>
    <row r="121" spans="5:5">
      <c r="E121" s="13"/>
    </row>
    <row r="122" spans="5:5">
      <c r="E122" s="13"/>
    </row>
    <row r="123" spans="5:5">
      <c r="E123" s="13"/>
    </row>
    <row r="124" spans="5:5">
      <c r="E124" s="13"/>
    </row>
    <row r="125" spans="5:5">
      <c r="E125" s="13"/>
    </row>
    <row r="126" spans="5:5">
      <c r="E126" s="13"/>
    </row>
    <row r="127" spans="5:5">
      <c r="E127" s="12"/>
    </row>
    <row r="128" spans="5:5">
      <c r="E128" s="12"/>
    </row>
    <row r="129" spans="5:5">
      <c r="E129" s="13"/>
    </row>
    <row r="130" spans="5:5">
      <c r="E130" s="13"/>
    </row>
    <row r="131" spans="5:5">
      <c r="E131" s="13"/>
    </row>
    <row r="132" spans="5:5">
      <c r="E132" s="13"/>
    </row>
    <row r="133" spans="5:5">
      <c r="E133" s="12"/>
    </row>
    <row r="134" spans="5:5">
      <c r="E134" s="12"/>
    </row>
    <row r="135" spans="5:5">
      <c r="E135" s="13"/>
    </row>
    <row r="136" spans="5:5">
      <c r="E136" s="13"/>
    </row>
    <row r="137" spans="5:5">
      <c r="E137" s="13"/>
    </row>
    <row r="138" spans="5:5">
      <c r="E138" s="13"/>
    </row>
    <row r="139" spans="5:5">
      <c r="E139" s="12"/>
    </row>
    <row r="140" spans="5:5">
      <c r="E140" s="12"/>
    </row>
    <row r="141" spans="5:5">
      <c r="E141" s="13"/>
    </row>
    <row r="142" spans="5:5">
      <c r="E142" s="13"/>
    </row>
    <row r="143" spans="5:5">
      <c r="E143" s="13"/>
    </row>
    <row r="144" spans="5:5">
      <c r="E144" s="13"/>
    </row>
    <row r="145" spans="5:5">
      <c r="E145" s="13"/>
    </row>
    <row r="146" spans="5:5">
      <c r="E146" s="13"/>
    </row>
    <row r="147" spans="5:5">
      <c r="E147" s="13"/>
    </row>
    <row r="148" spans="5:5">
      <c r="E148" s="13"/>
    </row>
    <row r="149" spans="5:5">
      <c r="E149" s="13"/>
    </row>
    <row r="150" spans="5:5">
      <c r="E150" s="12"/>
    </row>
    <row r="151" spans="5:5">
      <c r="E151" s="12"/>
    </row>
    <row r="152" spans="5:5">
      <c r="E152" s="12"/>
    </row>
    <row r="153" spans="5:5">
      <c r="E153" s="12"/>
    </row>
    <row r="154" spans="5:5">
      <c r="E154" s="12"/>
    </row>
    <row r="155" spans="5:5">
      <c r="E155" s="12"/>
    </row>
    <row r="156" spans="5:5">
      <c r="E156" s="12"/>
    </row>
    <row r="157" spans="5:5">
      <c r="E157" s="12"/>
    </row>
    <row r="158" spans="5:5">
      <c r="E158" s="12"/>
    </row>
    <row r="159" spans="5:5">
      <c r="E159" s="12"/>
    </row>
    <row r="160" spans="5:5">
      <c r="E160" s="12"/>
    </row>
    <row r="161" spans="5:5">
      <c r="E161" s="13"/>
    </row>
    <row r="162" spans="5:5">
      <c r="E162" s="13"/>
    </row>
    <row r="163" spans="5:5">
      <c r="E163" s="13"/>
    </row>
    <row r="164" spans="5:5">
      <c r="E164" s="13"/>
    </row>
    <row r="165" spans="5:5">
      <c r="E165" s="13"/>
    </row>
    <row r="166" spans="5:5">
      <c r="E166" s="13"/>
    </row>
    <row r="167" spans="5:5">
      <c r="E167" s="13"/>
    </row>
    <row r="168" spans="5:5">
      <c r="E168" s="13"/>
    </row>
    <row r="169" spans="5:5">
      <c r="E169" s="13"/>
    </row>
    <row r="170" spans="5:5">
      <c r="E170" s="13"/>
    </row>
    <row r="171" spans="5:5">
      <c r="E171" s="13"/>
    </row>
    <row r="172" spans="5:5">
      <c r="E172" s="13"/>
    </row>
    <row r="173" spans="5:5">
      <c r="E173" s="13"/>
    </row>
    <row r="174" spans="5:5">
      <c r="E174" s="12"/>
    </row>
    <row r="175" spans="5:5">
      <c r="E175" s="12"/>
    </row>
    <row r="176" spans="5:5">
      <c r="E176" s="12"/>
    </row>
    <row r="177" spans="5:5">
      <c r="E177" s="12"/>
    </row>
    <row r="178" spans="5:5">
      <c r="E178" s="12"/>
    </row>
    <row r="179" spans="5:5">
      <c r="E179"/>
    </row>
    <row r="180" spans="5:5">
      <c r="E180"/>
    </row>
    <row r="181" spans="5:5">
      <c r="E181"/>
    </row>
    <row r="182" spans="5:5">
      <c r="E182"/>
    </row>
    <row r="183" spans="5:5">
      <c r="E183"/>
    </row>
    <row r="184" spans="5:5">
      <c r="E184"/>
    </row>
    <row r="185" spans="5:5">
      <c r="E185"/>
    </row>
    <row r="186" spans="5:5">
      <c r="E186"/>
    </row>
    <row r="187" spans="5:5">
      <c r="E187"/>
    </row>
    <row r="188" spans="5:5">
      <c r="E188"/>
    </row>
    <row r="189" spans="5:5">
      <c r="E189"/>
    </row>
    <row r="190" spans="5:5">
      <c r="E190"/>
    </row>
    <row r="191" spans="5:5">
      <c r="E191"/>
    </row>
    <row r="192" spans="5:5">
      <c r="E192"/>
    </row>
    <row r="193" spans="5:5">
      <c r="E193"/>
    </row>
    <row r="194" spans="5:5">
      <c r="E194"/>
    </row>
    <row r="195" spans="5:5">
      <c r="E195"/>
    </row>
    <row r="196" spans="5:5">
      <c r="E196"/>
    </row>
    <row r="203" spans="5:5">
      <c r="E203"/>
    </row>
    <row r="204" spans="5:5">
      <c r="E204"/>
    </row>
    <row r="205" spans="5:5">
      <c r="E205"/>
    </row>
    <row r="206" spans="5:5">
      <c r="E206"/>
    </row>
    <row r="207" spans="5:5">
      <c r="E207"/>
    </row>
    <row r="208" spans="5:5">
      <c r="E208"/>
    </row>
    <row r="209" spans="5:5">
      <c r="E209"/>
    </row>
    <row r="210" spans="5:5">
      <c r="E210"/>
    </row>
    <row r="211" spans="5:5">
      <c r="E211"/>
    </row>
    <row r="218" spans="5:5">
      <c r="E218"/>
    </row>
    <row r="219" spans="5:5">
      <c r="E219"/>
    </row>
    <row r="220" spans="5:5">
      <c r="E220"/>
    </row>
    <row r="221" spans="5:5">
      <c r="E221"/>
    </row>
    <row r="222" spans="5:5">
      <c r="E222"/>
    </row>
    <row r="223" spans="5:5">
      <c r="E223"/>
    </row>
    <row r="224" spans="5:5">
      <c r="E224"/>
    </row>
    <row r="225" spans="5:5">
      <c r="E225"/>
    </row>
    <row r="226" spans="5:5">
      <c r="E226"/>
    </row>
    <row r="227" spans="5:5">
      <c r="E227"/>
    </row>
    <row r="228" spans="5:5">
      <c r="E228"/>
    </row>
    <row r="229" spans="5:5">
      <c r="E229"/>
    </row>
    <row r="230" spans="5:5">
      <c r="E230"/>
    </row>
    <row r="231" spans="5:5">
      <c r="E231"/>
    </row>
    <row r="232" spans="5:5">
      <c r="E232"/>
    </row>
    <row r="236" spans="5:5">
      <c r="E236"/>
    </row>
    <row r="237" spans="5:5">
      <c r="E237"/>
    </row>
    <row r="238" spans="5:5">
      <c r="E238"/>
    </row>
    <row r="239" spans="5:5">
      <c r="E239"/>
    </row>
    <row r="240" spans="5:5">
      <c r="E240"/>
    </row>
    <row r="241" spans="5:5">
      <c r="E241"/>
    </row>
    <row r="242" spans="5:5">
      <c r="E242"/>
    </row>
    <row r="243" spans="5:5">
      <c r="E243"/>
    </row>
    <row r="244" spans="5:5">
      <c r="E244"/>
    </row>
  </sheetData>
  <sortState ref="E1:E241">
    <sortCondition ref="E1"/>
  </sortState>
  <phoneticPr fontId="0" type="noConversion"/>
  <printOptions gridLinesSet="0"/>
  <pageMargins left="0.78740157480314965" right="0.78740157480314965" top="0.78740157480314965" bottom="0.78740157480314965" header="0.39370078740157483" footer="0.39370078740157483"/>
  <pageSetup paperSize="9" orientation="portrait" r:id="rId1"/>
  <headerFooter alignWithMargins="0">
    <oddFooter>&amp;L&amp;"LBA,Regular"&amp;28a&amp;RMünchen, &amp;D</oddFooter>
  </headerFooter>
  <legacyDrawing r:id="rId2"/>
</worksheet>
</file>

<file path=xl/worksheets/sheet46.xml><?xml version="1.0" encoding="utf-8"?>
<worksheet xmlns="http://schemas.openxmlformats.org/spreadsheetml/2006/main" xmlns:r="http://schemas.openxmlformats.org/officeDocument/2006/relationships">
  <sheetPr codeName="Tabelle10"/>
  <dimension ref="A1:L280"/>
  <sheetViews>
    <sheetView showZeros="0" workbookViewId="0">
      <selection activeCell="B25" sqref="B25"/>
    </sheetView>
  </sheetViews>
  <sheetFormatPr baseColWidth="10" defaultRowHeight="12.75"/>
  <cols>
    <col min="1" max="1" width="11.42578125" style="21"/>
    <col min="2" max="12" width="11.42578125" style="17"/>
    <col min="13" max="16384" width="11.42578125" style="2"/>
  </cols>
  <sheetData>
    <row r="1" spans="1:12" customFormat="1">
      <c r="A1" s="14"/>
      <c r="B1" s="15"/>
      <c r="C1" s="16"/>
      <c r="D1" s="16"/>
      <c r="E1" s="17"/>
      <c r="F1" s="17"/>
      <c r="G1" s="17"/>
      <c r="H1" s="17"/>
      <c r="I1" s="17"/>
      <c r="J1" s="17"/>
      <c r="K1" s="17"/>
      <c r="L1" s="17"/>
    </row>
    <row r="2" spans="1:12" customFormat="1">
      <c r="A2" s="14"/>
      <c r="B2" s="15"/>
      <c r="C2" s="16"/>
      <c r="D2" s="16"/>
      <c r="E2" s="17"/>
      <c r="F2" s="17"/>
      <c r="G2" s="17"/>
      <c r="H2" s="17"/>
      <c r="I2" s="17"/>
      <c r="J2" s="17"/>
      <c r="K2" s="17"/>
      <c r="L2" s="17"/>
    </row>
    <row r="3" spans="1:12" customFormat="1">
      <c r="A3" s="14"/>
      <c r="B3" s="15"/>
      <c r="C3" s="16"/>
      <c r="D3" s="16"/>
      <c r="E3" s="17"/>
      <c r="F3" s="17"/>
      <c r="G3" s="17"/>
      <c r="H3" s="17"/>
      <c r="I3" s="17"/>
      <c r="J3" s="17"/>
      <c r="K3" s="17"/>
      <c r="L3" s="17"/>
    </row>
    <row r="4" spans="1:12" customFormat="1">
      <c r="A4" s="14"/>
      <c r="B4" s="15"/>
      <c r="C4" s="16"/>
      <c r="D4" s="16"/>
      <c r="E4" s="17"/>
      <c r="F4" s="17"/>
      <c r="G4" s="17"/>
      <c r="H4" s="17"/>
      <c r="I4" s="17"/>
      <c r="J4" s="17"/>
      <c r="K4" s="17"/>
      <c r="L4" s="17"/>
    </row>
    <row r="5" spans="1:12" customFormat="1">
      <c r="A5" s="14"/>
      <c r="B5" s="15"/>
      <c r="C5" s="16"/>
      <c r="D5" s="16"/>
      <c r="E5" s="17"/>
      <c r="F5" s="17"/>
      <c r="G5" s="17"/>
      <c r="H5" s="17"/>
      <c r="I5" s="17"/>
      <c r="J5" s="17"/>
      <c r="K5" s="17"/>
      <c r="L5" s="17"/>
    </row>
    <row r="6" spans="1:12" customFormat="1">
      <c r="A6" s="14"/>
      <c r="B6" s="15"/>
      <c r="C6" s="16"/>
      <c r="D6" s="16"/>
      <c r="E6" s="17"/>
      <c r="F6" s="17"/>
      <c r="G6" s="17"/>
      <c r="H6" s="17"/>
      <c r="I6" s="17"/>
      <c r="J6" s="17"/>
      <c r="K6" s="17"/>
      <c r="L6" s="17"/>
    </row>
    <row r="7" spans="1:12" customFormat="1">
      <c r="A7" s="14"/>
      <c r="B7" s="15"/>
      <c r="C7" s="16"/>
      <c r="D7" s="16"/>
      <c r="E7" s="17"/>
      <c r="F7" s="17"/>
      <c r="G7" s="17"/>
      <c r="H7" s="17"/>
      <c r="I7" s="17"/>
      <c r="J7" s="17"/>
      <c r="K7" s="17"/>
      <c r="L7" s="17"/>
    </row>
    <row r="8" spans="1:12" customFormat="1">
      <c r="A8" s="14"/>
      <c r="B8" s="15"/>
      <c r="C8" s="16"/>
      <c r="D8" s="16"/>
      <c r="E8" s="17"/>
      <c r="F8" s="17"/>
      <c r="G8" s="17"/>
      <c r="H8" s="17"/>
      <c r="I8" s="17"/>
      <c r="J8" s="17"/>
      <c r="K8" s="17"/>
      <c r="L8" s="17"/>
    </row>
    <row r="9" spans="1:12" customFormat="1">
      <c r="A9" s="14"/>
      <c r="B9" s="15"/>
      <c r="C9" s="16"/>
      <c r="D9" s="16"/>
      <c r="E9" s="17"/>
      <c r="F9" s="17"/>
      <c r="G9" s="17"/>
      <c r="H9" s="17"/>
      <c r="I9" s="17"/>
      <c r="J9" s="17"/>
      <c r="K9" s="17"/>
      <c r="L9" s="17"/>
    </row>
    <row r="10" spans="1:12" customFormat="1">
      <c r="A10" s="14"/>
      <c r="B10" s="15"/>
      <c r="C10" s="16"/>
      <c r="D10" s="16"/>
      <c r="E10" s="17"/>
      <c r="F10" s="17"/>
      <c r="G10" s="17"/>
      <c r="H10" s="17"/>
      <c r="I10" s="17"/>
      <c r="J10" s="17"/>
      <c r="K10" s="17"/>
      <c r="L10" s="17"/>
    </row>
    <row r="11" spans="1:12" customFormat="1">
      <c r="A11" s="14"/>
      <c r="B11" s="15"/>
      <c r="C11" s="16"/>
      <c r="D11" s="16"/>
      <c r="E11" s="17"/>
      <c r="F11" s="17"/>
      <c r="G11" s="17"/>
      <c r="H11" s="17"/>
      <c r="I11" s="17"/>
      <c r="J11" s="17"/>
      <c r="K11" s="17"/>
      <c r="L11" s="17"/>
    </row>
    <row r="12" spans="1:12" customFormat="1">
      <c r="A12" s="14"/>
      <c r="B12" s="15"/>
      <c r="C12" s="16"/>
      <c r="D12" s="16"/>
      <c r="E12" s="17"/>
      <c r="F12" s="17"/>
      <c r="G12" s="17"/>
      <c r="H12" s="17"/>
      <c r="I12" s="17"/>
      <c r="J12" s="17"/>
      <c r="K12" s="17"/>
      <c r="L12" s="17"/>
    </row>
    <row r="13" spans="1:12" customFormat="1">
      <c r="A13" s="14"/>
      <c r="B13" s="15"/>
      <c r="C13" s="16"/>
      <c r="D13" s="16"/>
      <c r="E13" s="17"/>
      <c r="F13" s="17"/>
      <c r="G13" s="17"/>
      <c r="H13" s="17"/>
      <c r="I13" s="17"/>
      <c r="J13" s="17"/>
      <c r="K13" s="17"/>
      <c r="L13" s="17"/>
    </row>
    <row r="14" spans="1:12" customFormat="1">
      <c r="A14" s="14"/>
      <c r="B14" s="15"/>
      <c r="C14" s="16"/>
      <c r="D14" s="16"/>
      <c r="E14" s="17"/>
      <c r="F14" s="17"/>
      <c r="G14" s="17"/>
      <c r="H14" s="17"/>
      <c r="I14" s="17"/>
      <c r="J14" s="17"/>
      <c r="K14" s="17"/>
      <c r="L14" s="17"/>
    </row>
    <row r="15" spans="1:12" customFormat="1">
      <c r="A15" s="14"/>
      <c r="B15" s="15"/>
      <c r="C15" s="16"/>
      <c r="D15" s="16"/>
      <c r="E15" s="17"/>
      <c r="F15" s="17"/>
      <c r="G15" s="17"/>
      <c r="H15" s="17"/>
      <c r="I15" s="17"/>
      <c r="J15" s="17"/>
      <c r="K15" s="17"/>
      <c r="L15" s="17"/>
    </row>
    <row r="16" spans="1:12" customFormat="1">
      <c r="A16" s="14"/>
      <c r="B16" s="15"/>
      <c r="C16" s="16"/>
      <c r="D16" s="16"/>
      <c r="E16" s="17"/>
      <c r="F16" s="17"/>
      <c r="G16" s="17"/>
      <c r="H16" s="17"/>
      <c r="I16" s="17"/>
      <c r="J16" s="17"/>
      <c r="K16" s="17"/>
      <c r="L16" s="17"/>
    </row>
    <row r="17" spans="1:12" customFormat="1">
      <c r="A17" s="14"/>
      <c r="B17" s="15"/>
      <c r="C17" s="16"/>
      <c r="D17" s="16"/>
      <c r="E17" s="17"/>
      <c r="F17" s="17"/>
      <c r="G17" s="17"/>
      <c r="H17" s="17"/>
      <c r="I17" s="17"/>
      <c r="J17" s="17"/>
      <c r="K17" s="17"/>
      <c r="L17" s="17"/>
    </row>
    <row r="18" spans="1:12" customFormat="1">
      <c r="A18" s="14"/>
      <c r="B18" s="15"/>
      <c r="C18" s="16"/>
      <c r="D18" s="16"/>
      <c r="E18" s="17"/>
      <c r="F18" s="17"/>
      <c r="G18" s="17"/>
      <c r="H18" s="17"/>
      <c r="I18" s="17"/>
      <c r="J18" s="17"/>
      <c r="K18" s="17"/>
      <c r="L18" s="17"/>
    </row>
    <row r="19" spans="1:12" customFormat="1">
      <c r="A19" s="14"/>
      <c r="B19" s="15"/>
      <c r="C19" s="16"/>
      <c r="D19" s="16"/>
      <c r="E19" s="17"/>
      <c r="F19" s="17"/>
      <c r="G19" s="17"/>
      <c r="H19" s="17"/>
      <c r="I19" s="17"/>
      <c r="J19" s="17"/>
      <c r="K19" s="17"/>
      <c r="L19" s="17"/>
    </row>
    <row r="20" spans="1:12" customFormat="1">
      <c r="A20" s="14"/>
      <c r="B20" s="15"/>
      <c r="C20" s="16"/>
      <c r="D20" s="16"/>
      <c r="E20" s="17"/>
      <c r="F20" s="17"/>
      <c r="G20" s="17"/>
      <c r="H20" s="17"/>
      <c r="I20" s="17"/>
      <c r="J20" s="17"/>
      <c r="K20" s="17"/>
      <c r="L20" s="17"/>
    </row>
    <row r="21" spans="1:12" customFormat="1">
      <c r="A21" s="14"/>
      <c r="B21" s="15"/>
      <c r="C21" s="16"/>
      <c r="D21" s="16"/>
      <c r="E21" s="17"/>
      <c r="F21" s="17"/>
      <c r="G21" s="17"/>
      <c r="H21" s="17"/>
      <c r="I21" s="17"/>
      <c r="J21" s="17"/>
      <c r="K21" s="17"/>
      <c r="L21" s="17"/>
    </row>
    <row r="22" spans="1:12" customFormat="1">
      <c r="A22" s="14"/>
      <c r="B22" s="16"/>
      <c r="C22" s="16"/>
      <c r="D22" s="16"/>
      <c r="E22" s="17"/>
      <c r="F22" s="17"/>
      <c r="G22" s="17"/>
      <c r="H22" s="17"/>
      <c r="I22" s="17"/>
      <c r="J22" s="17"/>
      <c r="K22" s="17"/>
      <c r="L22" s="17"/>
    </row>
    <row r="23" spans="1:12" customFormat="1">
      <c r="A23" s="14"/>
      <c r="B23" s="16"/>
      <c r="C23" s="16"/>
      <c r="D23" s="16"/>
      <c r="E23" s="17"/>
      <c r="F23" s="17"/>
      <c r="G23" s="17"/>
      <c r="H23" s="17"/>
      <c r="I23" s="17"/>
      <c r="J23" s="17"/>
      <c r="K23" s="17"/>
      <c r="L23" s="17"/>
    </row>
    <row r="24" spans="1:12" customFormat="1">
      <c r="A24" s="14"/>
      <c r="B24" s="16"/>
      <c r="C24" s="16"/>
      <c r="D24" s="16"/>
      <c r="E24" s="17"/>
      <c r="F24" s="17"/>
      <c r="G24" s="17"/>
      <c r="H24" s="17"/>
      <c r="I24" s="17"/>
      <c r="J24" s="17"/>
      <c r="K24" s="17"/>
      <c r="L24" s="17"/>
    </row>
    <row r="25" spans="1:12" customFormat="1">
      <c r="A25" s="14"/>
      <c r="B25" s="16"/>
      <c r="C25" s="16"/>
      <c r="D25" s="16"/>
      <c r="E25" s="17"/>
      <c r="F25" s="17"/>
      <c r="G25" s="17"/>
      <c r="H25" s="17"/>
      <c r="I25" s="17"/>
      <c r="J25" s="17"/>
      <c r="K25" s="17"/>
      <c r="L25" s="17"/>
    </row>
    <row r="26" spans="1:12" customFormat="1">
      <c r="A26" s="14"/>
      <c r="B26" s="16"/>
      <c r="C26" s="16"/>
      <c r="D26" s="16"/>
      <c r="E26" s="17"/>
      <c r="F26" s="17"/>
      <c r="G26" s="17"/>
      <c r="H26" s="17"/>
      <c r="I26" s="17"/>
      <c r="J26" s="17"/>
      <c r="K26" s="17"/>
      <c r="L26" s="17"/>
    </row>
    <row r="27" spans="1:12" customFormat="1">
      <c r="A27" s="14"/>
      <c r="B27" s="16"/>
      <c r="C27" s="16"/>
      <c r="D27" s="16"/>
      <c r="E27" s="17"/>
      <c r="F27" s="17"/>
      <c r="G27" s="17"/>
      <c r="H27" s="17"/>
      <c r="I27" s="17"/>
      <c r="J27" s="17"/>
      <c r="K27" s="17"/>
      <c r="L27" s="17"/>
    </row>
    <row r="28" spans="1:12" customFormat="1">
      <c r="A28" s="14"/>
      <c r="B28" s="16"/>
      <c r="C28" s="16"/>
      <c r="D28" s="16"/>
      <c r="E28" s="17"/>
      <c r="F28" s="17"/>
      <c r="G28" s="17"/>
      <c r="H28" s="17"/>
      <c r="I28" s="17"/>
      <c r="J28" s="17"/>
      <c r="K28" s="17"/>
      <c r="L28" s="17"/>
    </row>
    <row r="29" spans="1:12" customFormat="1">
      <c r="A29" s="14"/>
      <c r="B29" s="16"/>
      <c r="C29" s="16"/>
      <c r="D29" s="16"/>
      <c r="E29" s="17"/>
      <c r="F29" s="17"/>
      <c r="G29" s="17"/>
      <c r="H29" s="17"/>
      <c r="I29" s="17"/>
      <c r="J29" s="17"/>
      <c r="K29" s="17"/>
      <c r="L29" s="17"/>
    </row>
    <row r="30" spans="1:12" customFormat="1">
      <c r="A30" s="14"/>
      <c r="B30" s="16"/>
      <c r="C30" s="16"/>
      <c r="D30" s="16"/>
      <c r="E30" s="17"/>
      <c r="F30" s="17"/>
      <c r="G30" s="17"/>
      <c r="H30" s="17"/>
      <c r="I30" s="17"/>
      <c r="J30" s="17"/>
      <c r="K30" s="17"/>
      <c r="L30" s="17"/>
    </row>
    <row r="31" spans="1:12" customFormat="1">
      <c r="A31" s="14"/>
      <c r="B31" s="16"/>
      <c r="C31" s="16"/>
      <c r="D31" s="16"/>
      <c r="E31" s="17"/>
      <c r="F31" s="17"/>
      <c r="G31" s="17"/>
      <c r="H31" s="17"/>
      <c r="I31" s="17"/>
      <c r="J31" s="17"/>
      <c r="K31" s="17"/>
      <c r="L31" s="17"/>
    </row>
    <row r="32" spans="1:12" customFormat="1">
      <c r="A32" s="14"/>
      <c r="B32" s="16"/>
      <c r="C32" s="16"/>
      <c r="D32" s="16"/>
      <c r="E32" s="17"/>
      <c r="F32" s="17"/>
      <c r="G32" s="17"/>
      <c r="H32" s="17"/>
      <c r="I32" s="17"/>
      <c r="J32" s="17"/>
      <c r="K32" s="17"/>
      <c r="L32" s="17"/>
    </row>
    <row r="33" spans="1:12" customFormat="1">
      <c r="A33" s="14"/>
      <c r="B33" s="16"/>
      <c r="C33" s="16"/>
      <c r="D33" s="16"/>
      <c r="E33" s="17"/>
      <c r="F33" s="17"/>
      <c r="G33" s="17"/>
      <c r="H33" s="17"/>
      <c r="I33" s="17"/>
      <c r="J33" s="17"/>
      <c r="K33" s="17"/>
      <c r="L33" s="17"/>
    </row>
    <row r="34" spans="1:12" customFormat="1">
      <c r="A34" s="14"/>
      <c r="B34" s="16"/>
      <c r="C34" s="16"/>
      <c r="D34" s="16"/>
      <c r="E34" s="17"/>
      <c r="F34" s="17"/>
      <c r="G34" s="17"/>
      <c r="H34" s="17"/>
      <c r="I34" s="17"/>
      <c r="J34" s="17"/>
      <c r="K34" s="17"/>
      <c r="L34" s="17"/>
    </row>
    <row r="35" spans="1:12" customFormat="1">
      <c r="A35" s="14"/>
      <c r="B35" s="16"/>
      <c r="C35" s="16"/>
      <c r="D35" s="16"/>
      <c r="E35" s="17"/>
      <c r="F35" s="17"/>
      <c r="G35" s="17"/>
      <c r="H35" s="17"/>
      <c r="I35" s="17"/>
      <c r="J35" s="17"/>
      <c r="K35" s="17"/>
      <c r="L35" s="17"/>
    </row>
    <row r="36" spans="1:12" customFormat="1">
      <c r="A36" s="14"/>
      <c r="B36" s="16"/>
      <c r="C36" s="16"/>
      <c r="D36" s="16"/>
      <c r="E36" s="17"/>
      <c r="F36" s="17"/>
      <c r="G36" s="17"/>
      <c r="H36" s="17"/>
      <c r="I36" s="17"/>
      <c r="J36" s="17"/>
      <c r="K36" s="17"/>
      <c r="L36" s="17"/>
    </row>
    <row r="37" spans="1:12" customFormat="1">
      <c r="A37" s="14"/>
      <c r="B37" s="16"/>
      <c r="C37" s="16"/>
      <c r="D37" s="16"/>
      <c r="E37" s="17"/>
      <c r="F37" s="17"/>
      <c r="G37" s="17"/>
      <c r="H37" s="17"/>
      <c r="I37" s="17"/>
      <c r="J37" s="17"/>
      <c r="K37" s="17"/>
      <c r="L37" s="17"/>
    </row>
    <row r="38" spans="1:12" customFormat="1">
      <c r="A38" s="14"/>
      <c r="B38" s="16"/>
      <c r="C38" s="16"/>
      <c r="D38" s="16"/>
      <c r="E38" s="17"/>
      <c r="F38" s="17"/>
      <c r="G38" s="17"/>
      <c r="H38" s="17"/>
      <c r="I38" s="17"/>
      <c r="J38" s="17"/>
      <c r="K38" s="17"/>
      <c r="L38" s="17"/>
    </row>
    <row r="39" spans="1:12" customFormat="1">
      <c r="A39" s="14"/>
      <c r="B39" s="16"/>
      <c r="C39" s="16"/>
      <c r="D39" s="16"/>
      <c r="E39" s="17"/>
      <c r="F39" s="17"/>
      <c r="G39" s="17"/>
      <c r="H39" s="17"/>
      <c r="I39" s="17"/>
      <c r="J39" s="17"/>
      <c r="K39" s="17"/>
      <c r="L39" s="17"/>
    </row>
    <row r="40" spans="1:12" customFormat="1">
      <c r="A40" s="14"/>
      <c r="B40" s="16"/>
      <c r="C40" s="16"/>
      <c r="D40" s="16"/>
      <c r="E40" s="17"/>
      <c r="F40" s="17"/>
      <c r="G40" s="17"/>
      <c r="H40" s="17"/>
      <c r="I40" s="17"/>
      <c r="J40" s="17"/>
      <c r="K40" s="17"/>
      <c r="L40" s="17"/>
    </row>
    <row r="41" spans="1:12" customFormat="1">
      <c r="A41" s="14"/>
      <c r="B41" s="16"/>
      <c r="C41" s="16"/>
      <c r="D41" s="16"/>
      <c r="E41" s="17"/>
      <c r="F41" s="17"/>
      <c r="G41" s="17"/>
      <c r="H41" s="17"/>
      <c r="I41" s="17"/>
      <c r="J41" s="17"/>
      <c r="K41" s="17"/>
      <c r="L41" s="17"/>
    </row>
    <row r="42" spans="1:12" customFormat="1">
      <c r="A42" s="14"/>
      <c r="B42" s="16"/>
      <c r="C42" s="16"/>
      <c r="D42" s="16"/>
      <c r="E42" s="17"/>
      <c r="F42" s="17"/>
      <c r="G42" s="17"/>
      <c r="H42" s="17"/>
      <c r="I42" s="17"/>
      <c r="J42" s="17"/>
      <c r="K42" s="17"/>
      <c r="L42" s="17"/>
    </row>
    <row r="43" spans="1:12" customFormat="1">
      <c r="A43" s="14"/>
      <c r="B43" s="16"/>
      <c r="C43" s="16"/>
      <c r="D43" s="16"/>
      <c r="E43" s="17"/>
      <c r="F43" s="17"/>
      <c r="G43" s="17"/>
      <c r="H43" s="17"/>
      <c r="I43" s="17"/>
      <c r="J43" s="17"/>
      <c r="K43" s="17"/>
      <c r="L43" s="17"/>
    </row>
    <row r="44" spans="1:12" customFormat="1">
      <c r="A44" s="14"/>
      <c r="B44" s="16"/>
      <c r="C44" s="16"/>
      <c r="D44" s="16"/>
      <c r="E44" s="17"/>
      <c r="F44" s="17"/>
      <c r="G44" s="17"/>
      <c r="H44" s="17"/>
      <c r="I44" s="17"/>
      <c r="J44" s="17"/>
      <c r="K44" s="17"/>
      <c r="L44" s="17"/>
    </row>
    <row r="45" spans="1:12" customFormat="1">
      <c r="A45" s="14"/>
      <c r="B45" s="16"/>
      <c r="C45" s="16"/>
      <c r="D45" s="16"/>
      <c r="E45" s="17"/>
      <c r="F45" s="17"/>
      <c r="G45" s="17"/>
      <c r="H45" s="17"/>
      <c r="I45" s="17"/>
      <c r="J45" s="17"/>
      <c r="K45" s="17"/>
      <c r="L45" s="17"/>
    </row>
    <row r="46" spans="1:12" customFormat="1">
      <c r="A46" s="14"/>
      <c r="B46" s="16"/>
      <c r="C46" s="16"/>
      <c r="D46" s="16"/>
      <c r="E46" s="17"/>
      <c r="F46" s="17"/>
      <c r="G46" s="17"/>
      <c r="H46" s="17"/>
      <c r="I46" s="17"/>
      <c r="J46" s="17"/>
      <c r="K46" s="17"/>
      <c r="L46" s="17"/>
    </row>
    <row r="47" spans="1:12" customFormat="1">
      <c r="A47" s="14"/>
      <c r="B47" s="16"/>
      <c r="C47" s="16"/>
      <c r="D47" s="16"/>
      <c r="E47" s="17"/>
      <c r="F47" s="17"/>
      <c r="G47" s="17"/>
      <c r="H47" s="17"/>
      <c r="I47" s="17"/>
      <c r="J47" s="17"/>
      <c r="K47" s="17"/>
      <c r="L47" s="17"/>
    </row>
    <row r="48" spans="1:12" customFormat="1">
      <c r="A48" s="14"/>
      <c r="B48" s="16"/>
      <c r="C48" s="16"/>
      <c r="D48" s="16"/>
      <c r="E48" s="17"/>
      <c r="F48" s="17"/>
      <c r="G48" s="17"/>
      <c r="H48" s="17"/>
      <c r="I48" s="17"/>
      <c r="J48" s="17"/>
      <c r="K48" s="17"/>
      <c r="L48" s="17"/>
    </row>
    <row r="49" spans="1:12" customFormat="1">
      <c r="A49" s="14"/>
      <c r="B49" s="16"/>
      <c r="C49" s="16"/>
      <c r="D49" s="16"/>
      <c r="E49" s="17"/>
      <c r="F49" s="17"/>
      <c r="G49" s="17"/>
      <c r="H49" s="17"/>
      <c r="I49" s="17"/>
      <c r="J49" s="17"/>
      <c r="K49" s="17"/>
      <c r="L49" s="17"/>
    </row>
    <row r="50" spans="1:12" customFormat="1">
      <c r="A50" s="14"/>
      <c r="B50" s="16"/>
      <c r="C50" s="16"/>
      <c r="D50" s="16"/>
      <c r="E50" s="17"/>
      <c r="F50" s="17"/>
      <c r="G50" s="17"/>
      <c r="H50" s="17"/>
      <c r="I50" s="17"/>
      <c r="J50" s="17"/>
      <c r="K50" s="17"/>
      <c r="L50" s="17"/>
    </row>
    <row r="51" spans="1:12" customFormat="1">
      <c r="A51" s="14"/>
      <c r="B51" s="16"/>
      <c r="C51" s="16"/>
      <c r="D51" s="16"/>
      <c r="E51" s="17"/>
      <c r="F51" s="17"/>
      <c r="G51" s="17"/>
      <c r="H51" s="17"/>
      <c r="I51" s="17"/>
      <c r="J51" s="17"/>
      <c r="K51" s="17"/>
      <c r="L51" s="17"/>
    </row>
    <row r="52" spans="1:12" customFormat="1">
      <c r="A52" s="14"/>
      <c r="B52" s="16"/>
      <c r="C52" s="16"/>
      <c r="D52" s="16"/>
      <c r="E52" s="17"/>
      <c r="F52" s="17"/>
      <c r="G52" s="17"/>
      <c r="H52" s="17"/>
      <c r="I52" s="17"/>
      <c r="J52" s="17"/>
      <c r="K52" s="17"/>
      <c r="L52" s="17"/>
    </row>
    <row r="53" spans="1:12" customFormat="1">
      <c r="A53" s="14"/>
      <c r="B53" s="16"/>
      <c r="C53" s="16"/>
      <c r="D53" s="16"/>
      <c r="E53" s="17"/>
      <c r="F53" s="17"/>
      <c r="G53" s="17"/>
      <c r="H53" s="17"/>
      <c r="I53" s="17"/>
      <c r="J53" s="17"/>
      <c r="K53" s="17"/>
      <c r="L53" s="17"/>
    </row>
    <row r="54" spans="1:12" customFormat="1">
      <c r="A54" s="14"/>
      <c r="B54" s="16"/>
      <c r="C54" s="16"/>
      <c r="D54" s="16"/>
      <c r="E54" s="17"/>
      <c r="F54" s="17"/>
      <c r="G54" s="17"/>
      <c r="H54" s="17"/>
      <c r="I54" s="17"/>
      <c r="J54" s="17"/>
      <c r="K54" s="17"/>
      <c r="L54" s="17"/>
    </row>
    <row r="55" spans="1:12" customFormat="1">
      <c r="A55" s="14"/>
      <c r="B55" s="16"/>
      <c r="C55" s="16"/>
      <c r="D55" s="16"/>
      <c r="E55" s="17"/>
      <c r="F55" s="17"/>
      <c r="G55" s="17"/>
      <c r="H55" s="17"/>
      <c r="I55" s="17"/>
      <c r="J55" s="17"/>
      <c r="K55" s="17"/>
      <c r="L55" s="17"/>
    </row>
    <row r="56" spans="1:12" customFormat="1">
      <c r="A56" s="14"/>
      <c r="B56" s="16"/>
      <c r="C56" s="16"/>
      <c r="D56" s="16"/>
      <c r="E56" s="17"/>
      <c r="F56" s="17"/>
      <c r="G56" s="17"/>
      <c r="H56" s="17"/>
      <c r="I56" s="17"/>
      <c r="J56" s="17"/>
      <c r="K56" s="17"/>
      <c r="L56" s="17"/>
    </row>
    <row r="57" spans="1:12" customFormat="1">
      <c r="A57" s="14"/>
      <c r="B57" s="16"/>
      <c r="C57" s="16"/>
      <c r="D57" s="16"/>
      <c r="E57" s="17"/>
      <c r="F57" s="17"/>
      <c r="G57" s="17"/>
      <c r="H57" s="17"/>
      <c r="I57" s="17"/>
      <c r="J57" s="17"/>
      <c r="K57" s="17"/>
      <c r="L57" s="17"/>
    </row>
    <row r="58" spans="1:12" customFormat="1">
      <c r="A58" s="14"/>
      <c r="B58" s="16"/>
      <c r="C58" s="16"/>
      <c r="D58" s="16"/>
      <c r="E58" s="17"/>
      <c r="F58" s="17"/>
      <c r="G58" s="17"/>
      <c r="H58" s="17"/>
      <c r="I58" s="17"/>
      <c r="J58" s="17"/>
      <c r="K58" s="17"/>
      <c r="L58" s="17"/>
    </row>
    <row r="59" spans="1:12" customFormat="1">
      <c r="A59" s="14"/>
      <c r="B59" s="16"/>
      <c r="C59" s="16"/>
      <c r="D59" s="16"/>
      <c r="E59" s="17"/>
      <c r="F59" s="17"/>
      <c r="G59" s="17"/>
      <c r="H59" s="17"/>
      <c r="I59" s="17"/>
      <c r="J59" s="17"/>
      <c r="K59" s="17"/>
      <c r="L59" s="17"/>
    </row>
    <row r="60" spans="1:12" customFormat="1">
      <c r="A60" s="14"/>
      <c r="B60" s="16"/>
      <c r="C60" s="16"/>
      <c r="D60" s="16"/>
      <c r="E60" s="17"/>
      <c r="F60" s="17"/>
      <c r="G60" s="17"/>
      <c r="H60" s="17"/>
      <c r="I60" s="17"/>
      <c r="J60" s="17"/>
      <c r="K60" s="17"/>
      <c r="L60" s="17"/>
    </row>
    <row r="61" spans="1:12" customFormat="1">
      <c r="A61" s="14"/>
      <c r="B61" s="16"/>
      <c r="C61" s="16"/>
      <c r="D61" s="16"/>
      <c r="E61" s="17"/>
      <c r="F61" s="17"/>
      <c r="G61" s="17"/>
      <c r="H61" s="17"/>
      <c r="I61" s="17"/>
      <c r="J61" s="17"/>
      <c r="K61" s="17"/>
      <c r="L61" s="17"/>
    </row>
    <row r="62" spans="1:12" customFormat="1">
      <c r="A62" s="14"/>
      <c r="B62" s="16"/>
      <c r="C62" s="16"/>
      <c r="D62" s="16"/>
      <c r="E62" s="17"/>
      <c r="F62" s="17"/>
      <c r="G62" s="17"/>
      <c r="H62" s="17"/>
      <c r="I62" s="17"/>
      <c r="J62" s="17"/>
      <c r="K62" s="17"/>
      <c r="L62" s="17"/>
    </row>
    <row r="63" spans="1:12" customFormat="1">
      <c r="A63" s="14"/>
      <c r="B63" s="16"/>
      <c r="C63" s="16"/>
      <c r="D63" s="16"/>
      <c r="E63" s="17"/>
      <c r="F63" s="17"/>
      <c r="G63" s="17"/>
      <c r="H63" s="17"/>
      <c r="I63" s="17"/>
      <c r="J63" s="17"/>
      <c r="K63" s="17"/>
      <c r="L63" s="17"/>
    </row>
    <row r="64" spans="1:12" customFormat="1">
      <c r="A64" s="14"/>
      <c r="B64" s="16"/>
      <c r="C64" s="16"/>
      <c r="D64" s="16"/>
      <c r="E64" s="17"/>
      <c r="F64" s="17"/>
      <c r="G64" s="17"/>
      <c r="H64" s="17"/>
      <c r="I64" s="17"/>
      <c r="J64" s="17"/>
      <c r="K64" s="17"/>
      <c r="L64" s="17"/>
    </row>
    <row r="65" spans="1:12" customFormat="1">
      <c r="A65" s="14"/>
      <c r="B65" s="16"/>
      <c r="C65" s="16"/>
      <c r="D65" s="16"/>
      <c r="E65" s="17"/>
      <c r="F65" s="17"/>
      <c r="G65" s="17"/>
      <c r="H65" s="17"/>
      <c r="I65" s="17"/>
      <c r="J65" s="17"/>
      <c r="K65" s="17"/>
      <c r="L65" s="17"/>
    </row>
    <row r="66" spans="1:12" customFormat="1">
      <c r="A66" s="14"/>
      <c r="B66" s="16"/>
      <c r="C66" s="16"/>
      <c r="D66" s="16"/>
      <c r="E66" s="16"/>
      <c r="F66" s="17"/>
      <c r="G66" s="17"/>
      <c r="H66" s="17"/>
      <c r="I66" s="17"/>
      <c r="J66" s="17"/>
      <c r="K66" s="17"/>
      <c r="L66" s="17"/>
    </row>
    <row r="67" spans="1:12" customFormat="1">
      <c r="A67" s="14"/>
      <c r="B67" s="16"/>
      <c r="C67" s="16"/>
      <c r="D67" s="16"/>
      <c r="E67" s="16"/>
      <c r="F67" s="17"/>
      <c r="G67" s="17"/>
      <c r="H67" s="17"/>
      <c r="I67" s="17"/>
      <c r="J67" s="17"/>
      <c r="K67" s="17"/>
      <c r="L67" s="17"/>
    </row>
    <row r="68" spans="1:12" customFormat="1">
      <c r="A68" s="14"/>
      <c r="B68" s="16"/>
      <c r="C68" s="16"/>
      <c r="D68" s="16"/>
      <c r="E68" s="16"/>
      <c r="F68" s="17"/>
      <c r="G68" s="17"/>
      <c r="H68" s="17"/>
      <c r="I68" s="17"/>
      <c r="J68" s="17"/>
      <c r="K68" s="17"/>
      <c r="L68" s="17"/>
    </row>
    <row r="69" spans="1:12" customFormat="1">
      <c r="A69" s="14"/>
      <c r="B69" s="16"/>
      <c r="C69" s="16"/>
      <c r="D69" s="16"/>
      <c r="E69" s="16"/>
      <c r="F69" s="17"/>
      <c r="G69" s="17"/>
      <c r="H69" s="17"/>
      <c r="I69" s="17"/>
      <c r="J69" s="17"/>
      <c r="K69" s="17"/>
      <c r="L69" s="17"/>
    </row>
    <row r="70" spans="1:12" customFormat="1">
      <c r="A70" s="14"/>
      <c r="B70" s="16"/>
      <c r="C70" s="16"/>
      <c r="D70" s="16"/>
      <c r="E70" s="16"/>
      <c r="F70" s="17"/>
      <c r="G70" s="17"/>
      <c r="H70" s="17"/>
      <c r="I70" s="17"/>
      <c r="J70" s="17"/>
      <c r="K70" s="17"/>
      <c r="L70" s="17"/>
    </row>
    <row r="71" spans="1:12" customFormat="1">
      <c r="A71" s="14"/>
      <c r="B71" s="16"/>
      <c r="C71" s="16"/>
      <c r="D71" s="16"/>
      <c r="E71" s="16"/>
      <c r="F71" s="17"/>
      <c r="G71" s="17"/>
      <c r="H71" s="17"/>
      <c r="I71" s="17"/>
      <c r="J71" s="17"/>
      <c r="K71" s="17"/>
      <c r="L71" s="17"/>
    </row>
    <row r="72" spans="1:12" customFormat="1">
      <c r="A72" s="14"/>
      <c r="B72" s="16"/>
      <c r="C72" s="16"/>
      <c r="D72" s="16"/>
      <c r="E72" s="16"/>
      <c r="F72" s="17"/>
      <c r="G72" s="17"/>
      <c r="H72" s="17"/>
      <c r="I72" s="17"/>
      <c r="J72" s="17"/>
      <c r="K72" s="17"/>
      <c r="L72" s="17"/>
    </row>
    <row r="73" spans="1:12" customFormat="1">
      <c r="A73" s="14"/>
      <c r="B73" s="16"/>
      <c r="C73" s="16"/>
      <c r="D73" s="16"/>
      <c r="E73" s="16"/>
      <c r="F73" s="17"/>
      <c r="G73" s="17"/>
      <c r="H73" s="17"/>
      <c r="I73" s="17"/>
      <c r="J73" s="17"/>
      <c r="K73" s="17"/>
      <c r="L73" s="17"/>
    </row>
    <row r="74" spans="1:12" customFormat="1">
      <c r="A74" s="14"/>
      <c r="B74" s="16"/>
      <c r="C74" s="16"/>
      <c r="D74" s="16"/>
      <c r="E74" s="16"/>
      <c r="F74" s="17"/>
      <c r="G74" s="17"/>
      <c r="H74" s="17"/>
      <c r="I74" s="17"/>
      <c r="J74" s="17"/>
      <c r="K74" s="17"/>
      <c r="L74" s="17"/>
    </row>
    <row r="75" spans="1:12" customFormat="1">
      <c r="A75" s="14"/>
      <c r="B75" s="16"/>
      <c r="C75" s="16"/>
      <c r="D75" s="16"/>
      <c r="E75" s="16"/>
      <c r="F75" s="17"/>
      <c r="G75" s="17"/>
      <c r="H75" s="17"/>
      <c r="I75" s="17"/>
      <c r="J75" s="17"/>
      <c r="K75" s="17"/>
      <c r="L75" s="17"/>
    </row>
    <row r="76" spans="1:12" customFormat="1">
      <c r="A76" s="14"/>
      <c r="B76" s="16"/>
      <c r="C76" s="16"/>
      <c r="D76" s="16"/>
      <c r="E76" s="16"/>
      <c r="F76" s="16"/>
      <c r="G76" s="17"/>
      <c r="H76" s="17"/>
      <c r="I76" s="17"/>
      <c r="J76" s="17"/>
      <c r="K76" s="17"/>
      <c r="L76" s="17"/>
    </row>
    <row r="77" spans="1:12" customFormat="1">
      <c r="A77" s="14"/>
      <c r="B77" s="16"/>
      <c r="C77" s="16"/>
      <c r="D77" s="16"/>
      <c r="E77" s="16"/>
      <c r="F77" s="16"/>
      <c r="G77" s="17"/>
      <c r="H77" s="17"/>
      <c r="I77" s="17"/>
      <c r="J77" s="17"/>
      <c r="K77" s="17"/>
      <c r="L77" s="17"/>
    </row>
    <row r="78" spans="1:12" customFormat="1">
      <c r="A78" s="14"/>
      <c r="B78" s="16"/>
      <c r="C78" s="16"/>
      <c r="D78" s="16"/>
      <c r="E78" s="16"/>
      <c r="F78" s="16"/>
      <c r="G78" s="17"/>
      <c r="H78" s="17"/>
      <c r="I78" s="17"/>
      <c r="J78" s="17"/>
      <c r="K78" s="17"/>
      <c r="L78" s="17"/>
    </row>
    <row r="79" spans="1:12" customFormat="1">
      <c r="A79" s="14"/>
      <c r="B79" s="16"/>
      <c r="C79" s="16"/>
      <c r="D79" s="16"/>
      <c r="E79" s="16"/>
      <c r="F79" s="16"/>
      <c r="G79" s="17"/>
      <c r="H79" s="17"/>
      <c r="I79" s="17"/>
      <c r="J79" s="17"/>
      <c r="K79" s="17"/>
      <c r="L79" s="17"/>
    </row>
    <row r="80" spans="1:12" customFormat="1">
      <c r="A80" s="14"/>
      <c r="B80" s="16"/>
      <c r="C80" s="16"/>
      <c r="D80" s="16"/>
      <c r="E80" s="16"/>
      <c r="F80" s="16"/>
      <c r="G80" s="17"/>
      <c r="H80" s="17"/>
      <c r="I80" s="17"/>
      <c r="J80" s="17"/>
      <c r="K80" s="17"/>
      <c r="L80" s="17"/>
    </row>
    <row r="81" spans="1:12" customFormat="1">
      <c r="A81" s="14"/>
      <c r="B81" s="16"/>
      <c r="C81" s="16"/>
      <c r="D81" s="16"/>
      <c r="E81" s="16"/>
      <c r="F81" s="16"/>
      <c r="G81" s="17"/>
      <c r="H81" s="17"/>
      <c r="I81" s="17"/>
      <c r="J81" s="17"/>
      <c r="K81" s="17"/>
      <c r="L81" s="17"/>
    </row>
    <row r="82" spans="1:12" customFormat="1">
      <c r="A82" s="14"/>
      <c r="B82" s="16"/>
      <c r="C82" s="16"/>
      <c r="D82" s="16"/>
      <c r="E82" s="16"/>
      <c r="F82" s="16"/>
      <c r="G82" s="17"/>
      <c r="H82" s="17"/>
      <c r="I82" s="17"/>
      <c r="J82" s="17"/>
      <c r="K82" s="17"/>
      <c r="L82" s="17"/>
    </row>
    <row r="83" spans="1:12" customFormat="1">
      <c r="A83" s="14"/>
      <c r="B83" s="16"/>
      <c r="C83" s="16"/>
      <c r="D83" s="16"/>
      <c r="E83" s="16"/>
      <c r="F83" s="16"/>
      <c r="G83" s="17"/>
      <c r="H83" s="17"/>
      <c r="I83" s="17"/>
      <c r="J83" s="17"/>
      <c r="K83" s="17"/>
      <c r="L83" s="17"/>
    </row>
    <row r="84" spans="1:12" customFormat="1">
      <c r="A84" s="14"/>
      <c r="B84" s="16"/>
      <c r="C84" s="16"/>
      <c r="D84" s="16"/>
      <c r="E84" s="16"/>
      <c r="F84" s="16"/>
      <c r="G84" s="17"/>
      <c r="H84" s="17"/>
      <c r="I84" s="17"/>
      <c r="J84" s="17"/>
      <c r="K84" s="17"/>
      <c r="L84" s="17"/>
    </row>
    <row r="85" spans="1:12" customFormat="1">
      <c r="A85" s="14"/>
      <c r="B85" s="16"/>
      <c r="C85" s="16"/>
      <c r="D85" s="16"/>
      <c r="E85" s="16"/>
      <c r="F85" s="16"/>
      <c r="G85" s="17"/>
      <c r="H85" s="17"/>
      <c r="I85" s="17"/>
      <c r="J85" s="17"/>
      <c r="K85" s="17"/>
      <c r="L85" s="17"/>
    </row>
    <row r="86" spans="1:12" customFormat="1">
      <c r="A86" s="14"/>
      <c r="B86" s="16"/>
      <c r="C86" s="16"/>
      <c r="D86" s="16"/>
      <c r="E86" s="16"/>
      <c r="F86" s="16"/>
      <c r="G86" s="17"/>
      <c r="H86" s="17"/>
      <c r="I86" s="17"/>
      <c r="J86" s="17"/>
      <c r="K86" s="17"/>
      <c r="L86" s="17"/>
    </row>
    <row r="87" spans="1:12" customFormat="1">
      <c r="A87" s="14"/>
      <c r="B87" s="16"/>
      <c r="C87" s="16"/>
      <c r="D87" s="16"/>
      <c r="E87" s="16"/>
      <c r="F87" s="16"/>
      <c r="G87" s="17"/>
      <c r="H87" s="17"/>
      <c r="I87" s="17"/>
      <c r="J87" s="17"/>
      <c r="K87" s="17"/>
      <c r="L87" s="17"/>
    </row>
    <row r="88" spans="1:12" customFormat="1">
      <c r="A88" s="14"/>
      <c r="B88" s="16"/>
      <c r="C88" s="16"/>
      <c r="D88" s="16"/>
      <c r="E88" s="16"/>
      <c r="F88" s="16"/>
      <c r="G88" s="17"/>
      <c r="H88" s="17"/>
      <c r="I88" s="17"/>
      <c r="J88" s="17"/>
      <c r="K88" s="17"/>
      <c r="L88" s="17"/>
    </row>
    <row r="89" spans="1:12" customFormat="1">
      <c r="A89" s="14"/>
      <c r="B89" s="16"/>
      <c r="C89" s="16"/>
      <c r="D89" s="16"/>
      <c r="E89" s="16"/>
      <c r="F89" s="16"/>
      <c r="G89" s="17"/>
      <c r="H89" s="17"/>
      <c r="I89" s="17"/>
      <c r="J89" s="17"/>
      <c r="K89" s="17"/>
      <c r="L89" s="17"/>
    </row>
    <row r="90" spans="1:12" customFormat="1">
      <c r="A90" s="14"/>
      <c r="B90" s="16"/>
      <c r="C90" s="16"/>
      <c r="D90" s="16"/>
      <c r="E90" s="16"/>
      <c r="F90" s="16"/>
      <c r="G90" s="17"/>
      <c r="H90" s="17"/>
      <c r="I90" s="17"/>
      <c r="J90" s="17"/>
      <c r="K90" s="17"/>
      <c r="L90" s="17"/>
    </row>
    <row r="91" spans="1:12" customFormat="1">
      <c r="A91" s="14"/>
      <c r="B91" s="16"/>
      <c r="C91" s="16"/>
      <c r="D91" s="16"/>
      <c r="E91" s="16"/>
      <c r="F91" s="16"/>
      <c r="G91" s="17"/>
      <c r="H91" s="17"/>
      <c r="I91" s="17"/>
      <c r="J91" s="17"/>
      <c r="K91" s="17"/>
      <c r="L91" s="17"/>
    </row>
    <row r="92" spans="1:12" customFormat="1">
      <c r="A92" s="14"/>
      <c r="B92" s="16"/>
      <c r="C92" s="16"/>
      <c r="D92" s="16"/>
      <c r="E92" s="16"/>
      <c r="F92" s="16"/>
      <c r="G92" s="17"/>
      <c r="H92" s="17"/>
      <c r="I92" s="17"/>
      <c r="J92" s="17"/>
      <c r="K92" s="17"/>
      <c r="L92" s="17"/>
    </row>
    <row r="93" spans="1:12" customFormat="1">
      <c r="A93" s="14"/>
      <c r="B93" s="16"/>
      <c r="C93" s="16"/>
      <c r="D93" s="16"/>
      <c r="E93" s="16"/>
      <c r="F93" s="16"/>
      <c r="G93" s="17"/>
      <c r="H93" s="17"/>
      <c r="I93" s="17"/>
      <c r="J93" s="17"/>
      <c r="K93" s="17"/>
      <c r="L93" s="17"/>
    </row>
    <row r="94" spans="1:12" customFormat="1">
      <c r="A94" s="18"/>
      <c r="B94" s="16"/>
      <c r="C94" s="16"/>
      <c r="D94" s="16"/>
      <c r="E94" s="16"/>
      <c r="F94" s="16"/>
      <c r="G94" s="17"/>
      <c r="H94" s="17"/>
      <c r="I94" s="17"/>
      <c r="J94" s="17"/>
      <c r="K94" s="17"/>
      <c r="L94" s="17"/>
    </row>
    <row r="95" spans="1:12" customFormat="1">
      <c r="A95" s="14"/>
      <c r="B95" s="16"/>
      <c r="C95" s="16"/>
      <c r="D95" s="16"/>
      <c r="E95" s="16"/>
      <c r="F95" s="16"/>
      <c r="G95" s="17"/>
      <c r="H95" s="17"/>
      <c r="I95" s="17"/>
      <c r="J95" s="17"/>
      <c r="K95" s="17"/>
      <c r="L95" s="17"/>
    </row>
    <row r="96" spans="1:12" customFormat="1">
      <c r="A96" s="14"/>
      <c r="B96" s="16"/>
      <c r="C96" s="16"/>
      <c r="D96" s="16"/>
      <c r="E96" s="16"/>
      <c r="F96" s="16"/>
      <c r="G96" s="17"/>
      <c r="H96" s="17"/>
      <c r="I96" s="17"/>
      <c r="J96" s="17"/>
      <c r="K96" s="17"/>
      <c r="L96" s="17"/>
    </row>
    <row r="97" spans="1:12" customFormat="1">
      <c r="A97" s="14"/>
      <c r="B97" s="16"/>
      <c r="C97" s="16"/>
      <c r="D97" s="16"/>
      <c r="E97" s="16"/>
      <c r="F97" s="16"/>
      <c r="G97" s="17"/>
      <c r="H97" s="17"/>
      <c r="I97" s="17"/>
      <c r="J97" s="17"/>
      <c r="K97" s="17"/>
      <c r="L97" s="17"/>
    </row>
    <row r="98" spans="1:12" customFormat="1">
      <c r="A98" s="14"/>
      <c r="B98" s="16"/>
      <c r="C98" s="16"/>
      <c r="D98" s="16"/>
      <c r="E98" s="16"/>
      <c r="F98" s="16"/>
      <c r="G98" s="17"/>
      <c r="H98" s="17"/>
      <c r="I98" s="17"/>
      <c r="J98" s="17"/>
      <c r="K98" s="17"/>
      <c r="L98" s="17"/>
    </row>
    <row r="99" spans="1:12" customFormat="1">
      <c r="A99" s="14"/>
      <c r="B99" s="16"/>
      <c r="C99" s="16"/>
      <c r="D99" s="16"/>
      <c r="E99" s="16"/>
      <c r="F99" s="16"/>
      <c r="G99" s="17"/>
      <c r="H99" s="17"/>
      <c r="I99" s="17"/>
      <c r="J99" s="17"/>
      <c r="K99" s="17"/>
      <c r="L99" s="17"/>
    </row>
    <row r="100" spans="1:12" customFormat="1">
      <c r="A100" s="14"/>
      <c r="B100" s="16"/>
      <c r="C100" s="16"/>
      <c r="D100" s="16"/>
      <c r="E100" s="16"/>
      <c r="F100" s="16"/>
      <c r="G100" s="17"/>
      <c r="H100" s="17"/>
      <c r="I100" s="17"/>
      <c r="J100" s="17"/>
      <c r="K100" s="17"/>
      <c r="L100" s="17"/>
    </row>
    <row r="101" spans="1:12" customFormat="1">
      <c r="A101" s="14"/>
      <c r="B101" s="16"/>
      <c r="C101" s="16"/>
      <c r="D101" s="16"/>
      <c r="E101" s="16"/>
      <c r="F101" s="16"/>
      <c r="G101" s="17"/>
      <c r="H101" s="17"/>
      <c r="I101" s="17"/>
      <c r="J101" s="17"/>
      <c r="K101" s="17"/>
      <c r="L101" s="17"/>
    </row>
    <row r="102" spans="1:12" customFormat="1">
      <c r="A102" s="14"/>
      <c r="B102" s="16"/>
      <c r="C102" s="16"/>
      <c r="D102" s="16"/>
      <c r="E102" s="16"/>
      <c r="F102" s="16"/>
      <c r="G102" s="17"/>
      <c r="H102" s="17"/>
      <c r="I102" s="17"/>
      <c r="J102" s="17"/>
      <c r="K102" s="17"/>
      <c r="L102" s="17"/>
    </row>
    <row r="103" spans="1:12" customFormat="1">
      <c r="A103" s="14"/>
      <c r="B103" s="16"/>
      <c r="C103" s="16"/>
      <c r="D103" s="16"/>
      <c r="E103" s="16"/>
      <c r="F103" s="16"/>
      <c r="G103" s="17"/>
      <c r="H103" s="17"/>
      <c r="I103" s="17"/>
      <c r="J103" s="17"/>
      <c r="K103" s="17"/>
      <c r="L103" s="17"/>
    </row>
    <row r="104" spans="1:12" customFormat="1">
      <c r="A104" s="14"/>
      <c r="B104" s="16"/>
      <c r="C104" s="16"/>
      <c r="D104" s="16"/>
      <c r="E104" s="16"/>
      <c r="F104" s="16"/>
      <c r="G104" s="17"/>
      <c r="H104" s="17"/>
      <c r="I104" s="17"/>
      <c r="J104" s="17"/>
      <c r="K104" s="17"/>
      <c r="L104" s="17"/>
    </row>
    <row r="105" spans="1:12" customFormat="1">
      <c r="A105" s="14"/>
      <c r="B105" s="16"/>
      <c r="C105" s="16"/>
      <c r="D105" s="16"/>
      <c r="E105" s="16"/>
      <c r="F105" s="16"/>
      <c r="G105" s="17"/>
      <c r="H105" s="17"/>
      <c r="I105" s="17"/>
      <c r="J105" s="17"/>
      <c r="K105" s="17"/>
      <c r="L105" s="17"/>
    </row>
    <row r="106" spans="1:12" customFormat="1">
      <c r="A106" s="14"/>
      <c r="B106" s="16"/>
      <c r="C106" s="16"/>
      <c r="D106" s="16"/>
      <c r="E106" s="16"/>
      <c r="F106" s="16"/>
      <c r="G106" s="17"/>
      <c r="H106" s="17"/>
      <c r="I106" s="17"/>
      <c r="J106" s="17"/>
      <c r="K106" s="17"/>
      <c r="L106" s="17"/>
    </row>
    <row r="107" spans="1:12" customFormat="1">
      <c r="A107" s="14"/>
      <c r="B107" s="16"/>
      <c r="C107" s="16"/>
      <c r="D107" s="16"/>
      <c r="E107" s="16"/>
      <c r="F107" s="16"/>
      <c r="G107" s="17"/>
      <c r="H107" s="17"/>
      <c r="I107" s="17"/>
      <c r="J107" s="17"/>
      <c r="K107" s="17"/>
      <c r="L107" s="17"/>
    </row>
    <row r="108" spans="1:12" customFormat="1">
      <c r="A108" s="14"/>
      <c r="B108" s="16"/>
      <c r="C108" s="16"/>
      <c r="D108" s="16"/>
      <c r="E108" s="16"/>
      <c r="F108" s="16"/>
      <c r="G108" s="17"/>
      <c r="H108" s="17"/>
      <c r="I108" s="17"/>
      <c r="J108" s="17"/>
      <c r="K108" s="17"/>
      <c r="L108" s="17"/>
    </row>
    <row r="109" spans="1:12" customFormat="1">
      <c r="A109" s="14"/>
      <c r="B109" s="16"/>
      <c r="C109" s="16"/>
      <c r="D109" s="16"/>
      <c r="E109" s="16"/>
      <c r="F109" s="16"/>
      <c r="G109" s="17"/>
      <c r="H109" s="17"/>
      <c r="I109" s="17"/>
      <c r="J109" s="17"/>
      <c r="K109" s="17"/>
      <c r="L109" s="17"/>
    </row>
    <row r="110" spans="1:12" customFormat="1">
      <c r="A110" s="14"/>
      <c r="B110" s="16"/>
      <c r="C110" s="16"/>
      <c r="D110" s="16"/>
      <c r="E110" s="16"/>
      <c r="F110" s="16"/>
      <c r="G110" s="17"/>
      <c r="H110" s="17"/>
      <c r="I110" s="17"/>
      <c r="J110" s="17"/>
      <c r="K110" s="17"/>
      <c r="L110" s="17"/>
    </row>
    <row r="111" spans="1:12" customFormat="1">
      <c r="A111" s="14"/>
      <c r="B111" s="16"/>
      <c r="C111" s="16"/>
      <c r="D111" s="16"/>
      <c r="E111" s="16"/>
      <c r="F111" s="16"/>
      <c r="G111" s="17"/>
      <c r="H111" s="17"/>
      <c r="I111" s="17"/>
      <c r="J111" s="17"/>
      <c r="K111" s="17"/>
      <c r="L111" s="17"/>
    </row>
    <row r="112" spans="1:12" customFormat="1">
      <c r="A112" s="14"/>
      <c r="B112" s="16"/>
      <c r="C112" s="16"/>
      <c r="D112" s="16"/>
      <c r="E112" s="16"/>
      <c r="F112" s="16"/>
      <c r="G112" s="17"/>
      <c r="H112" s="17"/>
      <c r="I112" s="17"/>
      <c r="J112" s="17"/>
      <c r="K112" s="17"/>
      <c r="L112" s="17"/>
    </row>
    <row r="113" spans="1:12" customFormat="1">
      <c r="A113" s="14"/>
      <c r="B113" s="16"/>
      <c r="C113" s="16"/>
      <c r="D113" s="16"/>
      <c r="E113" s="16"/>
      <c r="F113" s="16"/>
      <c r="G113" s="17"/>
      <c r="H113" s="17"/>
      <c r="I113" s="17"/>
      <c r="J113" s="17"/>
      <c r="K113" s="17"/>
      <c r="L113" s="17"/>
    </row>
    <row r="114" spans="1:12" customFormat="1">
      <c r="A114" s="14"/>
      <c r="B114" s="16"/>
      <c r="C114" s="16"/>
      <c r="D114" s="16"/>
      <c r="E114" s="16"/>
      <c r="F114" s="16"/>
      <c r="G114" s="17"/>
      <c r="H114" s="17"/>
      <c r="I114" s="17"/>
      <c r="J114" s="17"/>
      <c r="K114" s="17"/>
      <c r="L114" s="17"/>
    </row>
    <row r="115" spans="1:12" customFormat="1">
      <c r="A115" s="14"/>
      <c r="B115" s="16"/>
      <c r="C115" s="16"/>
      <c r="D115" s="16"/>
      <c r="E115" s="16"/>
      <c r="F115" s="16"/>
      <c r="G115" s="17"/>
      <c r="H115" s="17"/>
      <c r="I115" s="17"/>
      <c r="J115" s="17"/>
      <c r="K115" s="17"/>
      <c r="L115" s="17"/>
    </row>
    <row r="116" spans="1:12" customFormat="1">
      <c r="A116" s="14"/>
      <c r="B116" s="16"/>
      <c r="C116" s="16"/>
      <c r="D116" s="16"/>
      <c r="E116" s="16"/>
      <c r="F116" s="16"/>
      <c r="G116" s="17"/>
      <c r="H116" s="17"/>
      <c r="I116" s="17"/>
      <c r="J116" s="17"/>
      <c r="K116" s="17"/>
      <c r="L116" s="17"/>
    </row>
    <row r="117" spans="1:12" customFormat="1">
      <c r="A117" s="14"/>
      <c r="B117" s="16"/>
      <c r="C117" s="16"/>
      <c r="D117" s="16"/>
      <c r="E117" s="16"/>
      <c r="F117" s="16"/>
      <c r="G117" s="17"/>
      <c r="H117" s="17"/>
      <c r="I117" s="17"/>
      <c r="J117" s="17"/>
      <c r="K117" s="17"/>
      <c r="L117" s="17"/>
    </row>
    <row r="118" spans="1:12" customFormat="1">
      <c r="A118" s="14"/>
      <c r="B118" s="16"/>
      <c r="C118" s="16"/>
      <c r="D118" s="16"/>
      <c r="E118" s="16"/>
      <c r="F118" s="16"/>
      <c r="G118" s="17"/>
      <c r="H118" s="17"/>
      <c r="I118" s="17"/>
      <c r="J118" s="17"/>
      <c r="K118" s="17"/>
      <c r="L118" s="17"/>
    </row>
    <row r="119" spans="1:12" customFormat="1">
      <c r="A119" s="14"/>
      <c r="B119" s="16"/>
      <c r="C119" s="16"/>
      <c r="D119" s="16"/>
      <c r="E119" s="16"/>
      <c r="F119" s="16"/>
      <c r="G119" s="17"/>
      <c r="H119" s="17"/>
      <c r="I119" s="17"/>
      <c r="J119" s="17"/>
      <c r="K119" s="17"/>
      <c r="L119" s="17"/>
    </row>
    <row r="120" spans="1:12" customFormat="1">
      <c r="A120" s="14"/>
      <c r="B120" s="16"/>
      <c r="C120" s="16"/>
      <c r="D120" s="16"/>
      <c r="E120" s="16"/>
      <c r="F120" s="16"/>
      <c r="G120" s="17"/>
      <c r="H120" s="17"/>
      <c r="I120" s="17"/>
      <c r="J120" s="17"/>
      <c r="K120" s="17"/>
      <c r="L120" s="17"/>
    </row>
    <row r="121" spans="1:12" customFormat="1">
      <c r="A121" s="14"/>
      <c r="B121" s="16"/>
      <c r="C121" s="16"/>
      <c r="D121" s="16"/>
      <c r="E121" s="16"/>
      <c r="F121" s="16"/>
      <c r="G121" s="17"/>
      <c r="H121" s="17"/>
      <c r="I121" s="17"/>
      <c r="J121" s="17"/>
      <c r="K121" s="17"/>
      <c r="L121" s="17"/>
    </row>
    <row r="122" spans="1:12" customFormat="1">
      <c r="A122" s="14"/>
      <c r="B122" s="16"/>
      <c r="C122" s="16"/>
      <c r="D122" s="16"/>
      <c r="E122" s="16"/>
      <c r="F122" s="16"/>
      <c r="G122" s="17"/>
      <c r="H122" s="17"/>
      <c r="I122" s="17"/>
      <c r="J122" s="17"/>
      <c r="K122" s="17"/>
      <c r="L122" s="17"/>
    </row>
    <row r="123" spans="1:12" customFormat="1">
      <c r="A123" s="14"/>
      <c r="B123" s="16"/>
      <c r="C123" s="16"/>
      <c r="D123" s="16"/>
      <c r="E123" s="16"/>
      <c r="F123" s="16"/>
      <c r="G123" s="17"/>
      <c r="H123" s="17"/>
      <c r="I123" s="17"/>
      <c r="J123" s="17"/>
      <c r="K123" s="17"/>
      <c r="L123" s="17"/>
    </row>
    <row r="124" spans="1:12" customFormat="1">
      <c r="A124" s="14"/>
      <c r="B124" s="16"/>
      <c r="C124" s="16"/>
      <c r="D124" s="16"/>
      <c r="E124" s="16"/>
      <c r="F124" s="16"/>
      <c r="G124" s="17"/>
      <c r="H124" s="17"/>
      <c r="I124" s="17"/>
      <c r="J124" s="17"/>
      <c r="K124" s="17"/>
      <c r="L124" s="17"/>
    </row>
    <row r="125" spans="1:12" customFormat="1">
      <c r="A125" s="14"/>
      <c r="B125" s="16"/>
      <c r="C125" s="16"/>
      <c r="D125" s="16"/>
      <c r="E125" s="16"/>
      <c r="F125" s="16"/>
      <c r="G125" s="17"/>
      <c r="H125" s="17"/>
      <c r="I125" s="17"/>
      <c r="J125" s="17"/>
      <c r="K125" s="17"/>
      <c r="L125" s="17"/>
    </row>
    <row r="126" spans="1:12" customFormat="1">
      <c r="A126" s="14"/>
      <c r="B126" s="16"/>
      <c r="C126" s="16"/>
      <c r="D126" s="16"/>
      <c r="E126" s="16"/>
      <c r="F126" s="16"/>
      <c r="G126" s="17"/>
      <c r="H126" s="17"/>
      <c r="I126" s="17"/>
      <c r="J126" s="17"/>
      <c r="K126" s="17"/>
      <c r="L126" s="17"/>
    </row>
    <row r="127" spans="1:12" customFormat="1">
      <c r="A127" s="14"/>
      <c r="B127" s="16"/>
      <c r="C127" s="16"/>
      <c r="D127" s="16"/>
      <c r="E127" s="16"/>
      <c r="F127" s="16"/>
      <c r="G127" s="17"/>
      <c r="H127" s="17"/>
      <c r="I127" s="17"/>
      <c r="J127" s="17"/>
      <c r="K127" s="17"/>
      <c r="L127" s="17"/>
    </row>
    <row r="128" spans="1:12" customFormat="1">
      <c r="A128" s="14"/>
      <c r="B128" s="16"/>
      <c r="C128" s="16"/>
      <c r="D128" s="16"/>
      <c r="E128" s="16"/>
      <c r="F128" s="16"/>
      <c r="G128" s="17"/>
      <c r="H128" s="17"/>
      <c r="I128" s="17"/>
      <c r="J128" s="17"/>
      <c r="K128" s="17"/>
      <c r="L128" s="17"/>
    </row>
    <row r="129" spans="1:12" customFormat="1">
      <c r="A129" s="14"/>
      <c r="B129" s="16"/>
      <c r="C129" s="16"/>
      <c r="D129" s="16"/>
      <c r="E129" s="16"/>
      <c r="F129" s="16"/>
      <c r="G129" s="17"/>
      <c r="H129" s="17"/>
      <c r="I129" s="17"/>
      <c r="J129" s="17"/>
      <c r="K129" s="17"/>
      <c r="L129" s="17"/>
    </row>
    <row r="130" spans="1:12" customFormat="1">
      <c r="A130" s="14"/>
      <c r="B130" s="16"/>
      <c r="C130" s="16"/>
      <c r="D130" s="16"/>
      <c r="E130" s="16"/>
      <c r="F130" s="16"/>
      <c r="G130" s="17"/>
      <c r="H130" s="17"/>
      <c r="I130" s="17"/>
      <c r="J130" s="17"/>
      <c r="K130" s="17"/>
      <c r="L130" s="17"/>
    </row>
    <row r="131" spans="1:12" customFormat="1">
      <c r="A131" s="14"/>
      <c r="B131" s="16"/>
      <c r="C131" s="16"/>
      <c r="D131" s="16"/>
      <c r="E131" s="16"/>
      <c r="F131" s="16"/>
      <c r="G131" s="17"/>
      <c r="H131" s="17"/>
      <c r="I131" s="17"/>
      <c r="J131" s="17"/>
      <c r="K131" s="17"/>
      <c r="L131" s="17"/>
    </row>
    <row r="132" spans="1:12" customFormat="1">
      <c r="A132" s="14"/>
      <c r="B132" s="16"/>
      <c r="C132" s="16"/>
      <c r="D132" s="16"/>
      <c r="E132" s="16"/>
      <c r="F132" s="16"/>
      <c r="G132" s="17"/>
      <c r="H132" s="17"/>
      <c r="I132" s="17"/>
      <c r="J132" s="17"/>
      <c r="K132" s="17"/>
      <c r="L132" s="17"/>
    </row>
    <row r="133" spans="1:12" customFormat="1">
      <c r="A133" s="14"/>
      <c r="B133" s="16"/>
      <c r="C133" s="16"/>
      <c r="D133" s="16"/>
      <c r="E133" s="16"/>
      <c r="F133" s="16"/>
      <c r="G133" s="17"/>
      <c r="H133" s="17"/>
      <c r="I133" s="17"/>
      <c r="J133" s="17"/>
      <c r="K133" s="17"/>
      <c r="L133" s="17"/>
    </row>
    <row r="134" spans="1:12" customFormat="1">
      <c r="A134" s="14"/>
      <c r="B134" s="16"/>
      <c r="C134" s="16"/>
      <c r="D134" s="16"/>
      <c r="E134" s="16"/>
      <c r="F134" s="16"/>
      <c r="G134" s="17"/>
      <c r="H134" s="17"/>
      <c r="I134" s="17"/>
      <c r="J134" s="17"/>
      <c r="K134" s="17"/>
      <c r="L134" s="17"/>
    </row>
    <row r="135" spans="1:12" customFormat="1">
      <c r="A135" s="14"/>
      <c r="B135" s="16"/>
      <c r="C135" s="16"/>
      <c r="D135" s="16"/>
      <c r="E135" s="16"/>
      <c r="F135" s="16"/>
      <c r="G135" s="17"/>
      <c r="H135" s="17"/>
      <c r="I135" s="17"/>
      <c r="J135" s="17"/>
      <c r="K135" s="17"/>
      <c r="L135" s="17"/>
    </row>
    <row r="136" spans="1:12" customFormat="1">
      <c r="A136" s="14"/>
      <c r="B136" s="16"/>
      <c r="C136" s="16"/>
      <c r="D136" s="16"/>
      <c r="E136" s="16"/>
      <c r="F136" s="16"/>
      <c r="G136" s="17"/>
      <c r="H136" s="17"/>
      <c r="I136" s="17"/>
      <c r="J136" s="17"/>
      <c r="K136" s="17"/>
      <c r="L136" s="17"/>
    </row>
    <row r="137" spans="1:12" customFormat="1">
      <c r="A137" s="14"/>
      <c r="B137" s="16"/>
      <c r="C137" s="16"/>
      <c r="D137" s="16"/>
      <c r="E137" s="16"/>
      <c r="F137" s="16"/>
      <c r="G137" s="17"/>
      <c r="H137" s="17"/>
      <c r="I137" s="17"/>
      <c r="J137" s="17"/>
      <c r="K137" s="17"/>
      <c r="L137" s="17"/>
    </row>
    <row r="138" spans="1:12" customFormat="1">
      <c r="A138" s="14"/>
      <c r="B138" s="16"/>
      <c r="C138" s="16"/>
      <c r="D138" s="16"/>
      <c r="E138" s="16"/>
      <c r="F138" s="16"/>
      <c r="G138" s="17"/>
      <c r="H138" s="17"/>
      <c r="I138" s="17"/>
      <c r="J138" s="17"/>
      <c r="K138" s="17"/>
      <c r="L138" s="17"/>
    </row>
    <row r="139" spans="1:12" customFormat="1">
      <c r="A139" s="14"/>
      <c r="B139" s="16"/>
      <c r="C139" s="16"/>
      <c r="D139" s="16"/>
      <c r="E139" s="16"/>
      <c r="F139" s="16"/>
      <c r="G139" s="17"/>
      <c r="H139" s="17"/>
      <c r="I139" s="17"/>
      <c r="J139" s="17"/>
      <c r="K139" s="17"/>
      <c r="L139" s="17"/>
    </row>
    <row r="140" spans="1:12" customFormat="1">
      <c r="A140" s="14"/>
      <c r="B140" s="16"/>
      <c r="C140" s="16"/>
      <c r="D140" s="16"/>
      <c r="E140" s="16"/>
      <c r="F140" s="16"/>
      <c r="G140" s="17"/>
      <c r="H140" s="17"/>
      <c r="I140" s="17"/>
      <c r="J140" s="17"/>
      <c r="K140" s="17"/>
      <c r="L140" s="17"/>
    </row>
    <row r="141" spans="1:12" customFormat="1">
      <c r="A141" s="14"/>
      <c r="B141" s="16"/>
      <c r="C141" s="16"/>
      <c r="D141" s="16"/>
      <c r="E141" s="16"/>
      <c r="F141" s="16"/>
      <c r="G141" s="17"/>
      <c r="H141" s="17"/>
      <c r="I141" s="17"/>
      <c r="J141" s="17"/>
      <c r="K141" s="17"/>
      <c r="L141" s="17"/>
    </row>
    <row r="142" spans="1:12" customFormat="1">
      <c r="A142" s="14"/>
      <c r="B142" s="16"/>
      <c r="C142" s="16"/>
      <c r="D142" s="16"/>
      <c r="E142" s="16"/>
      <c r="F142" s="16"/>
      <c r="G142" s="17"/>
      <c r="H142" s="17"/>
      <c r="I142" s="17"/>
      <c r="J142" s="17"/>
      <c r="K142" s="17"/>
      <c r="L142" s="17"/>
    </row>
    <row r="143" spans="1:12" customFormat="1">
      <c r="A143" s="14"/>
      <c r="B143" s="16"/>
      <c r="C143" s="16"/>
      <c r="D143" s="16"/>
      <c r="E143" s="16"/>
      <c r="F143" s="16"/>
      <c r="G143" s="17"/>
      <c r="H143" s="17"/>
      <c r="I143" s="17"/>
      <c r="J143" s="17"/>
      <c r="K143" s="17"/>
      <c r="L143" s="17"/>
    </row>
    <row r="144" spans="1:12" customFormat="1">
      <c r="A144" s="14"/>
      <c r="B144" s="16"/>
      <c r="C144" s="16"/>
      <c r="D144" s="16"/>
      <c r="E144" s="16"/>
      <c r="F144" s="16"/>
      <c r="G144" s="17"/>
      <c r="H144" s="17"/>
      <c r="I144" s="17"/>
      <c r="J144" s="17"/>
      <c r="K144" s="17"/>
      <c r="L144" s="17"/>
    </row>
    <row r="145" spans="1:12" customFormat="1">
      <c r="A145" s="14"/>
      <c r="B145" s="16"/>
      <c r="C145" s="16"/>
      <c r="D145" s="16"/>
      <c r="E145" s="16"/>
      <c r="F145" s="16"/>
      <c r="G145" s="17"/>
      <c r="H145" s="17"/>
      <c r="I145" s="17"/>
      <c r="J145" s="17"/>
      <c r="K145" s="17"/>
      <c r="L145" s="17"/>
    </row>
    <row r="146" spans="1:12" customFormat="1">
      <c r="A146" s="14"/>
      <c r="B146" s="16"/>
      <c r="C146" s="16"/>
      <c r="D146" s="16"/>
      <c r="E146" s="16"/>
      <c r="F146" s="16"/>
      <c r="G146" s="17"/>
      <c r="H146" s="17"/>
      <c r="I146" s="17"/>
      <c r="J146" s="17"/>
      <c r="K146" s="17"/>
      <c r="L146" s="17"/>
    </row>
    <row r="147" spans="1:12" customFormat="1">
      <c r="A147" s="14"/>
      <c r="B147" s="16"/>
      <c r="C147" s="16"/>
      <c r="D147" s="16"/>
      <c r="E147" s="16"/>
      <c r="F147" s="16"/>
      <c r="G147" s="17"/>
      <c r="H147" s="17"/>
      <c r="I147" s="17"/>
      <c r="J147" s="17"/>
      <c r="K147" s="17"/>
      <c r="L147" s="17"/>
    </row>
    <row r="148" spans="1:12" customFormat="1">
      <c r="A148" s="14"/>
      <c r="B148" s="16"/>
      <c r="C148" s="16"/>
      <c r="D148" s="16"/>
      <c r="E148" s="16"/>
      <c r="F148" s="16"/>
      <c r="G148" s="17"/>
      <c r="H148" s="17"/>
      <c r="I148" s="17"/>
      <c r="J148" s="17"/>
      <c r="K148" s="17"/>
      <c r="L148" s="17"/>
    </row>
    <row r="149" spans="1:12" customFormat="1">
      <c r="A149" s="14"/>
      <c r="B149" s="16"/>
      <c r="C149" s="16"/>
      <c r="D149" s="16"/>
      <c r="E149" s="16"/>
      <c r="F149" s="16"/>
      <c r="G149" s="17"/>
      <c r="H149" s="17"/>
      <c r="I149" s="17"/>
      <c r="J149" s="17"/>
      <c r="K149" s="17"/>
      <c r="L149" s="17"/>
    </row>
    <row r="150" spans="1:12" customFormat="1">
      <c r="A150" s="14"/>
      <c r="B150" s="16"/>
      <c r="C150" s="16"/>
      <c r="D150" s="16"/>
      <c r="E150" s="16"/>
      <c r="F150" s="16"/>
      <c r="G150" s="17"/>
      <c r="H150" s="17"/>
      <c r="I150" s="17"/>
      <c r="J150" s="17"/>
      <c r="K150" s="17"/>
      <c r="L150" s="17"/>
    </row>
    <row r="151" spans="1:12" customFormat="1">
      <c r="A151" s="14"/>
      <c r="B151" s="16"/>
      <c r="C151" s="16"/>
      <c r="D151" s="16"/>
      <c r="E151" s="16"/>
      <c r="F151" s="16"/>
      <c r="G151" s="17"/>
      <c r="H151" s="17"/>
      <c r="I151" s="17"/>
      <c r="J151" s="17"/>
      <c r="K151" s="17"/>
      <c r="L151" s="17"/>
    </row>
    <row r="152" spans="1:12" customFormat="1">
      <c r="A152" s="14"/>
      <c r="B152" s="16"/>
      <c r="C152" s="16"/>
      <c r="D152" s="16"/>
      <c r="E152" s="16"/>
      <c r="F152" s="16"/>
      <c r="G152" s="17"/>
      <c r="H152" s="17"/>
      <c r="I152" s="17"/>
      <c r="J152" s="17"/>
      <c r="K152" s="17"/>
      <c r="L152" s="17"/>
    </row>
    <row r="153" spans="1:12" customFormat="1">
      <c r="A153" s="14"/>
      <c r="B153" s="16"/>
      <c r="C153" s="16"/>
      <c r="D153" s="16"/>
      <c r="E153" s="16"/>
      <c r="F153" s="16"/>
      <c r="G153" s="17"/>
      <c r="H153" s="17"/>
      <c r="I153" s="17"/>
      <c r="J153" s="17"/>
      <c r="K153" s="17"/>
      <c r="L153" s="17"/>
    </row>
    <row r="154" spans="1:12" customFormat="1">
      <c r="A154" s="14"/>
      <c r="B154" s="16"/>
      <c r="C154" s="16"/>
      <c r="D154" s="16"/>
      <c r="E154" s="16"/>
      <c r="F154" s="16"/>
      <c r="G154" s="17"/>
      <c r="H154" s="17"/>
      <c r="I154" s="17"/>
      <c r="J154" s="17"/>
      <c r="K154" s="17"/>
      <c r="L154" s="17"/>
    </row>
    <row r="155" spans="1:12" customFormat="1">
      <c r="A155" s="14"/>
      <c r="B155" s="16"/>
      <c r="C155" s="16"/>
      <c r="D155" s="16"/>
      <c r="E155" s="16"/>
      <c r="F155" s="16"/>
      <c r="G155" s="17"/>
      <c r="H155" s="17"/>
      <c r="I155" s="17"/>
      <c r="J155" s="17"/>
      <c r="K155" s="17"/>
      <c r="L155" s="17"/>
    </row>
    <row r="156" spans="1:12" customFormat="1">
      <c r="A156" s="14"/>
      <c r="B156" s="16"/>
      <c r="C156" s="16"/>
      <c r="D156" s="16"/>
      <c r="E156" s="16"/>
      <c r="F156" s="16"/>
      <c r="G156" s="16"/>
      <c r="H156" s="16"/>
      <c r="I156" s="16"/>
      <c r="J156" s="17"/>
      <c r="K156" s="17"/>
      <c r="L156" s="17"/>
    </row>
    <row r="157" spans="1:12" customFormat="1">
      <c r="A157" s="14"/>
      <c r="B157" s="16"/>
      <c r="C157" s="16"/>
      <c r="D157" s="16"/>
      <c r="E157" s="16"/>
      <c r="F157" s="16"/>
      <c r="G157" s="16"/>
      <c r="H157" s="16"/>
      <c r="I157" s="16"/>
      <c r="J157" s="17"/>
      <c r="K157" s="17"/>
      <c r="L157" s="17"/>
    </row>
    <row r="158" spans="1:12" customFormat="1">
      <c r="A158" s="14"/>
      <c r="B158" s="16"/>
      <c r="C158" s="16"/>
      <c r="D158" s="16"/>
      <c r="E158" s="16"/>
      <c r="F158" s="16"/>
      <c r="G158" s="16"/>
      <c r="H158" s="16"/>
      <c r="I158" s="16"/>
      <c r="J158" s="17"/>
      <c r="K158" s="17"/>
      <c r="L158" s="17"/>
    </row>
    <row r="159" spans="1:12" customFormat="1">
      <c r="A159" s="14"/>
      <c r="B159" s="16"/>
      <c r="C159" s="16"/>
      <c r="D159" s="16"/>
      <c r="E159" s="16"/>
      <c r="F159" s="16"/>
      <c r="G159" s="16"/>
      <c r="H159" s="16"/>
      <c r="I159" s="16"/>
      <c r="J159" s="17"/>
      <c r="K159" s="17"/>
      <c r="L159" s="17"/>
    </row>
    <row r="160" spans="1:12" customFormat="1">
      <c r="A160" s="14"/>
      <c r="B160" s="16"/>
      <c r="C160" s="16"/>
      <c r="D160" s="16"/>
      <c r="E160" s="16"/>
      <c r="F160" s="16"/>
      <c r="G160" s="16"/>
      <c r="H160" s="16"/>
      <c r="I160" s="16"/>
      <c r="J160" s="17"/>
      <c r="K160" s="17"/>
      <c r="L160" s="17"/>
    </row>
    <row r="161" spans="1:12" customFormat="1">
      <c r="A161" s="14"/>
      <c r="B161" s="16"/>
      <c r="C161" s="16"/>
      <c r="D161" s="16"/>
      <c r="E161" s="16"/>
      <c r="F161" s="16"/>
      <c r="G161" s="16"/>
      <c r="H161" s="16"/>
      <c r="I161" s="16"/>
      <c r="J161" s="17"/>
      <c r="K161" s="17"/>
      <c r="L161" s="17"/>
    </row>
    <row r="162" spans="1:12" customFormat="1">
      <c r="A162" s="14"/>
      <c r="B162" s="16"/>
      <c r="C162" s="16"/>
      <c r="D162" s="16"/>
      <c r="E162" s="16"/>
      <c r="F162" s="16"/>
      <c r="G162" s="16"/>
      <c r="H162" s="16"/>
      <c r="I162" s="16"/>
      <c r="J162" s="17"/>
      <c r="K162" s="17"/>
      <c r="L162" s="17"/>
    </row>
    <row r="163" spans="1:12" customFormat="1">
      <c r="A163" s="14"/>
      <c r="B163" s="16"/>
      <c r="C163" s="16"/>
      <c r="D163" s="16"/>
      <c r="E163" s="16"/>
      <c r="F163" s="16"/>
      <c r="G163" s="16"/>
      <c r="H163" s="16"/>
      <c r="I163" s="16"/>
      <c r="J163" s="17"/>
      <c r="K163" s="17"/>
      <c r="L163" s="17"/>
    </row>
    <row r="164" spans="1:12" customFormat="1">
      <c r="A164" s="14"/>
      <c r="B164" s="16"/>
      <c r="C164" s="16"/>
      <c r="D164" s="16"/>
      <c r="E164" s="16"/>
      <c r="F164" s="16"/>
      <c r="G164" s="16"/>
      <c r="H164" s="16"/>
      <c r="I164" s="16"/>
      <c r="J164" s="17"/>
      <c r="K164" s="17"/>
      <c r="L164" s="17"/>
    </row>
    <row r="165" spans="1:12" customFormat="1">
      <c r="A165" s="14"/>
      <c r="B165" s="16"/>
      <c r="C165" s="16"/>
      <c r="D165" s="16"/>
      <c r="E165" s="16"/>
      <c r="F165" s="16"/>
      <c r="G165" s="16"/>
      <c r="H165" s="16"/>
      <c r="I165" s="16"/>
      <c r="J165" s="17"/>
      <c r="K165" s="17"/>
      <c r="L165" s="17"/>
    </row>
    <row r="166" spans="1:12" customFormat="1">
      <c r="A166" s="14"/>
      <c r="B166" s="16"/>
      <c r="C166" s="16"/>
      <c r="D166" s="16"/>
      <c r="E166" s="16"/>
      <c r="F166" s="16"/>
      <c r="G166" s="16"/>
      <c r="H166" s="16"/>
      <c r="I166" s="16"/>
      <c r="J166" s="17"/>
      <c r="K166" s="17"/>
      <c r="L166" s="17"/>
    </row>
    <row r="167" spans="1:12" customFormat="1">
      <c r="A167" s="14"/>
      <c r="B167" s="16"/>
      <c r="C167" s="16"/>
      <c r="D167" s="16"/>
      <c r="E167" s="16"/>
      <c r="F167" s="16"/>
      <c r="G167" s="16"/>
      <c r="H167" s="16"/>
      <c r="I167" s="16"/>
      <c r="J167" s="17"/>
      <c r="K167" s="17"/>
      <c r="L167" s="17"/>
    </row>
    <row r="168" spans="1:12" customFormat="1">
      <c r="A168" s="14"/>
      <c r="B168" s="16"/>
      <c r="C168" s="16"/>
      <c r="D168" s="16"/>
      <c r="E168" s="16"/>
      <c r="F168" s="16"/>
      <c r="G168" s="16"/>
      <c r="H168" s="16"/>
      <c r="I168" s="16"/>
      <c r="J168" s="17"/>
      <c r="K168" s="17"/>
      <c r="L168" s="17"/>
    </row>
    <row r="169" spans="1:12" customFormat="1">
      <c r="A169" s="14"/>
      <c r="B169" s="16"/>
      <c r="C169" s="16"/>
      <c r="D169" s="16"/>
      <c r="E169" s="16"/>
      <c r="F169" s="16"/>
      <c r="G169" s="16"/>
      <c r="H169" s="16"/>
      <c r="I169" s="16"/>
      <c r="J169" s="17"/>
      <c r="K169" s="17"/>
      <c r="L169" s="17"/>
    </row>
    <row r="170" spans="1:12" customFormat="1">
      <c r="A170" s="14"/>
      <c r="B170" s="16"/>
      <c r="C170" s="16"/>
      <c r="D170" s="16"/>
      <c r="E170" s="16"/>
      <c r="F170" s="16"/>
      <c r="G170" s="16"/>
      <c r="H170" s="16"/>
      <c r="I170" s="16"/>
      <c r="J170" s="17"/>
      <c r="K170" s="17"/>
      <c r="L170" s="17"/>
    </row>
    <row r="171" spans="1:12" customFormat="1">
      <c r="A171" s="14"/>
      <c r="B171" s="16"/>
      <c r="C171" s="16"/>
      <c r="D171" s="16"/>
      <c r="E171" s="16"/>
      <c r="F171" s="16"/>
      <c r="G171" s="16"/>
      <c r="H171" s="16"/>
      <c r="I171" s="16"/>
      <c r="J171" s="17"/>
      <c r="K171" s="17"/>
      <c r="L171" s="17"/>
    </row>
    <row r="172" spans="1:12" customFormat="1">
      <c r="A172" s="14"/>
      <c r="B172" s="16"/>
      <c r="C172" s="16"/>
      <c r="D172" s="16"/>
      <c r="E172" s="16"/>
      <c r="F172" s="16"/>
      <c r="G172" s="16"/>
      <c r="H172" s="16"/>
      <c r="I172" s="16"/>
      <c r="J172" s="17"/>
      <c r="K172" s="17"/>
      <c r="L172" s="17"/>
    </row>
    <row r="173" spans="1:12" customFormat="1">
      <c r="A173" s="14"/>
      <c r="B173" s="16"/>
      <c r="C173" s="16"/>
      <c r="D173" s="16"/>
      <c r="E173" s="17"/>
      <c r="F173" s="17"/>
      <c r="G173" s="17"/>
      <c r="H173" s="17"/>
      <c r="I173" s="17"/>
      <c r="J173" s="17"/>
      <c r="K173" s="17"/>
      <c r="L173" s="17"/>
    </row>
    <row r="174" spans="1:12" customFormat="1">
      <c r="A174" s="14"/>
      <c r="B174" s="16"/>
      <c r="C174" s="16"/>
      <c r="D174" s="16"/>
      <c r="E174" s="17"/>
      <c r="F174" s="17"/>
      <c r="G174" s="17"/>
      <c r="H174" s="17"/>
      <c r="I174" s="17"/>
      <c r="J174" s="17"/>
      <c r="K174" s="17"/>
      <c r="L174" s="17"/>
    </row>
    <row r="175" spans="1:12" customFormat="1">
      <c r="A175" s="14"/>
      <c r="B175" s="16"/>
      <c r="C175" s="16"/>
      <c r="D175" s="16"/>
      <c r="E175" s="17"/>
      <c r="F175" s="17"/>
      <c r="G175" s="17"/>
      <c r="H175" s="17"/>
      <c r="I175" s="17"/>
      <c r="J175" s="17"/>
      <c r="K175" s="17"/>
      <c r="L175" s="17"/>
    </row>
    <row r="176" spans="1:12" customFormat="1">
      <c r="A176" s="14"/>
      <c r="B176" s="16"/>
      <c r="C176" s="16"/>
      <c r="D176" s="16"/>
      <c r="E176" s="17"/>
      <c r="F176" s="17"/>
      <c r="G176" s="17"/>
      <c r="H176" s="17"/>
      <c r="I176" s="17"/>
      <c r="J176" s="17"/>
      <c r="K176" s="17"/>
      <c r="L176" s="17"/>
    </row>
    <row r="177" spans="1:12" customFormat="1">
      <c r="A177" s="14"/>
      <c r="B177" s="16"/>
      <c r="C177" s="16"/>
      <c r="D177" s="16"/>
      <c r="E177" s="17"/>
      <c r="F177" s="17"/>
      <c r="G177" s="17"/>
      <c r="H177" s="17"/>
      <c r="I177" s="17"/>
      <c r="J177" s="17"/>
      <c r="K177" s="17"/>
      <c r="L177" s="17"/>
    </row>
    <row r="178" spans="1:12" customFormat="1">
      <c r="A178" s="14"/>
      <c r="B178" s="16"/>
      <c r="C178" s="16"/>
      <c r="D178" s="16"/>
      <c r="E178" s="17"/>
      <c r="F178" s="17"/>
      <c r="G178" s="17"/>
      <c r="H178" s="17"/>
      <c r="I178" s="17"/>
      <c r="J178" s="17"/>
      <c r="K178" s="17"/>
      <c r="L178" s="17"/>
    </row>
    <row r="179" spans="1:12" customFormat="1">
      <c r="A179" s="14"/>
      <c r="B179" s="16"/>
      <c r="C179" s="16"/>
      <c r="D179" s="16"/>
      <c r="E179" s="17"/>
      <c r="F179" s="17"/>
      <c r="G179" s="17"/>
      <c r="H179" s="17"/>
      <c r="I179" s="17"/>
      <c r="J179" s="17"/>
      <c r="K179" s="17"/>
      <c r="L179" s="17"/>
    </row>
    <row r="180" spans="1:12" customFormat="1">
      <c r="A180" s="14"/>
      <c r="B180" s="16"/>
      <c r="C180" s="16"/>
      <c r="D180" s="16"/>
      <c r="E180" s="17"/>
      <c r="F180" s="17"/>
      <c r="G180" s="17"/>
      <c r="H180" s="17"/>
      <c r="I180" s="17"/>
      <c r="J180" s="17"/>
      <c r="K180" s="17"/>
      <c r="L180" s="17"/>
    </row>
    <row r="181" spans="1:12" customFormat="1">
      <c r="A181" s="14"/>
      <c r="B181" s="16"/>
      <c r="C181" s="16"/>
      <c r="D181" s="16"/>
      <c r="E181" s="17"/>
      <c r="F181" s="17"/>
      <c r="G181" s="17"/>
      <c r="H181" s="17"/>
      <c r="I181" s="17"/>
      <c r="J181" s="17"/>
      <c r="K181" s="17"/>
      <c r="L181" s="17"/>
    </row>
    <row r="182" spans="1:12" customFormat="1">
      <c r="A182" s="14"/>
      <c r="B182" s="16"/>
      <c r="C182" s="16"/>
      <c r="D182" s="16"/>
      <c r="E182" s="17"/>
      <c r="F182" s="17"/>
      <c r="G182" s="17"/>
      <c r="H182" s="17"/>
      <c r="I182" s="17"/>
      <c r="J182" s="17"/>
      <c r="K182" s="17"/>
      <c r="L182" s="17"/>
    </row>
    <row r="183" spans="1:12" customFormat="1">
      <c r="A183" s="14"/>
      <c r="B183" s="16"/>
      <c r="C183" s="16"/>
      <c r="D183" s="16"/>
      <c r="E183" s="17"/>
      <c r="F183" s="17"/>
      <c r="G183" s="17"/>
      <c r="H183" s="17"/>
      <c r="I183" s="17"/>
      <c r="J183" s="17"/>
      <c r="K183" s="17"/>
      <c r="L183" s="17"/>
    </row>
    <row r="184" spans="1:12" customFormat="1">
      <c r="A184" s="14"/>
      <c r="B184" s="16"/>
      <c r="C184" s="16"/>
      <c r="D184" s="16"/>
      <c r="E184" s="17"/>
      <c r="F184" s="17"/>
      <c r="G184" s="17"/>
      <c r="H184" s="17"/>
      <c r="I184" s="17"/>
      <c r="J184" s="17"/>
      <c r="K184" s="17"/>
      <c r="L184" s="17"/>
    </row>
    <row r="185" spans="1:12" customFormat="1">
      <c r="A185" s="14"/>
      <c r="B185" s="16"/>
      <c r="C185" s="16"/>
      <c r="D185" s="16"/>
      <c r="E185" s="17"/>
      <c r="F185" s="17"/>
      <c r="G185" s="17"/>
      <c r="H185" s="17"/>
      <c r="I185" s="17"/>
      <c r="J185" s="17"/>
      <c r="K185" s="17"/>
      <c r="L185" s="17"/>
    </row>
    <row r="186" spans="1:12" customFormat="1">
      <c r="A186" s="14"/>
      <c r="B186" s="16"/>
      <c r="C186" s="16"/>
      <c r="D186" s="16"/>
      <c r="E186" s="17"/>
      <c r="F186" s="17"/>
      <c r="G186" s="17"/>
      <c r="H186" s="17"/>
      <c r="I186" s="17"/>
      <c r="J186" s="17"/>
      <c r="K186" s="17"/>
      <c r="L186" s="17"/>
    </row>
    <row r="187" spans="1:12" customFormat="1">
      <c r="A187" s="14"/>
      <c r="B187" s="16"/>
      <c r="C187" s="16"/>
      <c r="D187" s="16"/>
      <c r="E187" s="17"/>
      <c r="F187" s="17"/>
      <c r="G187" s="17"/>
      <c r="H187" s="17"/>
      <c r="I187" s="17"/>
      <c r="J187" s="17"/>
      <c r="K187" s="17"/>
      <c r="L187" s="17"/>
    </row>
    <row r="188" spans="1:12" customFormat="1">
      <c r="A188" s="14"/>
      <c r="B188" s="16"/>
      <c r="C188" s="16"/>
      <c r="D188" s="16"/>
      <c r="E188" s="17"/>
      <c r="F188" s="17"/>
      <c r="G188" s="17"/>
      <c r="H188" s="17"/>
      <c r="I188" s="17"/>
      <c r="J188" s="17"/>
      <c r="K188" s="17"/>
      <c r="L188" s="17"/>
    </row>
    <row r="189" spans="1:12" customFormat="1">
      <c r="A189" s="14"/>
      <c r="B189" s="16"/>
      <c r="C189" s="16"/>
      <c r="D189" s="16"/>
      <c r="E189" s="17"/>
      <c r="F189" s="17"/>
      <c r="G189" s="17"/>
      <c r="H189" s="17"/>
      <c r="I189" s="17"/>
      <c r="J189" s="17"/>
      <c r="K189" s="17"/>
      <c r="L189" s="17"/>
    </row>
    <row r="190" spans="1:12" customFormat="1">
      <c r="A190" s="14"/>
      <c r="B190" s="16"/>
      <c r="C190" s="16"/>
      <c r="D190" s="16"/>
      <c r="E190" s="17"/>
      <c r="F190" s="17"/>
      <c r="G190" s="17"/>
      <c r="H190" s="17"/>
      <c r="I190" s="17"/>
      <c r="J190" s="17"/>
      <c r="K190" s="17"/>
      <c r="L190" s="17"/>
    </row>
    <row r="191" spans="1:12" customFormat="1">
      <c r="A191" s="14"/>
      <c r="B191" s="16"/>
      <c r="C191" s="16"/>
      <c r="D191" s="16"/>
      <c r="E191" s="16"/>
      <c r="F191" s="16"/>
      <c r="G191" s="16"/>
      <c r="H191" s="17"/>
      <c r="I191" s="17"/>
      <c r="J191" s="17"/>
      <c r="K191" s="17"/>
      <c r="L191" s="17"/>
    </row>
    <row r="192" spans="1:12" customFormat="1">
      <c r="A192" s="14"/>
      <c r="B192" s="16"/>
      <c r="C192" s="16"/>
      <c r="D192" s="16"/>
      <c r="E192" s="16"/>
      <c r="F192" s="16"/>
      <c r="G192" s="16"/>
      <c r="H192" s="17"/>
      <c r="I192" s="17"/>
      <c r="J192" s="17"/>
      <c r="K192" s="17"/>
      <c r="L192" s="17"/>
    </row>
    <row r="193" spans="1:12" customFormat="1">
      <c r="A193" s="14"/>
      <c r="B193" s="16"/>
      <c r="C193" s="16"/>
      <c r="D193" s="16"/>
      <c r="E193" s="16"/>
      <c r="F193" s="16"/>
      <c r="G193" s="16"/>
      <c r="H193" s="17"/>
      <c r="I193" s="17"/>
      <c r="J193" s="17"/>
      <c r="K193" s="17"/>
      <c r="L193" s="17"/>
    </row>
    <row r="194" spans="1:12" customFormat="1">
      <c r="A194" s="14"/>
      <c r="B194" s="16"/>
      <c r="C194" s="16"/>
      <c r="D194" s="16"/>
      <c r="E194" s="16"/>
      <c r="F194" s="16"/>
      <c r="G194" s="16"/>
      <c r="H194" s="17"/>
      <c r="I194" s="17"/>
      <c r="J194" s="17"/>
      <c r="K194" s="17"/>
      <c r="L194" s="17"/>
    </row>
    <row r="195" spans="1:12" customFormat="1">
      <c r="A195" s="14"/>
      <c r="B195" s="16"/>
      <c r="C195" s="16"/>
      <c r="D195" s="16"/>
      <c r="E195" s="16"/>
      <c r="F195" s="16"/>
      <c r="G195" s="16"/>
      <c r="H195" s="17"/>
      <c r="I195" s="17"/>
      <c r="J195" s="17"/>
      <c r="K195" s="17"/>
      <c r="L195" s="17"/>
    </row>
    <row r="196" spans="1:12" customFormat="1">
      <c r="A196" s="14"/>
      <c r="B196" s="16"/>
      <c r="C196" s="16"/>
      <c r="D196" s="16"/>
      <c r="E196" s="17"/>
      <c r="F196" s="16"/>
      <c r="G196" s="16"/>
      <c r="H196" s="16"/>
      <c r="I196" s="16"/>
      <c r="J196" s="17"/>
      <c r="K196" s="17"/>
      <c r="L196" s="17"/>
    </row>
    <row r="197" spans="1:12" customFormat="1">
      <c r="A197" s="14"/>
      <c r="B197" s="16"/>
      <c r="C197" s="16"/>
      <c r="D197" s="16"/>
      <c r="E197" s="17"/>
      <c r="F197" s="16"/>
      <c r="G197" s="16"/>
      <c r="H197" s="16"/>
      <c r="I197" s="16"/>
      <c r="J197" s="17"/>
      <c r="K197" s="17"/>
      <c r="L197" s="17"/>
    </row>
    <row r="198" spans="1:12" customFormat="1">
      <c r="A198" s="14"/>
      <c r="B198" s="16"/>
      <c r="C198" s="16"/>
      <c r="D198" s="16"/>
      <c r="E198" s="17"/>
      <c r="F198" s="16"/>
      <c r="G198" s="16"/>
      <c r="H198" s="16"/>
      <c r="I198" s="16"/>
      <c r="J198" s="17"/>
      <c r="K198" s="17"/>
      <c r="L198" s="17"/>
    </row>
    <row r="199" spans="1:12" customFormat="1">
      <c r="A199" s="14"/>
      <c r="B199" s="16"/>
      <c r="C199" s="16"/>
      <c r="D199" s="16"/>
      <c r="E199" s="17"/>
      <c r="F199" s="16"/>
      <c r="G199" s="16"/>
      <c r="H199" s="16"/>
      <c r="I199" s="16"/>
      <c r="J199" s="17"/>
      <c r="K199" s="17"/>
      <c r="L199" s="17"/>
    </row>
    <row r="200" spans="1:12" customFormat="1">
      <c r="A200" s="14"/>
      <c r="B200" s="19"/>
      <c r="C200" s="19"/>
      <c r="D200" s="16"/>
      <c r="E200" s="16"/>
      <c r="F200" s="16"/>
      <c r="G200" s="17"/>
      <c r="H200" s="17"/>
      <c r="I200" s="17"/>
      <c r="J200" s="17"/>
      <c r="K200" s="17"/>
      <c r="L200" s="17"/>
    </row>
    <row r="201" spans="1:12" customFormat="1">
      <c r="A201" s="14"/>
      <c r="B201" s="19"/>
      <c r="C201" s="19"/>
      <c r="D201" s="16"/>
      <c r="E201" s="16"/>
      <c r="F201" s="16"/>
      <c r="G201" s="17"/>
      <c r="H201" s="17"/>
      <c r="I201" s="17"/>
      <c r="J201" s="17"/>
      <c r="K201" s="17"/>
      <c r="L201" s="17"/>
    </row>
    <row r="202" spans="1:12" customFormat="1">
      <c r="A202" s="14"/>
      <c r="B202" s="19"/>
      <c r="C202" s="19"/>
      <c r="D202" s="16"/>
      <c r="E202" s="16"/>
      <c r="F202" s="16"/>
      <c r="G202" s="17"/>
      <c r="H202" s="17"/>
      <c r="I202" s="17"/>
      <c r="J202" s="17"/>
      <c r="K202" s="17"/>
      <c r="L202" s="17"/>
    </row>
    <row r="203" spans="1:12" customFormat="1">
      <c r="A203" s="14"/>
      <c r="B203" s="19"/>
      <c r="C203" s="19"/>
      <c r="D203" s="16"/>
      <c r="E203" s="16"/>
      <c r="F203" s="16"/>
      <c r="G203" s="17"/>
      <c r="H203" s="17"/>
      <c r="I203" s="17"/>
      <c r="J203" s="17"/>
      <c r="K203" s="17"/>
      <c r="L203" s="17"/>
    </row>
    <row r="204" spans="1:12" customFormat="1">
      <c r="A204" s="14"/>
      <c r="B204" s="19"/>
      <c r="C204" s="19"/>
      <c r="D204" s="16"/>
      <c r="E204" s="16"/>
      <c r="F204" s="16"/>
      <c r="G204" s="17"/>
      <c r="H204" s="17"/>
      <c r="I204" s="17"/>
      <c r="J204" s="17"/>
      <c r="K204" s="17"/>
      <c r="L204" s="17"/>
    </row>
    <row r="205" spans="1:12" customFormat="1">
      <c r="A205" s="14"/>
      <c r="B205" s="19"/>
      <c r="C205" s="19"/>
      <c r="D205" s="16"/>
      <c r="E205" s="16"/>
      <c r="F205" s="16"/>
      <c r="G205" s="17"/>
      <c r="H205" s="17"/>
      <c r="I205" s="17"/>
      <c r="J205" s="17"/>
      <c r="K205" s="17"/>
      <c r="L205" s="17"/>
    </row>
    <row r="206" spans="1:12" customFormat="1">
      <c r="A206" s="14"/>
      <c r="B206" s="19"/>
      <c r="C206" s="16"/>
      <c r="D206" s="16"/>
      <c r="E206" s="16"/>
      <c r="F206" s="16"/>
      <c r="G206" s="17"/>
      <c r="H206" s="17"/>
      <c r="I206" s="17"/>
      <c r="J206" s="17"/>
      <c r="K206" s="17"/>
      <c r="L206" s="17"/>
    </row>
    <row r="207" spans="1:12" customFormat="1">
      <c r="A207" s="14"/>
      <c r="B207" s="19"/>
      <c r="C207" s="16"/>
      <c r="D207" s="16"/>
      <c r="E207" s="16"/>
      <c r="F207" s="16"/>
      <c r="G207" s="17"/>
      <c r="H207" s="17"/>
      <c r="I207" s="17"/>
      <c r="J207" s="17"/>
      <c r="K207" s="17"/>
      <c r="L207" s="17"/>
    </row>
    <row r="208" spans="1:12" customFormat="1">
      <c r="A208" s="14"/>
      <c r="B208" s="19"/>
      <c r="C208" s="16"/>
      <c r="D208" s="16"/>
      <c r="E208" s="16"/>
      <c r="F208" s="16"/>
      <c r="G208" s="17"/>
      <c r="H208" s="17"/>
      <c r="I208" s="17"/>
      <c r="J208" s="17"/>
      <c r="K208" s="17"/>
      <c r="L208" s="17"/>
    </row>
    <row r="209" spans="1:12" customFormat="1">
      <c r="A209" s="14"/>
      <c r="B209" s="19"/>
      <c r="C209" s="16"/>
      <c r="D209" s="16"/>
      <c r="E209" s="16"/>
      <c r="F209" s="16"/>
      <c r="G209" s="17"/>
      <c r="H209" s="17"/>
      <c r="I209" s="17"/>
      <c r="J209" s="17"/>
      <c r="K209" s="17"/>
      <c r="L209" s="17"/>
    </row>
    <row r="210" spans="1:12" customFormat="1">
      <c r="A210" s="14"/>
      <c r="B210" s="19"/>
      <c r="C210" s="16"/>
      <c r="D210" s="16"/>
      <c r="E210" s="16"/>
      <c r="F210" s="16"/>
      <c r="G210" s="17"/>
      <c r="H210" s="17"/>
      <c r="I210" s="17"/>
      <c r="J210" s="17"/>
      <c r="K210" s="17"/>
      <c r="L210" s="17"/>
    </row>
    <row r="211" spans="1:12" customFormat="1">
      <c r="A211" s="14"/>
      <c r="B211" s="19"/>
      <c r="C211" s="16"/>
      <c r="D211" s="16"/>
      <c r="E211" s="16"/>
      <c r="F211" s="16"/>
      <c r="G211" s="17"/>
      <c r="H211" s="17"/>
      <c r="I211" s="17"/>
      <c r="J211" s="17"/>
      <c r="K211" s="17"/>
      <c r="L211" s="17"/>
    </row>
    <row r="212" spans="1:12" customFormat="1">
      <c r="A212" s="14"/>
      <c r="B212" s="19"/>
      <c r="C212" s="16"/>
      <c r="D212" s="16"/>
      <c r="E212" s="16"/>
      <c r="F212" s="16"/>
      <c r="G212" s="17"/>
      <c r="H212" s="17"/>
      <c r="I212" s="17"/>
      <c r="J212" s="17"/>
      <c r="K212" s="17"/>
      <c r="L212" s="17"/>
    </row>
    <row r="213" spans="1:12" customFormat="1">
      <c r="A213" s="14"/>
      <c r="B213" s="19"/>
      <c r="C213" s="16"/>
      <c r="D213" s="16"/>
      <c r="E213" s="16"/>
      <c r="F213" s="16"/>
      <c r="G213" s="17"/>
      <c r="H213" s="17"/>
      <c r="I213" s="17"/>
      <c r="J213" s="17"/>
      <c r="K213" s="17"/>
      <c r="L213" s="17"/>
    </row>
    <row r="214" spans="1:12" customFormat="1">
      <c r="A214" s="14"/>
      <c r="B214" s="19"/>
      <c r="C214" s="16"/>
      <c r="D214" s="16"/>
      <c r="E214" s="16"/>
      <c r="F214" s="16"/>
      <c r="G214" s="17"/>
      <c r="H214" s="17"/>
      <c r="I214" s="17"/>
      <c r="J214" s="17"/>
      <c r="K214" s="17"/>
      <c r="L214" s="17"/>
    </row>
    <row r="215" spans="1:12" customFormat="1">
      <c r="A215" s="14"/>
      <c r="B215" s="19"/>
      <c r="C215" s="19"/>
      <c r="D215" s="19"/>
      <c r="E215" s="17"/>
      <c r="F215" s="17"/>
      <c r="G215" s="17"/>
      <c r="H215" s="17"/>
      <c r="I215" s="17"/>
      <c r="J215" s="17"/>
      <c r="K215" s="17"/>
      <c r="L215" s="17"/>
    </row>
    <row r="216" spans="1:12" customFormat="1">
      <c r="A216" s="14"/>
      <c r="B216" s="19"/>
      <c r="C216" s="19"/>
      <c r="D216" s="19"/>
      <c r="E216" s="19"/>
      <c r="F216" s="19"/>
      <c r="G216" s="19"/>
      <c r="H216" s="19"/>
      <c r="I216" s="19"/>
      <c r="J216" s="19"/>
      <c r="K216" s="17"/>
      <c r="L216" s="17"/>
    </row>
    <row r="217" spans="1:12" customFormat="1">
      <c r="A217" s="14"/>
      <c r="B217" s="19"/>
      <c r="C217" s="19"/>
      <c r="D217" s="19"/>
      <c r="E217" s="19"/>
      <c r="F217" s="19"/>
      <c r="G217" s="19"/>
      <c r="H217" s="19"/>
      <c r="I217" s="19"/>
      <c r="J217" s="19"/>
      <c r="K217" s="17"/>
      <c r="L217" s="17"/>
    </row>
    <row r="218" spans="1:12" customFormat="1">
      <c r="A218" s="14"/>
      <c r="B218" s="19"/>
      <c r="C218" s="19"/>
      <c r="D218" s="19"/>
      <c r="E218" s="19"/>
      <c r="F218" s="19"/>
      <c r="G218" s="19"/>
      <c r="H218" s="19"/>
      <c r="I218" s="19"/>
      <c r="J218" s="19"/>
      <c r="K218" s="17"/>
      <c r="L218" s="17"/>
    </row>
    <row r="219" spans="1:12" customFormat="1">
      <c r="A219" s="14"/>
      <c r="B219" s="19"/>
      <c r="C219" s="19"/>
      <c r="D219" s="19"/>
      <c r="E219" s="19"/>
      <c r="F219" s="19"/>
      <c r="G219" s="19"/>
      <c r="H219" s="19"/>
      <c r="I219" s="19"/>
      <c r="J219" s="19"/>
      <c r="K219" s="17"/>
      <c r="L219" s="17"/>
    </row>
    <row r="220" spans="1:12" customFormat="1">
      <c r="A220" s="14"/>
      <c r="B220" s="19"/>
      <c r="C220" s="19"/>
      <c r="D220" s="19"/>
      <c r="E220" s="19"/>
      <c r="F220" s="19"/>
      <c r="G220" s="19"/>
      <c r="H220" s="19"/>
      <c r="I220" s="19"/>
      <c r="J220" s="19"/>
      <c r="K220" s="17"/>
      <c r="L220" s="17"/>
    </row>
    <row r="221" spans="1:12" customFormat="1">
      <c r="A221" s="14"/>
      <c r="B221" s="19"/>
      <c r="C221" s="19"/>
      <c r="D221" s="19"/>
      <c r="E221" s="19"/>
      <c r="F221" s="19"/>
      <c r="G221" s="19"/>
      <c r="H221" s="19"/>
      <c r="I221" s="19"/>
      <c r="J221" s="19"/>
      <c r="K221" s="17"/>
      <c r="L221" s="17"/>
    </row>
    <row r="222" spans="1:12" customFormat="1">
      <c r="A222" s="14"/>
      <c r="B222" s="19"/>
      <c r="C222" s="19"/>
      <c r="D222" s="19"/>
      <c r="E222" s="19"/>
      <c r="F222" s="19"/>
      <c r="G222" s="19"/>
      <c r="H222" s="19"/>
      <c r="I222" s="19"/>
      <c r="J222" s="19"/>
      <c r="K222" s="17"/>
      <c r="L222" s="17"/>
    </row>
    <row r="223" spans="1:12" customFormat="1">
      <c r="A223" s="14"/>
      <c r="B223" s="19"/>
      <c r="C223" s="19"/>
      <c r="D223" s="19"/>
      <c r="E223" s="19"/>
      <c r="F223" s="19"/>
      <c r="G223" s="19"/>
      <c r="H223" s="19"/>
      <c r="I223" s="19"/>
      <c r="J223" s="19"/>
      <c r="K223" s="17"/>
      <c r="L223" s="17"/>
    </row>
    <row r="224" spans="1:12" customFormat="1">
      <c r="A224" s="14"/>
      <c r="B224" s="19"/>
      <c r="C224" s="19"/>
      <c r="D224" s="19"/>
      <c r="E224" s="19"/>
      <c r="F224" s="19"/>
      <c r="G224" s="19"/>
      <c r="H224" s="19"/>
      <c r="I224" s="19"/>
      <c r="J224" s="19"/>
      <c r="K224" s="17"/>
      <c r="L224" s="17"/>
    </row>
    <row r="225" spans="1:12" customFormat="1">
      <c r="A225" s="14"/>
      <c r="B225" s="19"/>
      <c r="C225" s="19"/>
      <c r="D225" s="19"/>
      <c r="E225" s="19"/>
      <c r="F225" s="19"/>
      <c r="G225" s="19"/>
      <c r="H225" s="19"/>
      <c r="I225" s="19"/>
      <c r="J225" s="19"/>
      <c r="K225" s="17"/>
      <c r="L225" s="17"/>
    </row>
    <row r="226" spans="1:12" customFormat="1">
      <c r="A226" s="14"/>
      <c r="B226" s="19"/>
      <c r="C226" s="19"/>
      <c r="D226" s="19"/>
      <c r="E226" s="19"/>
      <c r="F226" s="19"/>
      <c r="G226" s="19"/>
      <c r="H226" s="17"/>
      <c r="I226" s="17"/>
      <c r="J226" s="17"/>
      <c r="K226" s="17"/>
      <c r="L226" s="17"/>
    </row>
    <row r="227" spans="1:12" customFormat="1">
      <c r="A227" s="14"/>
      <c r="B227" s="19"/>
      <c r="C227" s="19"/>
      <c r="D227" s="19"/>
      <c r="E227" s="19"/>
      <c r="F227" s="19"/>
      <c r="G227" s="19"/>
      <c r="H227" s="17"/>
      <c r="I227" s="17"/>
      <c r="J227" s="17"/>
      <c r="K227" s="17"/>
      <c r="L227" s="17"/>
    </row>
    <row r="228" spans="1:12" customFormat="1">
      <c r="A228" s="14"/>
      <c r="B228" s="19"/>
      <c r="C228" s="19"/>
      <c r="D228" s="19"/>
      <c r="E228" s="19"/>
      <c r="F228" s="19"/>
      <c r="G228" s="19"/>
      <c r="H228" s="17"/>
      <c r="I228" s="17"/>
      <c r="J228" s="17"/>
      <c r="K228" s="17"/>
      <c r="L228" s="17"/>
    </row>
    <row r="229" spans="1:12" customFormat="1">
      <c r="A229" s="14"/>
      <c r="B229" s="19"/>
      <c r="C229" s="19"/>
      <c r="D229" s="19"/>
      <c r="E229" s="19"/>
      <c r="F229" s="19"/>
      <c r="G229" s="19"/>
      <c r="H229" s="17"/>
      <c r="I229" s="17"/>
      <c r="J229" s="17"/>
      <c r="K229" s="17"/>
      <c r="L229" s="17"/>
    </row>
    <row r="230" spans="1:12" customFormat="1">
      <c r="A230" s="14"/>
      <c r="B230" s="19"/>
      <c r="C230" s="19"/>
      <c r="D230" s="19"/>
      <c r="E230" s="19"/>
      <c r="F230" s="19"/>
      <c r="G230" s="19"/>
      <c r="H230" s="17"/>
      <c r="I230" s="17"/>
      <c r="J230" s="17"/>
      <c r="K230" s="17"/>
      <c r="L230" s="17"/>
    </row>
    <row r="231" spans="1:12" customFormat="1">
      <c r="A231" s="14"/>
      <c r="B231" s="19"/>
      <c r="C231" s="19"/>
      <c r="D231" s="19"/>
      <c r="E231" s="19"/>
      <c r="F231" s="19"/>
      <c r="G231" s="19"/>
      <c r="H231" s="17"/>
      <c r="I231" s="17"/>
      <c r="J231" s="17"/>
      <c r="K231" s="17"/>
      <c r="L231" s="17"/>
    </row>
    <row r="232" spans="1:12" customFormat="1">
      <c r="A232" s="14"/>
      <c r="B232" s="19"/>
      <c r="C232" s="19"/>
      <c r="D232" s="19"/>
      <c r="E232" s="19"/>
      <c r="F232" s="19"/>
      <c r="G232" s="19"/>
      <c r="H232" s="19"/>
      <c r="I232" s="19"/>
      <c r="J232" s="17"/>
      <c r="K232" s="17"/>
      <c r="L232" s="17"/>
    </row>
    <row r="233" spans="1:12" customFormat="1">
      <c r="A233" s="14"/>
      <c r="B233" s="19"/>
      <c r="C233" s="19"/>
      <c r="D233" s="19"/>
      <c r="E233" s="19"/>
      <c r="F233" s="19"/>
      <c r="G233" s="19"/>
      <c r="H233" s="19"/>
      <c r="I233" s="19"/>
      <c r="J233" s="17"/>
      <c r="K233" s="17"/>
      <c r="L233" s="17"/>
    </row>
    <row r="234" spans="1:12" customFormat="1">
      <c r="A234" s="14"/>
      <c r="B234" s="19"/>
      <c r="C234" s="19"/>
      <c r="D234" s="19"/>
      <c r="E234" s="19"/>
      <c r="F234" s="19"/>
      <c r="G234" s="19"/>
      <c r="H234" s="19"/>
      <c r="I234" s="19"/>
      <c r="J234" s="17"/>
      <c r="K234" s="17"/>
      <c r="L234" s="17"/>
    </row>
    <row r="235" spans="1:12" customFormat="1">
      <c r="A235" s="14"/>
      <c r="B235" s="19"/>
      <c r="C235" s="19"/>
      <c r="D235" s="16"/>
      <c r="E235" s="19"/>
      <c r="F235" s="19"/>
      <c r="G235" s="19"/>
      <c r="H235" s="19"/>
      <c r="I235" s="19"/>
      <c r="J235" s="19"/>
      <c r="K235" s="19"/>
      <c r="L235" s="19"/>
    </row>
    <row r="236" spans="1:12" customFormat="1">
      <c r="A236" s="14"/>
      <c r="B236" s="19"/>
      <c r="C236" s="19"/>
      <c r="D236" s="16"/>
      <c r="E236" s="17"/>
      <c r="F236" s="17"/>
      <c r="G236" s="17"/>
      <c r="H236" s="17"/>
      <c r="I236" s="17"/>
      <c r="J236" s="17"/>
      <c r="K236" s="17"/>
      <c r="L236" s="17"/>
    </row>
    <row r="237" spans="1:12" customFormat="1">
      <c r="A237" s="14"/>
      <c r="B237" s="19"/>
      <c r="C237" s="19"/>
      <c r="D237" s="16"/>
      <c r="E237" s="17"/>
      <c r="F237" s="17"/>
      <c r="G237" s="17"/>
      <c r="H237" s="17"/>
      <c r="I237" s="17"/>
      <c r="J237" s="17"/>
      <c r="K237" s="17"/>
      <c r="L237" s="17"/>
    </row>
    <row r="238" spans="1:12" customFormat="1">
      <c r="A238" s="14"/>
      <c r="B238" s="19"/>
      <c r="C238" s="19"/>
      <c r="D238" s="16"/>
      <c r="E238" s="20"/>
      <c r="F238" s="20"/>
      <c r="G238" s="20"/>
      <c r="H238" s="20"/>
      <c r="I238" s="20"/>
      <c r="J238" s="20"/>
      <c r="K238" s="20"/>
      <c r="L238" s="20"/>
    </row>
    <row r="239" spans="1:12" customFormat="1">
      <c r="A239" s="14"/>
      <c r="B239" s="19"/>
      <c r="C239" s="19"/>
      <c r="D239" s="16"/>
      <c r="E239" s="20"/>
      <c r="F239" s="20"/>
      <c r="G239" s="20"/>
      <c r="H239" s="20"/>
      <c r="I239" s="20"/>
      <c r="J239" s="20"/>
      <c r="K239" s="20"/>
      <c r="L239" s="20"/>
    </row>
    <row r="240" spans="1:12" customFormat="1">
      <c r="A240" s="14"/>
      <c r="B240" s="19"/>
      <c r="C240" s="19"/>
      <c r="D240" s="16"/>
      <c r="E240" s="20"/>
      <c r="F240" s="20"/>
      <c r="G240" s="20"/>
      <c r="H240" s="20"/>
      <c r="I240" s="20"/>
      <c r="J240" s="20"/>
      <c r="K240" s="20"/>
      <c r="L240" s="20"/>
    </row>
    <row r="241" spans="1:12" customFormat="1">
      <c r="A241" s="14"/>
      <c r="B241" s="19"/>
      <c r="C241" s="16"/>
      <c r="D241" s="16"/>
      <c r="E241" s="17"/>
      <c r="F241" s="17"/>
      <c r="G241" s="17"/>
      <c r="H241" s="17"/>
      <c r="I241" s="17"/>
      <c r="J241" s="17"/>
      <c r="K241" s="17"/>
      <c r="L241" s="17"/>
    </row>
    <row r="242" spans="1:12" customFormat="1">
      <c r="A242" s="14"/>
      <c r="B242" s="19"/>
      <c r="C242" s="16"/>
      <c r="D242" s="16"/>
      <c r="E242" s="17"/>
      <c r="F242" s="17"/>
      <c r="G242" s="17"/>
      <c r="H242" s="17"/>
      <c r="I242" s="17"/>
      <c r="J242" s="17"/>
      <c r="K242" s="17"/>
      <c r="L242" s="17"/>
    </row>
    <row r="243" spans="1:12" customFormat="1">
      <c r="A243" s="14"/>
      <c r="B243" s="19"/>
      <c r="C243" s="16"/>
      <c r="D243" s="16"/>
      <c r="E243" s="17"/>
      <c r="F243" s="17"/>
      <c r="G243" s="17"/>
      <c r="H243" s="17"/>
      <c r="I243" s="17"/>
      <c r="J243" s="17"/>
      <c r="K243" s="17"/>
      <c r="L243" s="17"/>
    </row>
    <row r="244" spans="1:12" customFormat="1">
      <c r="A244" s="14"/>
      <c r="B244" s="19"/>
      <c r="C244" s="16"/>
      <c r="D244" s="16"/>
      <c r="E244" s="17"/>
      <c r="F244" s="17"/>
      <c r="G244" s="17"/>
      <c r="H244" s="17"/>
      <c r="I244" s="17"/>
      <c r="J244" s="17"/>
      <c r="K244" s="17"/>
      <c r="L244" s="17"/>
    </row>
    <row r="245" spans="1:12" customFormat="1">
      <c r="A245" s="14"/>
      <c r="B245" s="19"/>
      <c r="C245" s="16"/>
      <c r="D245" s="16"/>
      <c r="E245" s="17"/>
      <c r="F245" s="17"/>
      <c r="G245" s="17"/>
      <c r="H245" s="17"/>
      <c r="I245" s="17"/>
      <c r="J245" s="17"/>
      <c r="K245" s="17"/>
      <c r="L245" s="17"/>
    </row>
    <row r="246" spans="1:12" customFormat="1">
      <c r="A246" s="14"/>
      <c r="B246" s="16"/>
      <c r="C246" s="16"/>
      <c r="D246" s="16"/>
      <c r="E246" s="17"/>
      <c r="F246" s="17"/>
      <c r="G246" s="17"/>
      <c r="H246" s="17"/>
      <c r="I246" s="17"/>
      <c r="J246" s="17"/>
      <c r="K246" s="17"/>
      <c r="L246" s="17"/>
    </row>
    <row r="247" spans="1:12" customFormat="1">
      <c r="A247" s="14"/>
      <c r="B247" s="16"/>
      <c r="C247" s="16"/>
      <c r="D247" s="16"/>
      <c r="E247" s="17"/>
      <c r="F247" s="17"/>
      <c r="G247" s="17"/>
      <c r="H247" s="17"/>
      <c r="I247" s="17"/>
      <c r="J247" s="17"/>
      <c r="K247" s="17"/>
      <c r="L247" s="17"/>
    </row>
    <row r="248" spans="1:12" customFormat="1">
      <c r="A248" s="14"/>
      <c r="B248" s="16"/>
      <c r="C248" s="16"/>
      <c r="D248" s="16"/>
      <c r="E248" s="17"/>
      <c r="F248" s="17"/>
      <c r="G248" s="17"/>
      <c r="H248" s="17"/>
      <c r="I248" s="17"/>
      <c r="J248" s="17"/>
      <c r="K248" s="17"/>
      <c r="L248" s="17"/>
    </row>
    <row r="249" spans="1:12" customFormat="1">
      <c r="A249" s="14"/>
      <c r="B249" s="16"/>
      <c r="C249" s="16"/>
      <c r="D249" s="16"/>
      <c r="E249" s="17"/>
      <c r="F249" s="17"/>
      <c r="G249" s="17"/>
      <c r="H249" s="17"/>
      <c r="I249" s="17"/>
      <c r="J249" s="17"/>
      <c r="K249" s="17"/>
      <c r="L249" s="17"/>
    </row>
    <row r="250" spans="1:12" customFormat="1">
      <c r="A250" s="14"/>
      <c r="B250" s="16"/>
      <c r="C250" s="16"/>
      <c r="D250" s="16"/>
      <c r="E250" s="17"/>
      <c r="F250" s="17"/>
      <c r="G250" s="17"/>
      <c r="H250" s="17"/>
      <c r="I250" s="17"/>
      <c r="J250" s="17"/>
      <c r="K250" s="17"/>
      <c r="L250" s="17"/>
    </row>
    <row r="251" spans="1:12" customFormat="1">
      <c r="A251" s="14"/>
      <c r="B251" s="16"/>
      <c r="C251" s="16"/>
      <c r="D251" s="16"/>
      <c r="E251" s="17"/>
      <c r="F251" s="17"/>
      <c r="G251" s="17"/>
      <c r="H251" s="17"/>
      <c r="I251" s="17"/>
      <c r="J251" s="17"/>
      <c r="K251" s="17"/>
      <c r="L251" s="17"/>
    </row>
    <row r="252" spans="1:12" customFormat="1">
      <c r="A252" s="14"/>
      <c r="B252" s="16"/>
      <c r="C252" s="16"/>
      <c r="D252" s="16"/>
      <c r="E252" s="17"/>
      <c r="F252" s="17"/>
      <c r="G252" s="17"/>
      <c r="H252" s="17"/>
      <c r="I252" s="17"/>
      <c r="J252" s="17"/>
      <c r="K252" s="17"/>
      <c r="L252" s="17"/>
    </row>
    <row r="253" spans="1:12" customFormat="1">
      <c r="A253" s="14"/>
      <c r="B253" s="16"/>
      <c r="C253" s="16"/>
      <c r="D253" s="16"/>
      <c r="E253" s="17"/>
      <c r="F253" s="17"/>
      <c r="G253" s="17"/>
      <c r="H253" s="17"/>
      <c r="I253" s="17"/>
      <c r="J253" s="17"/>
      <c r="K253" s="17"/>
      <c r="L253" s="17"/>
    </row>
    <row r="254" spans="1:12" customFormat="1">
      <c r="A254" s="14"/>
      <c r="B254" s="16"/>
      <c r="C254" s="16"/>
      <c r="D254" s="16"/>
      <c r="E254" s="17"/>
      <c r="F254" s="17"/>
      <c r="G254" s="17"/>
      <c r="H254" s="17"/>
      <c r="I254" s="17"/>
      <c r="J254" s="17"/>
      <c r="K254" s="17"/>
      <c r="L254" s="17"/>
    </row>
    <row r="255" spans="1:12" customFormat="1">
      <c r="A255" s="14"/>
      <c r="B255" s="16"/>
      <c r="C255" s="16"/>
      <c r="D255" s="16"/>
      <c r="E255" s="17"/>
      <c r="F255" s="17"/>
      <c r="G255" s="17"/>
      <c r="H255" s="17"/>
      <c r="I255" s="17"/>
      <c r="J255" s="17"/>
      <c r="K255" s="17"/>
      <c r="L255" s="17"/>
    </row>
    <row r="256" spans="1:12" customFormat="1">
      <c r="A256" s="14"/>
      <c r="B256" s="16"/>
      <c r="C256" s="16"/>
      <c r="D256" s="16"/>
      <c r="E256" s="17"/>
      <c r="F256" s="17"/>
      <c r="G256" s="17"/>
      <c r="H256" s="17"/>
      <c r="I256" s="17"/>
      <c r="J256" s="17"/>
      <c r="K256" s="17"/>
      <c r="L256" s="17"/>
    </row>
    <row r="257" spans="1:12" customFormat="1">
      <c r="A257" s="14"/>
      <c r="B257" s="16"/>
      <c r="C257" s="16"/>
      <c r="D257" s="16"/>
      <c r="E257" s="17"/>
      <c r="F257" s="17"/>
      <c r="G257" s="17"/>
      <c r="H257" s="17"/>
      <c r="I257" s="17"/>
      <c r="J257" s="17"/>
      <c r="K257" s="17"/>
      <c r="L257" s="17"/>
    </row>
    <row r="258" spans="1:12" customFormat="1">
      <c r="A258" s="14"/>
      <c r="B258" s="16"/>
      <c r="C258" s="16"/>
      <c r="D258" s="16"/>
      <c r="E258" s="17"/>
      <c r="F258" s="17"/>
      <c r="G258" s="17"/>
      <c r="H258" s="17"/>
      <c r="I258" s="17"/>
      <c r="J258" s="17"/>
      <c r="K258" s="17"/>
      <c r="L258" s="17"/>
    </row>
    <row r="259" spans="1:12" customFormat="1">
      <c r="A259" s="21"/>
      <c r="B259" s="17"/>
      <c r="C259" s="17"/>
      <c r="D259" s="17"/>
      <c r="E259" s="17"/>
      <c r="F259" s="17"/>
      <c r="G259" s="17"/>
      <c r="H259" s="17"/>
      <c r="I259" s="17"/>
      <c r="J259" s="17"/>
      <c r="K259" s="17"/>
      <c r="L259" s="17"/>
    </row>
    <row r="260" spans="1:12" customFormat="1">
      <c r="A260" s="21"/>
      <c r="B260" s="17"/>
      <c r="C260" s="17"/>
      <c r="D260" s="17"/>
      <c r="E260" s="17"/>
      <c r="F260" s="17"/>
      <c r="G260" s="17"/>
      <c r="H260" s="17"/>
      <c r="I260" s="17"/>
      <c r="J260" s="17"/>
      <c r="K260" s="17"/>
      <c r="L260" s="17"/>
    </row>
    <row r="261" spans="1:12" customFormat="1">
      <c r="A261" s="21"/>
      <c r="B261" s="17"/>
      <c r="C261" s="17"/>
      <c r="D261" s="17"/>
      <c r="E261" s="17"/>
      <c r="F261" s="17"/>
      <c r="G261" s="17"/>
      <c r="H261" s="17"/>
      <c r="I261" s="17"/>
      <c r="J261" s="17"/>
      <c r="K261" s="17"/>
      <c r="L261" s="17"/>
    </row>
    <row r="262" spans="1:12" customFormat="1">
      <c r="A262" s="21"/>
      <c r="B262" s="17"/>
      <c r="C262" s="17"/>
      <c r="D262" s="17"/>
      <c r="E262" s="17"/>
      <c r="F262" s="17"/>
      <c r="G262" s="17"/>
      <c r="H262" s="17"/>
      <c r="I262" s="17"/>
      <c r="J262" s="17"/>
      <c r="K262" s="17"/>
      <c r="L262" s="17"/>
    </row>
    <row r="263" spans="1:12" customFormat="1">
      <c r="A263" s="21"/>
      <c r="B263" s="17"/>
      <c r="C263" s="17"/>
      <c r="D263" s="17"/>
      <c r="E263" s="17"/>
      <c r="F263" s="17"/>
      <c r="G263" s="17"/>
      <c r="H263" s="17"/>
      <c r="I263" s="17"/>
      <c r="J263" s="17"/>
      <c r="K263" s="17"/>
      <c r="L263" s="17"/>
    </row>
    <row r="264" spans="1:12" customFormat="1">
      <c r="A264" s="21"/>
      <c r="B264" s="17"/>
      <c r="C264" s="17"/>
      <c r="D264" s="17"/>
      <c r="E264" s="17"/>
      <c r="F264" s="17"/>
      <c r="G264" s="17"/>
      <c r="H264" s="17"/>
      <c r="I264" s="17"/>
      <c r="J264" s="17"/>
      <c r="K264" s="17"/>
      <c r="L264" s="17"/>
    </row>
    <row r="265" spans="1:12" customFormat="1">
      <c r="A265" s="21"/>
      <c r="B265" s="17"/>
      <c r="C265" s="17"/>
      <c r="D265" s="17"/>
      <c r="E265" s="17"/>
      <c r="F265" s="17"/>
      <c r="G265" s="17"/>
      <c r="H265" s="17"/>
      <c r="I265" s="17"/>
      <c r="J265" s="17"/>
      <c r="K265" s="17"/>
      <c r="L265" s="17"/>
    </row>
    <row r="266" spans="1:12" customFormat="1">
      <c r="A266" s="21"/>
      <c r="B266" s="17"/>
      <c r="C266" s="17"/>
      <c r="D266" s="17"/>
      <c r="E266" s="17"/>
      <c r="F266" s="17"/>
      <c r="G266" s="17"/>
      <c r="H266" s="17"/>
      <c r="I266" s="17"/>
      <c r="J266" s="17"/>
      <c r="K266" s="17"/>
      <c r="L266" s="17"/>
    </row>
    <row r="267" spans="1:12" customFormat="1">
      <c r="A267" s="21"/>
      <c r="B267" s="17"/>
      <c r="C267" s="17"/>
      <c r="D267" s="17"/>
      <c r="E267" s="17"/>
      <c r="F267" s="17"/>
      <c r="G267" s="17"/>
      <c r="H267" s="17"/>
      <c r="I267" s="17"/>
      <c r="J267" s="17"/>
      <c r="K267" s="17"/>
      <c r="L267" s="17"/>
    </row>
    <row r="268" spans="1:12" customFormat="1">
      <c r="A268" s="21"/>
      <c r="B268" s="17"/>
      <c r="C268" s="17"/>
      <c r="D268" s="17"/>
      <c r="E268" s="17"/>
      <c r="F268" s="17"/>
      <c r="G268" s="17"/>
      <c r="H268" s="17"/>
      <c r="I268" s="17"/>
      <c r="J268" s="17"/>
      <c r="K268" s="17"/>
      <c r="L268" s="17"/>
    </row>
    <row r="269" spans="1:12" customFormat="1">
      <c r="A269" s="21"/>
      <c r="B269" s="17"/>
      <c r="C269" s="17"/>
      <c r="D269" s="17"/>
      <c r="E269" s="17"/>
      <c r="F269" s="17"/>
      <c r="G269" s="17"/>
      <c r="H269" s="17"/>
      <c r="I269" s="17"/>
      <c r="J269" s="17"/>
      <c r="K269" s="17"/>
      <c r="L269" s="17"/>
    </row>
    <row r="270" spans="1:12" customFormat="1">
      <c r="A270" s="21"/>
      <c r="B270" s="17"/>
      <c r="C270" s="17"/>
      <c r="D270" s="17"/>
      <c r="E270" s="17"/>
      <c r="F270" s="17"/>
      <c r="G270" s="17"/>
      <c r="H270" s="17"/>
      <c r="I270" s="17"/>
      <c r="J270" s="17"/>
      <c r="K270" s="17"/>
      <c r="L270" s="17"/>
    </row>
    <row r="271" spans="1:12" customFormat="1">
      <c r="A271" s="21"/>
      <c r="B271" s="17"/>
      <c r="C271" s="17"/>
      <c r="D271" s="17"/>
      <c r="E271" s="17"/>
      <c r="F271" s="17"/>
      <c r="G271" s="17"/>
      <c r="H271" s="17"/>
      <c r="I271" s="17"/>
      <c r="J271" s="17"/>
      <c r="K271" s="17"/>
      <c r="L271" s="17"/>
    </row>
    <row r="272" spans="1:12" customFormat="1">
      <c r="A272" s="21"/>
      <c r="B272" s="17"/>
      <c r="C272" s="17"/>
      <c r="D272" s="17"/>
      <c r="E272" s="17"/>
      <c r="F272" s="17"/>
      <c r="G272" s="17"/>
      <c r="H272" s="17"/>
      <c r="I272" s="17"/>
      <c r="J272" s="17"/>
      <c r="K272" s="17"/>
      <c r="L272" s="17"/>
    </row>
    <row r="273" spans="1:12" customFormat="1">
      <c r="A273" s="21"/>
      <c r="B273" s="17"/>
      <c r="C273" s="17"/>
      <c r="D273" s="17"/>
      <c r="E273" s="17"/>
      <c r="F273" s="17"/>
      <c r="G273" s="17"/>
      <c r="H273" s="17"/>
      <c r="I273" s="17"/>
      <c r="J273" s="17"/>
      <c r="K273" s="17"/>
      <c r="L273" s="17"/>
    </row>
    <row r="274" spans="1:12" customFormat="1">
      <c r="A274" s="21"/>
      <c r="B274" s="17"/>
      <c r="C274" s="17"/>
      <c r="D274" s="17"/>
      <c r="E274" s="17"/>
      <c r="F274" s="17"/>
      <c r="G274" s="17"/>
      <c r="H274" s="17"/>
      <c r="I274" s="17"/>
      <c r="J274" s="17"/>
      <c r="K274" s="17"/>
      <c r="L274" s="17"/>
    </row>
    <row r="275" spans="1:12" customFormat="1">
      <c r="A275" s="21"/>
      <c r="B275" s="17"/>
      <c r="C275" s="17"/>
      <c r="D275" s="17"/>
      <c r="E275" s="17"/>
      <c r="F275" s="17"/>
      <c r="G275" s="17"/>
      <c r="H275" s="17"/>
      <c r="I275" s="17"/>
      <c r="J275" s="17"/>
      <c r="K275" s="17"/>
      <c r="L275" s="17"/>
    </row>
    <row r="276" spans="1:12" customFormat="1">
      <c r="A276" s="21"/>
      <c r="B276" s="17"/>
      <c r="C276" s="17"/>
      <c r="D276" s="17"/>
      <c r="E276" s="17"/>
      <c r="F276" s="17"/>
      <c r="G276" s="17"/>
      <c r="H276" s="17"/>
      <c r="I276" s="17"/>
      <c r="J276" s="17"/>
      <c r="K276" s="17"/>
      <c r="L276" s="17"/>
    </row>
    <row r="277" spans="1:12" customFormat="1">
      <c r="A277" s="21"/>
      <c r="B277" s="17"/>
      <c r="C277" s="17"/>
      <c r="D277" s="17"/>
      <c r="E277" s="17"/>
      <c r="F277" s="17"/>
      <c r="G277" s="17"/>
      <c r="H277" s="17"/>
      <c r="I277" s="17"/>
      <c r="J277" s="17"/>
      <c r="K277" s="17"/>
      <c r="L277" s="17"/>
    </row>
    <row r="278" spans="1:12" customFormat="1">
      <c r="A278" s="21"/>
      <c r="B278" s="17"/>
      <c r="C278" s="17"/>
      <c r="D278" s="17"/>
      <c r="E278" s="17"/>
      <c r="F278" s="17"/>
      <c r="G278" s="17"/>
      <c r="H278" s="17"/>
      <c r="I278" s="17"/>
      <c r="J278" s="17"/>
      <c r="K278" s="17"/>
      <c r="L278" s="17"/>
    </row>
    <row r="279" spans="1:12" customFormat="1">
      <c r="A279" s="21"/>
      <c r="B279" s="17"/>
      <c r="C279" s="17"/>
      <c r="D279" s="17"/>
      <c r="E279" s="17"/>
      <c r="F279" s="17"/>
      <c r="G279" s="17"/>
      <c r="H279" s="17"/>
      <c r="I279" s="17"/>
      <c r="J279" s="17"/>
      <c r="K279" s="17"/>
      <c r="L279" s="17"/>
    </row>
    <row r="280" spans="1:12" customFormat="1">
      <c r="A280" s="21"/>
      <c r="B280" s="17"/>
      <c r="C280" s="17"/>
      <c r="D280" s="17"/>
      <c r="E280" s="17"/>
      <c r="F280" s="17"/>
      <c r="G280" s="17"/>
      <c r="H280" s="17"/>
      <c r="I280" s="17"/>
      <c r="J280" s="17"/>
      <c r="K280" s="17"/>
      <c r="L280" s="17"/>
    </row>
  </sheetData>
  <phoneticPr fontId="0" type="noConversion"/>
  <pageMargins left="0.78740157499999996" right="0.78740157499999996" top="0.984251969" bottom="0.984251969" header="0.4921259845" footer="0.4921259845"/>
  <headerFooter alignWithMargins="0"/>
</worksheet>
</file>

<file path=xl/worksheets/sheet47.xml><?xml version="1.0" encoding="utf-8"?>
<worksheet xmlns="http://schemas.openxmlformats.org/spreadsheetml/2006/main" xmlns:r="http://schemas.openxmlformats.org/officeDocument/2006/relationships">
  <sheetPr codeName="Tabelle5"/>
  <dimension ref="A1:L319"/>
  <sheetViews>
    <sheetView showZeros="0" workbookViewId="0">
      <selection activeCell="B25" sqref="B25"/>
    </sheetView>
  </sheetViews>
  <sheetFormatPr baseColWidth="10" defaultRowHeight="12.75"/>
  <cols>
    <col min="1" max="1" width="11.42578125" style="21"/>
    <col min="2" max="12" width="11.42578125" style="17"/>
    <col min="13" max="16384" width="11.42578125" style="2"/>
  </cols>
  <sheetData>
    <row r="1" customFormat="1"/>
    <row r="2" customFormat="1"/>
    <row r="3" customFormat="1"/>
    <row r="4" customFormat="1"/>
    <row r="5" customFormat="1"/>
    <row r="6" customFormat="1"/>
    <row r="7" customFormat="1"/>
    <row r="8" customFormat="1"/>
    <row r="9" customFormat="1"/>
    <row r="10" customFormat="1"/>
    <row r="11" customFormat="1"/>
    <row r="12" customFormat="1"/>
    <row r="13" customFormat="1"/>
    <row r="14" customFormat="1"/>
    <row r="15" customFormat="1"/>
    <row r="16" customFormat="1"/>
    <row r="17" customFormat="1"/>
    <row r="18" customFormat="1"/>
    <row r="19" customFormat="1"/>
    <row r="20" customFormat="1"/>
    <row r="21" customFormat="1"/>
    <row r="22" customFormat="1"/>
    <row r="23" customFormat="1"/>
    <row r="24" customFormat="1"/>
    <row r="25" customFormat="1"/>
    <row r="26" customFormat="1"/>
    <row r="27" customFormat="1"/>
    <row r="28" customFormat="1"/>
    <row r="29" customFormat="1"/>
    <row r="30" customFormat="1"/>
    <row r="31" customFormat="1"/>
    <row r="32" customFormat="1"/>
    <row r="33" customFormat="1"/>
    <row r="34" customFormat="1"/>
    <row r="35" customFormat="1"/>
    <row r="36" customFormat="1"/>
    <row r="37" customFormat="1"/>
    <row r="38" customFormat="1"/>
    <row r="39" customFormat="1"/>
    <row r="40" customFormat="1"/>
    <row r="41" customFormat="1"/>
    <row r="42" customFormat="1"/>
    <row r="43" customFormat="1"/>
    <row r="44" customFormat="1"/>
    <row r="45" customFormat="1"/>
    <row r="46" customFormat="1"/>
    <row r="47" customFormat="1"/>
    <row r="48" customFormat="1"/>
    <row r="49" customFormat="1"/>
    <row r="50" customFormat="1"/>
    <row r="51" customFormat="1"/>
    <row r="52" customFormat="1"/>
    <row r="53" customFormat="1"/>
    <row r="54" customFormat="1"/>
    <row r="55" customFormat="1"/>
    <row r="56" customFormat="1"/>
    <row r="57" customFormat="1"/>
    <row r="58" customFormat="1"/>
    <row r="59" customFormat="1"/>
    <row r="60" customFormat="1"/>
    <row r="61" customFormat="1"/>
    <row r="62" customFormat="1"/>
    <row r="63" customFormat="1"/>
    <row r="64" customFormat="1"/>
    <row r="65" customFormat="1"/>
    <row r="66" customFormat="1"/>
    <row r="67" customFormat="1"/>
    <row r="68" customFormat="1"/>
    <row r="69" customFormat="1"/>
    <row r="70" customFormat="1"/>
    <row r="71" customFormat="1"/>
    <row r="72" customFormat="1"/>
    <row r="73" customFormat="1"/>
    <row r="74" customFormat="1"/>
    <row r="75" customFormat="1"/>
    <row r="76" customFormat="1"/>
    <row r="77" customFormat="1"/>
    <row r="78" customFormat="1"/>
    <row r="79" customFormat="1"/>
    <row r="80" customFormat="1"/>
    <row r="81" customFormat="1"/>
    <row r="82" customFormat="1"/>
    <row r="83" customFormat="1"/>
    <row r="84" customFormat="1"/>
    <row r="85" customFormat="1"/>
    <row r="86" customFormat="1"/>
    <row r="87" customFormat="1"/>
    <row r="88" customFormat="1"/>
    <row r="89" customFormat="1"/>
    <row r="90" customFormat="1"/>
    <row r="91" customFormat="1"/>
    <row r="92" customFormat="1"/>
    <row r="93" customFormat="1"/>
    <row r="94" customFormat="1"/>
    <row r="95" customFormat="1"/>
    <row r="96" customFormat="1"/>
    <row r="97" customFormat="1"/>
    <row r="98" customFormat="1"/>
    <row r="99" customFormat="1"/>
    <row r="100" customFormat="1"/>
    <row r="101" customFormat="1"/>
    <row r="102" customFormat="1"/>
    <row r="103" customFormat="1"/>
    <row r="104" customFormat="1"/>
    <row r="105" customFormat="1"/>
    <row r="106" customFormat="1"/>
    <row r="107" customFormat="1"/>
    <row r="108" customFormat="1"/>
    <row r="109" customFormat="1"/>
    <row r="110" customFormat="1"/>
    <row r="111" customFormat="1"/>
    <row r="112" customFormat="1"/>
    <row r="113" customFormat="1"/>
    <row r="114" customFormat="1"/>
    <row r="115" customFormat="1"/>
    <row r="116" customFormat="1"/>
    <row r="117" customFormat="1"/>
    <row r="118" customFormat="1"/>
    <row r="119" customFormat="1"/>
    <row r="120" customFormat="1"/>
    <row r="121" customFormat="1"/>
    <row r="122" customFormat="1"/>
    <row r="123" customFormat="1"/>
    <row r="124" customFormat="1"/>
    <row r="125" customFormat="1"/>
    <row r="126" customFormat="1"/>
    <row r="127" customFormat="1"/>
    <row r="128" customFormat="1"/>
    <row r="129" customFormat="1"/>
    <row r="130" customFormat="1"/>
    <row r="131" customFormat="1"/>
    <row r="132" customFormat="1"/>
    <row r="133" customFormat="1"/>
    <row r="134" customFormat="1"/>
    <row r="135" customFormat="1"/>
    <row r="136" customFormat="1"/>
    <row r="137" customFormat="1"/>
    <row r="138" customFormat="1"/>
    <row r="139" customFormat="1"/>
    <row r="140" customFormat="1"/>
    <row r="141" customFormat="1"/>
    <row r="142" customFormat="1"/>
    <row r="143" customFormat="1"/>
    <row r="144" customFormat="1"/>
    <row r="145" customFormat="1"/>
    <row r="146" customFormat="1"/>
    <row r="147" customFormat="1"/>
    <row r="148" customFormat="1"/>
    <row r="149" customFormat="1"/>
    <row r="150" customFormat="1"/>
    <row r="151" customFormat="1"/>
    <row r="152" customFormat="1"/>
    <row r="153" customFormat="1"/>
    <row r="154" customFormat="1"/>
    <row r="155" customFormat="1"/>
    <row r="156" customFormat="1"/>
    <row r="157" customFormat="1"/>
    <row r="158" customFormat="1"/>
    <row r="159" customFormat="1"/>
    <row r="160" customFormat="1"/>
    <row r="161" customFormat="1"/>
    <row r="162" customFormat="1"/>
    <row r="163" customFormat="1"/>
    <row r="164" customFormat="1"/>
    <row r="165" customFormat="1"/>
    <row r="166" customFormat="1"/>
    <row r="167" customFormat="1"/>
    <row r="168" customFormat="1"/>
    <row r="169" customFormat="1"/>
    <row r="170" customFormat="1"/>
    <row r="171" customFormat="1"/>
    <row r="172" customFormat="1"/>
    <row r="173" customFormat="1"/>
    <row r="174" customFormat="1"/>
    <row r="175" customFormat="1"/>
    <row r="176" customFormat="1"/>
    <row r="177" customFormat="1"/>
    <row r="178" customFormat="1"/>
    <row r="179" customFormat="1"/>
    <row r="180" customFormat="1"/>
    <row r="181" customFormat="1"/>
    <row r="182" customFormat="1"/>
    <row r="183" customFormat="1"/>
    <row r="184" customFormat="1"/>
    <row r="185" customFormat="1"/>
    <row r="186" customFormat="1"/>
    <row r="187" customFormat="1"/>
    <row r="188" customFormat="1"/>
    <row r="189" customFormat="1"/>
    <row r="190" customFormat="1"/>
    <row r="191" customFormat="1"/>
    <row r="192" customFormat="1"/>
    <row r="193" customFormat="1"/>
    <row r="194" customFormat="1"/>
    <row r="195" customFormat="1"/>
    <row r="196" customFormat="1"/>
    <row r="197" customFormat="1"/>
    <row r="198" customFormat="1"/>
    <row r="199" customFormat="1"/>
    <row r="200" customFormat="1"/>
    <row r="201" customFormat="1"/>
    <row r="202" customFormat="1"/>
    <row r="203" customFormat="1"/>
    <row r="204" customFormat="1"/>
    <row r="205" customFormat="1"/>
    <row r="206" customFormat="1"/>
    <row r="207" customFormat="1"/>
    <row r="208" customFormat="1"/>
    <row r="209" customFormat="1"/>
    <row r="210" customFormat="1"/>
    <row r="211" customFormat="1"/>
    <row r="212" customFormat="1"/>
    <row r="213" customFormat="1"/>
    <row r="214" customFormat="1"/>
    <row r="215" customFormat="1"/>
    <row r="216" customFormat="1"/>
    <row r="217" customFormat="1"/>
    <row r="218" customFormat="1"/>
    <row r="219" customFormat="1"/>
    <row r="220" customFormat="1"/>
    <row r="221" customFormat="1"/>
    <row r="222" customFormat="1"/>
    <row r="223" customFormat="1"/>
    <row r="224" customFormat="1"/>
    <row r="225" customFormat="1"/>
    <row r="226" customFormat="1"/>
    <row r="227" customFormat="1"/>
    <row r="228" customFormat="1"/>
    <row r="229" customFormat="1"/>
    <row r="230" customFormat="1"/>
    <row r="231" customFormat="1"/>
    <row r="232" customFormat="1"/>
    <row r="233" customFormat="1"/>
    <row r="234" customFormat="1"/>
    <row r="235" customFormat="1"/>
    <row r="236" customFormat="1"/>
    <row r="237" customFormat="1"/>
    <row r="238" customFormat="1"/>
    <row r="239" customFormat="1"/>
    <row r="240" customFormat="1"/>
    <row r="241" customFormat="1"/>
    <row r="242" customFormat="1"/>
    <row r="243" customFormat="1"/>
    <row r="244" customFormat="1"/>
    <row r="245" customFormat="1"/>
    <row r="246" customFormat="1"/>
    <row r="247" customFormat="1"/>
    <row r="248" customFormat="1"/>
    <row r="249" customFormat="1"/>
    <row r="250" customFormat="1"/>
    <row r="251" customFormat="1"/>
    <row r="252" customFormat="1"/>
    <row r="253" customFormat="1"/>
    <row r="254" customFormat="1"/>
    <row r="255" customFormat="1"/>
    <row r="256" customFormat="1"/>
    <row r="257" customFormat="1"/>
    <row r="258" customFormat="1"/>
    <row r="259" customFormat="1"/>
    <row r="260" customFormat="1"/>
    <row r="261" customFormat="1"/>
    <row r="262" customFormat="1"/>
    <row r="263" customFormat="1"/>
    <row r="264" customFormat="1"/>
    <row r="265" customFormat="1"/>
    <row r="266" customFormat="1"/>
    <row r="267" customFormat="1"/>
    <row r="268" customFormat="1"/>
    <row r="269" customFormat="1"/>
    <row r="270" customFormat="1"/>
    <row r="271" customFormat="1"/>
    <row r="272" customFormat="1"/>
    <row r="273" customFormat="1"/>
    <row r="274" customFormat="1"/>
    <row r="275" customFormat="1"/>
    <row r="276" customFormat="1"/>
    <row r="277" customFormat="1"/>
    <row r="278" customFormat="1"/>
    <row r="279" customFormat="1"/>
    <row r="280" customFormat="1"/>
    <row r="281" customFormat="1"/>
    <row r="282" customFormat="1"/>
    <row r="283" customFormat="1"/>
    <row r="284" customFormat="1"/>
    <row r="285" customFormat="1"/>
    <row r="286" customFormat="1"/>
    <row r="287" customFormat="1"/>
    <row r="288" customFormat="1"/>
    <row r="289" customFormat="1"/>
    <row r="290" customFormat="1"/>
    <row r="291" customFormat="1"/>
    <row r="292" customFormat="1"/>
    <row r="293" customFormat="1"/>
    <row r="294" customFormat="1"/>
    <row r="295" customFormat="1"/>
    <row r="296" customFormat="1"/>
    <row r="297" customFormat="1"/>
    <row r="298" customFormat="1"/>
    <row r="299" customFormat="1"/>
    <row r="300" customFormat="1"/>
    <row r="301" customFormat="1"/>
    <row r="302" customFormat="1"/>
    <row r="303" customFormat="1"/>
    <row r="304" customFormat="1"/>
    <row r="305" customFormat="1"/>
    <row r="306" customFormat="1"/>
    <row r="307" customFormat="1"/>
    <row r="308" customFormat="1"/>
    <row r="309" customFormat="1"/>
    <row r="310" customFormat="1"/>
    <row r="311" customFormat="1"/>
    <row r="312" customFormat="1"/>
    <row r="313" customFormat="1"/>
    <row r="314" customFormat="1"/>
    <row r="315" customFormat="1"/>
    <row r="316" customFormat="1"/>
    <row r="317" customFormat="1"/>
    <row r="318" customFormat="1"/>
    <row r="319" customFormat="1"/>
  </sheetData>
  <phoneticPr fontId="0" type="noConversion"/>
  <printOptions gridLines="1" gridLinesSet="0"/>
  <pageMargins left="0.78740157480314965" right="0.78740157480314965" top="0.78740157480314965" bottom="0.78740157480314965" header="0.39370078740157483" footer="0.39370078740157483"/>
  <pageSetup paperSize="9" orientation="portrait" r:id="rId1"/>
  <headerFooter alignWithMargins="0">
    <oddFooter>&amp;L&amp;"LBA,Regular"&amp;28a&amp;RMünchen, &amp;D</oddFooter>
  </headerFooter>
</worksheet>
</file>

<file path=xl/worksheets/sheet48.xml><?xml version="1.0" encoding="utf-8"?>
<worksheet xmlns="http://schemas.openxmlformats.org/spreadsheetml/2006/main" xmlns:r="http://schemas.openxmlformats.org/officeDocument/2006/relationships">
  <sheetPr codeName="Tabelle6"/>
  <dimension ref="B1:C8"/>
  <sheetViews>
    <sheetView showGridLines="0" showZeros="0" workbookViewId="0">
      <selection activeCell="B25" sqref="B25"/>
    </sheetView>
  </sheetViews>
  <sheetFormatPr baseColWidth="10" defaultRowHeight="12.75"/>
  <cols>
    <col min="1" max="2" width="2.42578125" style="2" customWidth="1"/>
    <col min="3" max="16384" width="11.42578125" style="2"/>
  </cols>
  <sheetData>
    <row r="1" spans="2:3" ht="18">
      <c r="C1" s="8" t="s">
        <v>7</v>
      </c>
    </row>
    <row r="2" spans="2:3" ht="5.0999999999999996" customHeight="1">
      <c r="B2" s="1"/>
    </row>
    <row r="3" spans="2:3" ht="15.75">
      <c r="B3" s="10" t="s">
        <v>8</v>
      </c>
      <c r="C3" s="10" t="s">
        <v>9</v>
      </c>
    </row>
    <row r="4" spans="2:3" ht="15.75">
      <c r="C4" s="10" t="s">
        <v>16</v>
      </c>
    </row>
    <row r="5" spans="2:3" ht="5.0999999999999996" customHeight="1">
      <c r="C5" s="10"/>
    </row>
    <row r="6" spans="2:3" ht="6.75" customHeight="1">
      <c r="C6" s="1"/>
    </row>
    <row r="7" spans="2:3" ht="15.75">
      <c r="B7" s="10" t="s">
        <v>10</v>
      </c>
      <c r="C7" s="10" t="s">
        <v>11</v>
      </c>
    </row>
    <row r="8" spans="2:3" ht="15.75">
      <c r="C8" s="10" t="s">
        <v>12</v>
      </c>
    </row>
  </sheetData>
  <sheetProtection password="F25B" sheet="1" objects="1" scenarios="1"/>
  <phoneticPr fontId="0" type="noConversion"/>
  <printOptions gridLinesSet="0"/>
  <pageMargins left="0.78740157480314965" right="0.78740157480314965" top="0.78740157480314965" bottom="0.78740157480314965" header="0.39370078740157483" footer="0.39370078740157483"/>
  <pageSetup paperSize="9" orientation="portrait" r:id="rId1"/>
  <headerFooter alignWithMargins="0">
    <oddFooter>&amp;L&amp;"LBA,Regular"&amp;28a&amp;RMünchen, &amp;D</oddFooter>
  </headerFooter>
  <legacyDrawing r:id="rId2"/>
</worksheet>
</file>

<file path=xl/worksheets/sheet49.xml><?xml version="1.0" encoding="utf-8"?>
<worksheet xmlns="http://schemas.openxmlformats.org/spreadsheetml/2006/main" xmlns:r="http://schemas.openxmlformats.org/officeDocument/2006/relationships">
  <sheetPr codeName="Tabelle7">
    <pageSetUpPr autoPageBreaks="0"/>
  </sheetPr>
  <dimension ref="A2:C10"/>
  <sheetViews>
    <sheetView showGridLines="0" showZeros="0" workbookViewId="0">
      <selection activeCell="B25" sqref="B25"/>
    </sheetView>
  </sheetViews>
  <sheetFormatPr baseColWidth="10" defaultRowHeight="12.75"/>
  <cols>
    <col min="1" max="2" width="5.140625" style="2" customWidth="1"/>
    <col min="3" max="3" width="32.7109375" style="2" customWidth="1"/>
    <col min="4" max="16384" width="11.42578125" style="2"/>
  </cols>
  <sheetData>
    <row r="2" spans="1:3">
      <c r="A2" s="1"/>
    </row>
    <row r="6" spans="1:3" ht="30">
      <c r="C6" s="11" t="s">
        <v>13</v>
      </c>
    </row>
    <row r="10" spans="1:3" ht="60">
      <c r="C10" s="4"/>
    </row>
  </sheetData>
  <sheetProtection sheet="1" objects="1" scenarios="1"/>
  <phoneticPr fontId="0" type="noConversion"/>
  <printOptions gridLinesSet="0"/>
  <pageMargins left="0.78740157480314965" right="0.78740157480314965" top="0.78740157480314965" bottom="0.78740157480314965" header="0.39370078740157483" footer="0.39370078740157483"/>
  <pageSetup paperSize="9" orientation="portrait" horizontalDpi="4294967292" r:id="rId1"/>
  <headerFooter alignWithMargins="0">
    <oddFooter>&amp;L&amp;"LBA,Regular"&amp;28a&amp;RMünchen, &amp;D</oddFooter>
  </headerFooter>
</worksheet>
</file>

<file path=xl/worksheets/sheet50.xml><?xml version="1.0" encoding="utf-8"?>
<worksheet xmlns="http://schemas.openxmlformats.org/spreadsheetml/2006/main" xmlns:r="http://schemas.openxmlformats.org/officeDocument/2006/relationships">
  <sheetPr codeName="Tabelle8"/>
  <dimension ref="A2:B7"/>
  <sheetViews>
    <sheetView showGridLines="0" showZeros="0" workbookViewId="0">
      <selection activeCell="B25" sqref="B25"/>
    </sheetView>
  </sheetViews>
  <sheetFormatPr baseColWidth="10" defaultRowHeight="12.75"/>
  <cols>
    <col min="1" max="1" width="4.28515625" style="2" customWidth="1"/>
    <col min="2" max="16384" width="11.42578125" style="2"/>
  </cols>
  <sheetData>
    <row r="2" spans="1:2" ht="18">
      <c r="B2" s="8" t="s">
        <v>7</v>
      </c>
    </row>
    <row r="3" spans="1:2">
      <c r="B3"/>
    </row>
    <row r="4" spans="1:2" ht="15.75">
      <c r="B4" s="9"/>
    </row>
    <row r="5" spans="1:2" ht="15.75">
      <c r="B5" s="9" t="s">
        <v>17</v>
      </c>
    </row>
    <row r="6" spans="1:2" ht="15.75">
      <c r="B6" s="9" t="s">
        <v>18</v>
      </c>
    </row>
    <row r="7" spans="1:2">
      <c r="A7" s="1"/>
    </row>
  </sheetData>
  <phoneticPr fontId="0" type="noConversion"/>
  <printOptions gridLinesSet="0"/>
  <pageMargins left="0.78740157480314965" right="0.78740157480314965" top="0.78740157480314965" bottom="0.78740157480314965" header="0.39370078740157483" footer="0.39370078740157483"/>
  <pageSetup paperSize="9" orientation="portrait" r:id="rId1"/>
  <headerFooter alignWithMargins="0">
    <oddFooter>&amp;L&amp;"LBA,Regular"&amp;28a&amp;RMünchen, &amp;D</oddFooter>
  </headerFooter>
  <legacyDrawing r:id="rId2"/>
</worksheet>
</file>

<file path=xl/worksheets/sheet51.xml><?xml version="1.0" encoding="utf-8"?>
<worksheet xmlns="http://schemas.openxmlformats.org/spreadsheetml/2006/main" xmlns:r="http://schemas.openxmlformats.org/officeDocument/2006/relationships">
  <sheetPr codeName="Tabelle52"/>
  <dimension ref="A1:B18"/>
  <sheetViews>
    <sheetView showGridLines="0" showRowColHeaders="0" showZeros="0" workbookViewId="0">
      <selection activeCell="A3" sqref="A3:B3"/>
    </sheetView>
  </sheetViews>
  <sheetFormatPr baseColWidth="10" defaultRowHeight="14.25"/>
  <cols>
    <col min="1" max="1" width="17.140625" style="2374" customWidth="1"/>
    <col min="2" max="2" width="103.28515625" style="2373" customWidth="1"/>
    <col min="3" max="16384" width="11.42578125" style="2372"/>
  </cols>
  <sheetData>
    <row r="1" spans="1:2" ht="30" customHeight="1">
      <c r="B1" s="2375" t="s">
        <v>1249</v>
      </c>
    </row>
    <row r="2" spans="1:2" ht="15">
      <c r="B2" s="2375"/>
    </row>
    <row r="3" spans="1:2" ht="15">
      <c r="A3" s="3146" t="s">
        <v>962</v>
      </c>
      <c r="B3" s="3146"/>
    </row>
    <row r="4" spans="1:2" ht="15" customHeight="1">
      <c r="A4" s="2747"/>
      <c r="B4" s="2748"/>
    </row>
    <row r="5" spans="1:2" ht="15">
      <c r="A5" s="3145" t="s">
        <v>968</v>
      </c>
      <c r="B5" s="3145"/>
    </row>
    <row r="6" spans="1:2" ht="15">
      <c r="A6" s="2749"/>
      <c r="B6" s="2750"/>
    </row>
    <row r="7" spans="1:2" ht="69.95" customHeight="1">
      <c r="A7" s="3145" t="s">
        <v>1250</v>
      </c>
      <c r="B7" s="3145"/>
    </row>
    <row r="8" spans="1:2" ht="69.95" customHeight="1">
      <c r="A8" s="3145" t="s">
        <v>1248</v>
      </c>
      <c r="B8" s="3145"/>
    </row>
    <row r="9" spans="1:2" ht="17.25" customHeight="1">
      <c r="A9" s="3145" t="s">
        <v>963</v>
      </c>
      <c r="B9" s="3145"/>
    </row>
    <row r="10" spans="1:2" ht="17.25" customHeight="1">
      <c r="A10" s="2749"/>
      <c r="B10" s="2749"/>
    </row>
    <row r="11" spans="1:2" ht="15.75">
      <c r="A11" s="3143" t="s">
        <v>967</v>
      </c>
      <c r="B11" s="3143"/>
    </row>
    <row r="12" spans="1:2" ht="30" customHeight="1">
      <c r="A12" s="2751"/>
      <c r="B12" s="2752" t="s">
        <v>964</v>
      </c>
    </row>
    <row r="13" spans="1:2" ht="30">
      <c r="A13" s="2753"/>
      <c r="B13" s="2750" t="s">
        <v>965</v>
      </c>
    </row>
    <row r="14" spans="1:2" ht="15">
      <c r="A14" s="2754"/>
      <c r="B14" s="3144" t="s">
        <v>966</v>
      </c>
    </row>
    <row r="15" spans="1:2" ht="15.75">
      <c r="A15" s="2755"/>
      <c r="B15" s="3144"/>
    </row>
    <row r="16" spans="1:2">
      <c r="A16" s="2747"/>
      <c r="B16" s="2748"/>
    </row>
    <row r="17" spans="1:2" ht="15.75">
      <c r="A17" s="3143" t="s">
        <v>969</v>
      </c>
      <c r="B17" s="3143"/>
    </row>
    <row r="18" spans="1:2" ht="200.1" customHeight="1">
      <c r="A18" s="3145" t="s">
        <v>1251</v>
      </c>
      <c r="B18" s="3145"/>
    </row>
  </sheetData>
  <sheetProtection password="F25B" sheet="1" objects="1" scenarios="1"/>
  <mergeCells count="9">
    <mergeCell ref="A11:B11"/>
    <mergeCell ref="B14:B15"/>
    <mergeCell ref="A17:B17"/>
    <mergeCell ref="A18:B18"/>
    <mergeCell ref="A3:B3"/>
    <mergeCell ref="A5:B5"/>
    <mergeCell ref="A7:B7"/>
    <mergeCell ref="A8:B8"/>
    <mergeCell ref="A9:B9"/>
  </mergeCells>
  <pageMargins left="0.7" right="0.7" top="0.78740157499999996" bottom="0.78740157499999996" header="0.3" footer="0.3"/>
  <legacyDrawing r:id="rId1"/>
</worksheet>
</file>

<file path=xl/worksheets/sheet52.xml><?xml version="1.0" encoding="utf-8"?>
<worksheet xmlns="http://schemas.openxmlformats.org/spreadsheetml/2006/main" xmlns:r="http://schemas.openxmlformats.org/officeDocument/2006/relationships">
  <sheetPr codeName="Tabelle50"/>
  <dimension ref="A1:AC118"/>
  <sheetViews>
    <sheetView showZeros="0" workbookViewId="0">
      <selection activeCell="B25" sqref="B25:E25"/>
    </sheetView>
  </sheetViews>
  <sheetFormatPr baseColWidth="10" defaultColWidth="11.42578125" defaultRowHeight="12" customHeight="1"/>
  <cols>
    <col min="1" max="1" width="28.42578125" style="2305" customWidth="1"/>
    <col min="2" max="2" width="6.5703125" style="2305" customWidth="1"/>
    <col min="3" max="3" width="9.42578125" style="2305" customWidth="1"/>
    <col min="4" max="6" width="6.7109375" style="2305" customWidth="1"/>
    <col min="7" max="7" width="12.140625" style="2376" customWidth="1"/>
    <col min="8" max="8" width="9.28515625" style="2305" customWidth="1"/>
    <col min="9" max="9" width="11.42578125" style="2305"/>
    <col min="10" max="10" width="6.42578125" style="2305" customWidth="1"/>
    <col min="11" max="16384" width="11.42578125" style="2305"/>
  </cols>
  <sheetData>
    <row r="1" spans="1:29" ht="20.100000000000001" customHeight="1" thickBot="1"/>
    <row r="2" spans="1:29" s="2376" customFormat="1" ht="13.5" customHeight="1">
      <c r="A2" s="3193">
        <f>Hauptmenü!C4</f>
        <v>0</v>
      </c>
      <c r="B2" s="3194"/>
      <c r="C2" s="3194"/>
      <c r="D2" s="3195">
        <f>Hauptmenü!C5</f>
        <v>0</v>
      </c>
      <c r="E2" s="3195"/>
      <c r="F2" s="3196">
        <f>Hauptmenü!C6</f>
        <v>0</v>
      </c>
      <c r="G2" s="3196"/>
      <c r="H2" s="3197"/>
    </row>
    <row r="3" spans="1:29" s="2376" customFormat="1" ht="13.5" thickBot="1">
      <c r="A3" s="3198" t="s">
        <v>971</v>
      </c>
      <c r="B3" s="3199"/>
      <c r="C3" s="3199"/>
      <c r="D3" s="3200" t="s">
        <v>112</v>
      </c>
      <c r="E3" s="3200"/>
      <c r="F3" s="3201" t="s">
        <v>111</v>
      </c>
      <c r="G3" s="3201"/>
      <c r="H3" s="3202"/>
    </row>
    <row r="4" spans="1:29" s="2376" customFormat="1" ht="6" customHeight="1">
      <c r="H4" s="2377"/>
    </row>
    <row r="5" spans="1:29" ht="14.25" customHeight="1">
      <c r="A5" s="2378" t="s">
        <v>972</v>
      </c>
      <c r="B5" s="2379"/>
      <c r="C5" s="2376"/>
      <c r="D5" s="2376"/>
      <c r="E5" s="2380"/>
      <c r="F5" s="3186"/>
      <c r="G5" s="3186"/>
      <c r="H5" s="3186"/>
      <c r="I5" s="2381"/>
      <c r="J5" s="2381"/>
      <c r="K5" s="2382"/>
      <c r="L5" s="2383"/>
      <c r="M5" s="2383"/>
      <c r="N5" s="2383"/>
      <c r="O5" s="2383"/>
      <c r="P5" s="2383"/>
      <c r="Q5" s="2383"/>
      <c r="R5" s="2383"/>
      <c r="S5" s="2383"/>
      <c r="T5" s="2383"/>
      <c r="U5" s="2383"/>
      <c r="V5" s="2383"/>
      <c r="W5" s="2383"/>
      <c r="X5" s="2383"/>
      <c r="Y5" s="2383"/>
      <c r="Z5" s="2383"/>
      <c r="AA5" s="2383"/>
      <c r="AB5" s="2383"/>
      <c r="AC5" s="2383"/>
    </row>
    <row r="6" spans="1:29" s="2387" customFormat="1" ht="7.5" customHeight="1" thickBot="1">
      <c r="A6" s="2383"/>
      <c r="B6" s="2384"/>
      <c r="C6" s="2385"/>
      <c r="D6" s="2385"/>
      <c r="E6" s="2385"/>
      <c r="F6" s="2386"/>
      <c r="G6" s="2383"/>
      <c r="H6" s="2383"/>
      <c r="I6" s="2383"/>
      <c r="J6" s="2383"/>
      <c r="K6" s="2383"/>
      <c r="L6" s="2383"/>
      <c r="M6" s="2383"/>
      <c r="N6" s="2383"/>
      <c r="O6" s="2383"/>
      <c r="P6" s="2383"/>
      <c r="Q6" s="2383"/>
      <c r="R6" s="2383"/>
      <c r="S6" s="2383"/>
      <c r="T6" s="2383"/>
      <c r="U6" s="2383"/>
      <c r="V6" s="2383"/>
      <c r="W6" s="2383"/>
      <c r="X6" s="2383"/>
      <c r="Y6" s="2383"/>
      <c r="Z6" s="2383"/>
      <c r="AA6" s="2383"/>
      <c r="AB6" s="2383"/>
      <c r="AC6" s="2383"/>
    </row>
    <row r="7" spans="1:29" s="2387" customFormat="1" ht="27.75" customHeight="1" thickBot="1">
      <c r="A7" s="2388" t="s">
        <v>973</v>
      </c>
      <c r="B7" s="2384"/>
      <c r="C7" s="2383"/>
      <c r="D7" s="2383"/>
      <c r="E7" s="3187" t="s">
        <v>974</v>
      </c>
      <c r="F7" s="3188"/>
      <c r="G7" s="2389" t="s">
        <v>975</v>
      </c>
      <c r="H7" s="2390" t="s">
        <v>976</v>
      </c>
      <c r="I7" s="2383"/>
      <c r="J7" s="2383"/>
      <c r="K7" s="2383"/>
      <c r="L7" s="2383"/>
      <c r="M7" s="2383"/>
      <c r="N7" s="2383"/>
      <c r="O7" s="2383"/>
      <c r="P7" s="2383"/>
      <c r="Q7" s="2383"/>
      <c r="R7" s="2383"/>
      <c r="S7" s="2383"/>
      <c r="T7" s="2383"/>
      <c r="U7" s="2383"/>
      <c r="V7" s="2383"/>
      <c r="W7" s="2383"/>
      <c r="X7" s="2383"/>
      <c r="Y7" s="2383"/>
      <c r="Z7" s="2383"/>
      <c r="AA7" s="2383"/>
      <c r="AB7" s="2383"/>
      <c r="AC7" s="2383"/>
    </row>
    <row r="8" spans="1:29" s="2387" customFormat="1" ht="18" customHeight="1">
      <c r="A8" s="3189"/>
      <c r="B8" s="3190"/>
      <c r="C8" s="3190"/>
      <c r="D8" s="3190"/>
      <c r="E8" s="3191"/>
      <c r="F8" s="3192"/>
      <c r="G8" s="2391"/>
      <c r="H8" s="2392">
        <f>E8*G8</f>
        <v>0</v>
      </c>
      <c r="I8" s="2383"/>
      <c r="J8" s="2383"/>
      <c r="K8" s="2383"/>
      <c r="L8" s="2383"/>
      <c r="M8" s="2383"/>
      <c r="N8" s="2383"/>
      <c r="O8" s="2383"/>
      <c r="P8" s="2383"/>
      <c r="Q8" s="2383"/>
      <c r="R8" s="2383"/>
      <c r="S8" s="2383"/>
      <c r="T8" s="2383"/>
      <c r="U8" s="2383"/>
      <c r="V8" s="2383"/>
      <c r="W8" s="2383"/>
      <c r="X8" s="2383"/>
      <c r="Y8" s="2383"/>
      <c r="Z8" s="2383"/>
      <c r="AA8" s="2383"/>
      <c r="AB8" s="2383"/>
      <c r="AC8" s="2383"/>
    </row>
    <row r="9" spans="1:29" s="2387" customFormat="1" ht="18" customHeight="1">
      <c r="A9" s="3178"/>
      <c r="B9" s="3179"/>
      <c r="C9" s="3179"/>
      <c r="D9" s="3179"/>
      <c r="E9" s="3180"/>
      <c r="F9" s="3181"/>
      <c r="G9" s="2393"/>
      <c r="H9" s="2394">
        <f t="shared" ref="H9:H12" si="0">E9*G9</f>
        <v>0</v>
      </c>
      <c r="I9" s="2383"/>
      <c r="J9" s="2383"/>
      <c r="K9" s="2383"/>
      <c r="L9" s="2383"/>
      <c r="M9" s="2383"/>
      <c r="N9" s="2383"/>
      <c r="O9" s="2383"/>
      <c r="P9" s="2383"/>
      <c r="Q9" s="2383"/>
      <c r="R9" s="2383"/>
      <c r="S9" s="2383"/>
      <c r="T9" s="2383"/>
      <c r="U9" s="2383"/>
      <c r="V9" s="2383"/>
      <c r="W9" s="2383"/>
      <c r="X9" s="2383"/>
      <c r="Y9" s="2383"/>
      <c r="Z9" s="2383"/>
      <c r="AA9" s="2383"/>
      <c r="AB9" s="2383"/>
      <c r="AC9" s="2383"/>
    </row>
    <row r="10" spans="1:29" s="2387" customFormat="1" ht="18" customHeight="1">
      <c r="A10" s="3178"/>
      <c r="B10" s="3179"/>
      <c r="C10" s="3179"/>
      <c r="D10" s="3179"/>
      <c r="E10" s="3180"/>
      <c r="F10" s="3181"/>
      <c r="G10" s="2393"/>
      <c r="H10" s="2394">
        <f t="shared" si="0"/>
        <v>0</v>
      </c>
      <c r="I10" s="2383"/>
      <c r="J10" s="2383"/>
      <c r="K10" s="2383"/>
      <c r="L10" s="2383"/>
      <c r="M10" s="2383"/>
      <c r="N10" s="2383"/>
      <c r="O10" s="2383"/>
      <c r="P10" s="2383"/>
      <c r="Q10" s="2383"/>
      <c r="R10" s="2383"/>
      <c r="S10" s="2383"/>
      <c r="T10" s="2383"/>
      <c r="U10" s="2383"/>
      <c r="V10" s="2383"/>
      <c r="W10" s="2383"/>
      <c r="X10" s="2383"/>
      <c r="Y10" s="2383"/>
      <c r="Z10" s="2383"/>
      <c r="AA10" s="2383"/>
      <c r="AB10" s="2383"/>
      <c r="AC10" s="2383"/>
    </row>
    <row r="11" spans="1:29" s="2387" customFormat="1" ht="18" customHeight="1">
      <c r="A11" s="3178"/>
      <c r="B11" s="3179"/>
      <c r="C11" s="3179"/>
      <c r="D11" s="3179"/>
      <c r="E11" s="3180"/>
      <c r="F11" s="3181"/>
      <c r="G11" s="2393"/>
      <c r="H11" s="2394">
        <f t="shared" si="0"/>
        <v>0</v>
      </c>
      <c r="I11" s="2383"/>
      <c r="J11" s="2383"/>
      <c r="K11" s="2383"/>
      <c r="L11" s="2383"/>
      <c r="M11" s="2383"/>
      <c r="N11" s="2383"/>
      <c r="O11" s="2383"/>
      <c r="P11" s="2383"/>
      <c r="Q11" s="2383"/>
      <c r="R11" s="2383"/>
      <c r="S11" s="2383"/>
      <c r="T11" s="2383"/>
      <c r="U11" s="2383"/>
      <c r="V11" s="2383"/>
      <c r="W11" s="2383"/>
      <c r="X11" s="2383"/>
      <c r="Y11" s="2383"/>
      <c r="Z11" s="2383"/>
      <c r="AA11" s="2383"/>
      <c r="AB11" s="2383"/>
      <c r="AC11" s="2383"/>
    </row>
    <row r="12" spans="1:29" s="2387" customFormat="1" ht="18" customHeight="1" thickBot="1">
      <c r="A12" s="3182"/>
      <c r="B12" s="3183"/>
      <c r="C12" s="3183"/>
      <c r="D12" s="3183"/>
      <c r="E12" s="3184"/>
      <c r="F12" s="3185"/>
      <c r="G12" s="2395"/>
      <c r="H12" s="2396">
        <f t="shared" si="0"/>
        <v>0</v>
      </c>
      <c r="I12" s="2383"/>
      <c r="J12" s="2383"/>
      <c r="K12" s="2383"/>
      <c r="L12" s="2383"/>
      <c r="M12" s="2383"/>
      <c r="N12" s="2383"/>
      <c r="O12" s="2383"/>
      <c r="P12" s="2383"/>
      <c r="Q12" s="2383"/>
      <c r="R12" s="2383"/>
      <c r="S12" s="2383"/>
      <c r="T12" s="2383"/>
      <c r="U12" s="2383"/>
      <c r="V12" s="2383"/>
      <c r="W12" s="2383"/>
      <c r="X12" s="2383"/>
      <c r="Y12" s="2383"/>
      <c r="Z12" s="2383"/>
      <c r="AA12" s="2383"/>
      <c r="AB12" s="2383"/>
      <c r="AC12" s="2383"/>
    </row>
    <row r="13" spans="1:29" s="2383" customFormat="1" ht="18" customHeight="1" thickBot="1">
      <c r="A13" s="2397"/>
      <c r="B13" s="2397"/>
      <c r="C13" s="2397"/>
      <c r="D13" s="2397"/>
      <c r="E13" s="3168" t="s">
        <v>978</v>
      </c>
      <c r="F13" s="3169"/>
      <c r="G13" s="3170"/>
      <c r="H13" s="2398">
        <f>SUM(H8:H12)</f>
        <v>0</v>
      </c>
    </row>
    <row r="14" spans="1:29" s="2383" customFormat="1" ht="8.25" customHeight="1" thickBot="1">
      <c r="A14" s="2397"/>
      <c r="B14" s="2397"/>
      <c r="C14" s="2397"/>
      <c r="D14" s="2397"/>
      <c r="E14" s="2397"/>
      <c r="F14" s="2397"/>
      <c r="H14" s="2399"/>
    </row>
    <row r="15" spans="1:29" s="2387" customFormat="1" ht="15.75" customHeight="1" thickBot="1">
      <c r="A15" s="2400" t="s">
        <v>979</v>
      </c>
      <c r="B15" s="3171"/>
      <c r="C15" s="3172"/>
      <c r="D15" s="3172"/>
      <c r="E15" s="3172"/>
      <c r="F15" s="3173"/>
      <c r="G15" s="2401"/>
      <c r="H15" s="2402"/>
      <c r="I15" s="2383"/>
      <c r="J15" s="2383"/>
      <c r="K15" s="2383"/>
      <c r="L15" s="2383"/>
      <c r="M15" s="2383"/>
      <c r="N15" s="2383"/>
      <c r="O15" s="2383"/>
      <c r="P15" s="2383"/>
      <c r="Q15" s="2383"/>
      <c r="R15" s="2383"/>
      <c r="S15" s="2383"/>
      <c r="T15" s="2383"/>
      <c r="U15" s="2383"/>
      <c r="V15" s="2383"/>
      <c r="W15" s="2383"/>
      <c r="X15" s="2383"/>
      <c r="Y15" s="2383"/>
      <c r="Z15" s="2383"/>
      <c r="AA15" s="2383"/>
      <c r="AB15" s="2383"/>
      <c r="AC15" s="2383"/>
    </row>
    <row r="16" spans="1:29" s="2387" customFormat="1" ht="15.75" customHeight="1">
      <c r="A16" s="2383"/>
      <c r="B16" s="3174" t="s">
        <v>980</v>
      </c>
      <c r="C16" s="3175"/>
      <c r="D16" s="3175"/>
      <c r="E16" s="3175"/>
      <c r="F16" s="2403" t="s">
        <v>981</v>
      </c>
      <c r="G16" s="2404"/>
      <c r="H16" s="2405"/>
      <c r="I16" s="2383"/>
      <c r="J16" s="2383"/>
      <c r="K16" s="2383"/>
      <c r="L16" s="2383"/>
      <c r="M16" s="2383"/>
      <c r="N16" s="2383"/>
      <c r="O16" s="2383"/>
      <c r="P16" s="2383"/>
      <c r="Q16" s="2383"/>
      <c r="R16" s="2383"/>
      <c r="S16" s="2383"/>
      <c r="T16" s="2383"/>
      <c r="U16" s="2383"/>
      <c r="V16" s="2383"/>
      <c r="W16" s="2383"/>
      <c r="X16" s="2383"/>
      <c r="Y16" s="2383"/>
      <c r="Z16" s="2383"/>
      <c r="AA16" s="2383"/>
      <c r="AB16" s="2383"/>
      <c r="AC16" s="2383"/>
    </row>
    <row r="17" spans="1:29" s="2387" customFormat="1" ht="18" customHeight="1">
      <c r="A17" s="2383"/>
      <c r="B17" s="3166" t="s">
        <v>982</v>
      </c>
      <c r="C17" s="3167"/>
      <c r="D17" s="3167"/>
      <c r="E17" s="3167"/>
      <c r="F17" s="2406" t="s">
        <v>983</v>
      </c>
      <c r="G17" s="2407"/>
      <c r="H17" s="2405"/>
      <c r="I17" s="2383"/>
      <c r="J17" s="2383"/>
      <c r="K17" s="2383"/>
      <c r="L17" s="2383"/>
      <c r="M17" s="2383"/>
      <c r="N17" s="2383"/>
      <c r="O17" s="2383"/>
      <c r="P17" s="2383"/>
      <c r="Q17" s="2383"/>
      <c r="R17" s="2383"/>
      <c r="S17" s="2383"/>
      <c r="T17" s="2383"/>
      <c r="U17" s="2383"/>
      <c r="V17" s="2383"/>
      <c r="W17" s="2383"/>
      <c r="X17" s="2383"/>
      <c r="Y17" s="2383"/>
      <c r="Z17" s="2383"/>
      <c r="AA17" s="2383"/>
      <c r="AB17" s="2383"/>
      <c r="AC17" s="2383"/>
    </row>
    <row r="18" spans="1:29" s="2387" customFormat="1" ht="18" customHeight="1">
      <c r="A18" s="2383"/>
      <c r="B18" s="3176" t="s">
        <v>984</v>
      </c>
      <c r="C18" s="3177"/>
      <c r="D18" s="3177"/>
      <c r="E18" s="3177"/>
      <c r="F18" s="2408" t="s">
        <v>985</v>
      </c>
      <c r="G18" s="2409"/>
      <c r="H18" s="2405"/>
      <c r="I18" s="2383"/>
      <c r="J18" s="2383"/>
      <c r="K18" s="2383"/>
      <c r="L18" s="2383"/>
      <c r="M18" s="2383"/>
      <c r="N18" s="2383"/>
      <c r="O18" s="2383"/>
      <c r="P18" s="2383"/>
      <c r="Q18" s="2383"/>
      <c r="R18" s="2383"/>
      <c r="S18" s="2383"/>
      <c r="T18" s="2383"/>
      <c r="U18" s="2383"/>
      <c r="V18" s="2383"/>
      <c r="W18" s="2383"/>
      <c r="X18" s="2383"/>
      <c r="Y18" s="2383"/>
      <c r="Z18" s="2383"/>
      <c r="AA18" s="2383"/>
      <c r="AB18" s="2383"/>
      <c r="AC18" s="2383"/>
    </row>
    <row r="19" spans="1:29" s="2387" customFormat="1" ht="18" customHeight="1">
      <c r="A19" s="2383"/>
      <c r="B19" s="3166" t="s">
        <v>986</v>
      </c>
      <c r="C19" s="3167"/>
      <c r="D19" s="3167"/>
      <c r="E19" s="3167"/>
      <c r="F19" s="2410" t="s">
        <v>987</v>
      </c>
      <c r="G19" s="2411"/>
      <c r="H19" s="2405"/>
      <c r="I19" s="2383"/>
      <c r="J19" s="2383"/>
      <c r="K19" s="2383"/>
      <c r="L19" s="2383"/>
      <c r="M19" s="2383"/>
      <c r="N19" s="2383"/>
      <c r="O19" s="2383"/>
      <c r="P19" s="2383"/>
      <c r="Q19" s="2383"/>
      <c r="R19" s="2383"/>
      <c r="S19" s="2383"/>
      <c r="T19" s="2383"/>
      <c r="U19" s="2383"/>
      <c r="V19" s="2383"/>
      <c r="W19" s="2383"/>
      <c r="X19" s="2383"/>
      <c r="Y19" s="2383"/>
      <c r="Z19" s="2383"/>
      <c r="AA19" s="2383"/>
      <c r="AB19" s="2383"/>
      <c r="AC19" s="2383"/>
    </row>
    <row r="20" spans="1:29" s="2387" customFormat="1" ht="18" customHeight="1" thickBot="1">
      <c r="A20" s="2383"/>
      <c r="B20" s="3150" t="s">
        <v>988</v>
      </c>
      <c r="C20" s="3151"/>
      <c r="D20" s="3151"/>
      <c r="E20" s="3151"/>
      <c r="F20" s="2412" t="s">
        <v>989</v>
      </c>
      <c r="G20" s="2413">
        <v>365</v>
      </c>
      <c r="H20" s="2414"/>
      <c r="I20" s="2383"/>
      <c r="J20" s="2383"/>
      <c r="K20" s="2383"/>
      <c r="L20" s="2383"/>
      <c r="M20" s="2383"/>
      <c r="N20" s="2383"/>
      <c r="O20" s="2383"/>
      <c r="P20" s="2383"/>
      <c r="Q20" s="2383"/>
      <c r="R20" s="2383"/>
      <c r="S20" s="2383"/>
      <c r="T20" s="2383"/>
      <c r="U20" s="2383"/>
      <c r="V20" s="2383"/>
      <c r="W20" s="2383"/>
      <c r="X20" s="2383"/>
      <c r="Y20" s="2383"/>
      <c r="Z20" s="2383"/>
      <c r="AA20" s="2383"/>
      <c r="AB20" s="2383"/>
      <c r="AC20" s="2383"/>
    </row>
    <row r="21" spans="1:29" s="2387" customFormat="1" ht="9" customHeight="1" thickBot="1">
      <c r="A21" s="2383"/>
      <c r="B21" s="2415"/>
      <c r="C21" s="2415"/>
      <c r="D21" s="2415"/>
      <c r="E21" s="2415"/>
      <c r="F21" s="2415"/>
      <c r="G21" s="2381"/>
      <c r="H21" s="2416"/>
      <c r="I21" s="2383"/>
      <c r="J21" s="2383"/>
      <c r="K21" s="2383"/>
      <c r="L21" s="2383"/>
      <c r="M21" s="2383"/>
      <c r="N21" s="2383"/>
      <c r="O21" s="2383"/>
      <c r="P21" s="2383"/>
      <c r="Q21" s="2383"/>
      <c r="R21" s="2383"/>
      <c r="S21" s="2383"/>
      <c r="T21" s="2383"/>
      <c r="U21" s="2383"/>
      <c r="V21" s="2383"/>
      <c r="W21" s="2383"/>
      <c r="X21" s="2383"/>
      <c r="Y21" s="2383"/>
      <c r="Z21" s="2383"/>
      <c r="AA21" s="2383"/>
      <c r="AB21" s="2383"/>
      <c r="AC21" s="2383"/>
    </row>
    <row r="22" spans="1:29" s="2387" customFormat="1" ht="18" customHeight="1" thickBot="1">
      <c r="A22" s="2400" t="s">
        <v>990</v>
      </c>
      <c r="B22" s="3171"/>
      <c r="C22" s="3172"/>
      <c r="D22" s="3172"/>
      <c r="E22" s="3172"/>
      <c r="F22" s="3173"/>
      <c r="G22" s="2401"/>
      <c r="H22" s="2402"/>
      <c r="I22" s="2383"/>
      <c r="J22" s="2383"/>
      <c r="K22" s="2383"/>
      <c r="L22" s="2383"/>
      <c r="M22" s="2383"/>
      <c r="N22" s="2383"/>
      <c r="O22" s="2383"/>
      <c r="P22" s="2383"/>
      <c r="Q22" s="2383"/>
      <c r="R22" s="2383"/>
      <c r="S22" s="2383"/>
      <c r="T22" s="2383"/>
      <c r="U22" s="2383"/>
      <c r="V22" s="2383"/>
      <c r="W22" s="2383"/>
      <c r="X22" s="2383"/>
      <c r="Y22" s="2383"/>
      <c r="Z22" s="2383"/>
      <c r="AA22" s="2383"/>
      <c r="AB22" s="2383"/>
      <c r="AC22" s="2383"/>
    </row>
    <row r="23" spans="1:29" s="2387" customFormat="1" ht="18" customHeight="1">
      <c r="A23" s="2383"/>
      <c r="B23" s="3174" t="s">
        <v>980</v>
      </c>
      <c r="C23" s="3175"/>
      <c r="D23" s="3175"/>
      <c r="E23" s="3175"/>
      <c r="F23" s="2403" t="s">
        <v>981</v>
      </c>
      <c r="G23" s="2404"/>
      <c r="H23" s="2405"/>
      <c r="I23" s="2383"/>
      <c r="J23" s="2383"/>
      <c r="K23" s="2383"/>
      <c r="L23" s="2383"/>
      <c r="M23" s="2383"/>
      <c r="N23" s="2383"/>
      <c r="O23" s="2383"/>
      <c r="P23" s="2383"/>
      <c r="Q23" s="2383"/>
      <c r="R23" s="2383"/>
      <c r="S23" s="2383"/>
      <c r="T23" s="2383"/>
      <c r="U23" s="2383"/>
      <c r="V23" s="2383"/>
      <c r="W23" s="2383"/>
      <c r="X23" s="2383"/>
      <c r="Y23" s="2383"/>
      <c r="Z23" s="2383"/>
      <c r="AA23" s="2383"/>
      <c r="AB23" s="2383"/>
      <c r="AC23" s="2383"/>
    </row>
    <row r="24" spans="1:29" s="2387" customFormat="1" ht="18" customHeight="1">
      <c r="A24" s="2383"/>
      <c r="B24" s="3166" t="s">
        <v>982</v>
      </c>
      <c r="C24" s="3167"/>
      <c r="D24" s="3167"/>
      <c r="E24" s="3167"/>
      <c r="F24" s="2406" t="s">
        <v>983</v>
      </c>
      <c r="G24" s="2407"/>
      <c r="H24" s="2405"/>
      <c r="I24" s="2383"/>
      <c r="J24" s="2383"/>
      <c r="K24" s="2383"/>
      <c r="L24" s="2383"/>
      <c r="M24" s="2383"/>
      <c r="N24" s="2383"/>
      <c r="O24" s="2383"/>
      <c r="P24" s="2383"/>
      <c r="Q24" s="2383"/>
      <c r="R24" s="2383"/>
      <c r="S24" s="2383"/>
      <c r="T24" s="2383"/>
      <c r="U24" s="2383"/>
      <c r="V24" s="2383"/>
      <c r="W24" s="2383"/>
      <c r="X24" s="2383"/>
      <c r="Y24" s="2383"/>
      <c r="Z24" s="2383"/>
      <c r="AA24" s="2383"/>
      <c r="AB24" s="2383"/>
      <c r="AC24" s="2383"/>
    </row>
    <row r="25" spans="1:29" s="2387" customFormat="1" ht="18" customHeight="1">
      <c r="A25" s="2383"/>
      <c r="B25" s="3176" t="s">
        <v>984</v>
      </c>
      <c r="C25" s="3177"/>
      <c r="D25" s="3177"/>
      <c r="E25" s="3177"/>
      <c r="F25" s="2408" t="s">
        <v>985</v>
      </c>
      <c r="G25" s="2409"/>
      <c r="H25" s="2405"/>
      <c r="I25" s="2383"/>
      <c r="J25" s="2383"/>
      <c r="K25" s="2383"/>
      <c r="L25" s="2383"/>
      <c r="M25" s="2383"/>
      <c r="N25" s="2383"/>
      <c r="O25" s="2383"/>
      <c r="P25" s="2383"/>
      <c r="Q25" s="2383"/>
      <c r="R25" s="2383"/>
      <c r="S25" s="2383"/>
      <c r="T25" s="2383"/>
      <c r="U25" s="2383"/>
      <c r="V25" s="2383"/>
      <c r="W25" s="2383"/>
      <c r="X25" s="2383"/>
      <c r="Y25" s="2383"/>
      <c r="Z25" s="2383"/>
      <c r="AA25" s="2383"/>
      <c r="AB25" s="2383"/>
      <c r="AC25" s="2383"/>
    </row>
    <row r="26" spans="1:29" s="2387" customFormat="1" ht="18" customHeight="1">
      <c r="A26" s="2383"/>
      <c r="B26" s="3166" t="s">
        <v>986</v>
      </c>
      <c r="C26" s="3167"/>
      <c r="D26" s="3167"/>
      <c r="E26" s="3167"/>
      <c r="F26" s="2410" t="s">
        <v>987</v>
      </c>
      <c r="G26" s="2411"/>
      <c r="H26" s="2405"/>
      <c r="I26" s="2383"/>
      <c r="J26" s="2383"/>
      <c r="K26" s="2383"/>
      <c r="L26" s="2383"/>
      <c r="M26" s="2383"/>
      <c r="N26" s="2383"/>
      <c r="O26" s="2383"/>
      <c r="P26" s="2383"/>
      <c r="Q26" s="2383"/>
      <c r="R26" s="2383"/>
      <c r="S26" s="2383"/>
      <c r="T26" s="2383"/>
      <c r="U26" s="2383"/>
      <c r="V26" s="2383"/>
      <c r="W26" s="2383"/>
      <c r="X26" s="2383"/>
      <c r="Y26" s="2383"/>
      <c r="Z26" s="2383"/>
      <c r="AA26" s="2383"/>
      <c r="AB26" s="2383"/>
      <c r="AC26" s="2383"/>
    </row>
    <row r="27" spans="1:29" s="2387" customFormat="1" ht="18" customHeight="1" thickBot="1">
      <c r="A27" s="2383"/>
      <c r="B27" s="3150" t="s">
        <v>988</v>
      </c>
      <c r="C27" s="3151"/>
      <c r="D27" s="3151"/>
      <c r="E27" s="3151"/>
      <c r="F27" s="2412" t="s">
        <v>989</v>
      </c>
      <c r="G27" s="2413">
        <v>365</v>
      </c>
      <c r="H27" s="2414"/>
      <c r="I27" s="2383"/>
      <c r="J27" s="2383"/>
      <c r="K27" s="2383"/>
      <c r="L27" s="2383"/>
      <c r="M27" s="2383"/>
      <c r="N27" s="2383"/>
      <c r="O27" s="2383"/>
      <c r="P27" s="2383"/>
      <c r="Q27" s="2383"/>
      <c r="R27" s="2383"/>
      <c r="S27" s="2383"/>
      <c r="T27" s="2383"/>
      <c r="U27" s="2383"/>
      <c r="V27" s="2383"/>
      <c r="W27" s="2383"/>
      <c r="X27" s="2383"/>
      <c r="Y27" s="2383"/>
      <c r="Z27" s="2383"/>
      <c r="AA27" s="2383"/>
      <c r="AB27" s="2383"/>
      <c r="AC27" s="2383"/>
    </row>
    <row r="28" spans="1:29" s="2387" customFormat="1" ht="18" customHeight="1" thickBot="1">
      <c r="A28" s="2383"/>
      <c r="B28" s="2415"/>
      <c r="C28" s="2415"/>
      <c r="D28" s="2415"/>
      <c r="E28" s="2415"/>
      <c r="F28" s="2415"/>
      <c r="G28" s="2417"/>
      <c r="H28" s="2416"/>
      <c r="I28" s="2383"/>
      <c r="J28" s="2383"/>
      <c r="K28" s="2383"/>
      <c r="L28" s="2383"/>
      <c r="M28" s="2383"/>
      <c r="N28" s="2383"/>
      <c r="O28" s="2383"/>
      <c r="P28" s="2383"/>
      <c r="Q28" s="2383"/>
      <c r="R28" s="2383"/>
      <c r="S28" s="2383"/>
      <c r="T28" s="2383"/>
      <c r="U28" s="2383"/>
      <c r="V28" s="2383"/>
      <c r="W28" s="2383"/>
      <c r="X28" s="2383"/>
      <c r="Y28" s="2383"/>
      <c r="Z28" s="2383"/>
      <c r="AA28" s="2383"/>
      <c r="AB28" s="2383"/>
      <c r="AC28" s="2383"/>
    </row>
    <row r="29" spans="1:29" s="2387" customFormat="1" ht="18" customHeight="1">
      <c r="A29" s="2383"/>
      <c r="B29" s="3152" t="s">
        <v>991</v>
      </c>
      <c r="C29" s="3153"/>
      <c r="D29" s="3153"/>
      <c r="E29" s="3154"/>
      <c r="F29" s="2418" t="s">
        <v>992</v>
      </c>
      <c r="G29" s="2419"/>
      <c r="H29" s="2416"/>
      <c r="I29" s="2383"/>
      <c r="J29" s="2383"/>
      <c r="K29" s="2383"/>
      <c r="L29" s="2383"/>
      <c r="M29" s="2383"/>
      <c r="N29" s="2383"/>
      <c r="O29" s="2383"/>
      <c r="P29" s="2383"/>
      <c r="Q29" s="2383"/>
      <c r="R29" s="2383"/>
      <c r="S29" s="2383"/>
      <c r="T29" s="2383"/>
      <c r="U29" s="2383"/>
      <c r="V29" s="2383"/>
      <c r="W29" s="2383"/>
      <c r="X29" s="2383"/>
      <c r="Y29" s="2383"/>
      <c r="Z29" s="2383"/>
      <c r="AA29" s="2383"/>
      <c r="AB29" s="2383"/>
      <c r="AC29" s="2383"/>
    </row>
    <row r="30" spans="1:29" s="2387" customFormat="1" ht="18" customHeight="1">
      <c r="A30" s="2383"/>
      <c r="B30" s="3155" t="s">
        <v>993</v>
      </c>
      <c r="C30" s="3156"/>
      <c r="D30" s="3156"/>
      <c r="E30" s="3156"/>
      <c r="F30" s="2420" t="s">
        <v>448</v>
      </c>
      <c r="G30" s="2421"/>
      <c r="H30" s="2383"/>
      <c r="I30" s="2383"/>
      <c r="J30" s="2383"/>
      <c r="K30" s="2383"/>
      <c r="L30" s="2383"/>
      <c r="M30" s="2383"/>
      <c r="N30" s="2383"/>
      <c r="O30" s="2383"/>
      <c r="P30" s="2383"/>
      <c r="Q30" s="2383"/>
      <c r="R30" s="2383"/>
      <c r="S30" s="2383"/>
      <c r="T30" s="2383"/>
      <c r="U30" s="2383"/>
      <c r="V30" s="2383"/>
      <c r="W30" s="2383"/>
      <c r="X30" s="2383"/>
      <c r="Y30" s="2383"/>
      <c r="Z30" s="2383"/>
      <c r="AA30" s="2383"/>
      <c r="AB30" s="2383"/>
      <c r="AC30" s="2383"/>
    </row>
    <row r="31" spans="1:29" s="2387" customFormat="1" ht="18" customHeight="1">
      <c r="A31" s="2383"/>
      <c r="B31" s="3155" t="s">
        <v>994</v>
      </c>
      <c r="C31" s="3156"/>
      <c r="D31" s="3156"/>
      <c r="E31" s="3156"/>
      <c r="F31" s="2420" t="s">
        <v>448</v>
      </c>
      <c r="G31" s="2421"/>
      <c r="H31" s="2383"/>
      <c r="I31" s="2383"/>
      <c r="J31" s="2383"/>
      <c r="K31" s="2383"/>
      <c r="L31" s="2383"/>
      <c r="M31" s="2383"/>
      <c r="N31" s="2383"/>
      <c r="O31" s="2383"/>
      <c r="P31" s="2383"/>
      <c r="Q31" s="2383"/>
      <c r="R31" s="2383"/>
      <c r="S31" s="2383"/>
      <c r="T31" s="2383"/>
      <c r="U31" s="2383"/>
      <c r="V31" s="2383"/>
      <c r="W31" s="2383"/>
      <c r="X31" s="2383"/>
      <c r="Y31" s="2383"/>
      <c r="Z31" s="2383"/>
      <c r="AA31" s="2383"/>
      <c r="AB31" s="2383"/>
      <c r="AC31" s="2383"/>
    </row>
    <row r="32" spans="1:29" s="2387" customFormat="1" ht="18" customHeight="1">
      <c r="A32" s="2383"/>
      <c r="B32" s="3155" t="s">
        <v>995</v>
      </c>
      <c r="C32" s="3156"/>
      <c r="D32" s="3156"/>
      <c r="E32" s="3156"/>
      <c r="F32" s="2420" t="s">
        <v>448</v>
      </c>
      <c r="G32" s="2421"/>
      <c r="H32" s="2383"/>
      <c r="I32" s="2383"/>
      <c r="J32" s="2383"/>
      <c r="K32" s="2383"/>
      <c r="L32" s="2383"/>
      <c r="M32" s="2383"/>
      <c r="N32" s="2383"/>
      <c r="O32" s="2383"/>
      <c r="P32" s="2383"/>
      <c r="Q32" s="2383"/>
      <c r="R32" s="2383"/>
      <c r="S32" s="2383"/>
      <c r="T32" s="2383"/>
      <c r="U32" s="2383"/>
      <c r="V32" s="2383"/>
      <c r="W32" s="2383"/>
      <c r="X32" s="2383"/>
      <c r="Y32" s="2383"/>
      <c r="Z32" s="2383"/>
      <c r="AA32" s="2383"/>
      <c r="AB32" s="2383"/>
      <c r="AC32" s="2383"/>
    </row>
    <row r="33" spans="1:29" s="2387" customFormat="1" ht="18" customHeight="1" thickBot="1">
      <c r="A33" s="2383"/>
      <c r="B33" s="3157" t="s">
        <v>996</v>
      </c>
      <c r="C33" s="3158"/>
      <c r="D33" s="3158"/>
      <c r="E33" s="3159"/>
      <c r="F33" s="2422" t="s">
        <v>448</v>
      </c>
      <c r="G33" s="2423">
        <f>G30+G31+G32</f>
        <v>0</v>
      </c>
      <c r="H33" s="2383"/>
      <c r="I33" s="2383"/>
      <c r="J33" s="2383"/>
      <c r="K33" s="2383"/>
      <c r="L33" s="2383"/>
      <c r="M33" s="2383"/>
      <c r="N33" s="2383"/>
      <c r="O33" s="2383"/>
      <c r="P33" s="2383"/>
      <c r="Q33" s="2383"/>
      <c r="R33" s="2383"/>
      <c r="S33" s="2383"/>
      <c r="T33" s="2383"/>
      <c r="U33" s="2383"/>
      <c r="V33" s="2383"/>
      <c r="W33" s="2383"/>
      <c r="X33" s="2383"/>
      <c r="Y33" s="2383"/>
      <c r="Z33" s="2383"/>
      <c r="AA33" s="2383"/>
      <c r="AB33" s="2383"/>
      <c r="AC33" s="2383"/>
    </row>
    <row r="34" spans="1:29" s="2387" customFormat="1" ht="18" customHeight="1">
      <c r="A34" s="3152" t="str">
        <f>IF(B15="","Variable Kosten der Futtervorlage-Technik 1", CONCATENATE("Variable Kosten ",B15))</f>
        <v>Variable Kosten der Futtervorlage-Technik 1</v>
      </c>
      <c r="B34" s="3153"/>
      <c r="C34" s="3153"/>
      <c r="D34" s="3153"/>
      <c r="E34" s="3153"/>
      <c r="F34" s="3154"/>
      <c r="G34" s="2424" t="s">
        <v>82</v>
      </c>
      <c r="H34" s="2425">
        <f>G16*G19+G17*G18*G20</f>
        <v>0</v>
      </c>
      <c r="I34" s="2383"/>
      <c r="J34" s="2383"/>
      <c r="K34" s="2383"/>
      <c r="L34" s="2383"/>
      <c r="M34" s="2383"/>
      <c r="N34" s="2383"/>
      <c r="O34" s="2383"/>
      <c r="P34" s="2383"/>
      <c r="Q34" s="2383"/>
      <c r="R34" s="2383"/>
      <c r="S34" s="2383"/>
      <c r="T34" s="2383"/>
      <c r="U34" s="2383"/>
      <c r="V34" s="2383"/>
      <c r="W34" s="2383"/>
      <c r="X34" s="2383"/>
      <c r="Y34" s="2383"/>
      <c r="Z34" s="2383"/>
      <c r="AA34" s="2383"/>
      <c r="AB34" s="2383"/>
      <c r="AC34" s="2383"/>
    </row>
    <row r="35" spans="1:29" s="2387" customFormat="1" ht="18" customHeight="1">
      <c r="A35" s="3160" t="str">
        <f>IF(B22="","Variable Kosten der Futtervorlage-Technik 2", CONCATENATE("Variable Kosten ",B22))</f>
        <v>Variable Kosten der Futtervorlage-Technik 2</v>
      </c>
      <c r="B35" s="3161"/>
      <c r="C35" s="3161"/>
      <c r="D35" s="3161"/>
      <c r="E35" s="3161"/>
      <c r="F35" s="3162"/>
      <c r="G35" s="2426" t="s">
        <v>82</v>
      </c>
      <c r="H35" s="2427">
        <f>G23*G26+G24*G25*G27</f>
        <v>0</v>
      </c>
      <c r="I35" s="2383"/>
      <c r="J35" s="2383"/>
      <c r="K35" s="2383"/>
      <c r="L35" s="2383"/>
      <c r="M35" s="2383"/>
      <c r="N35" s="2383"/>
      <c r="O35" s="2383"/>
      <c r="P35" s="2383"/>
      <c r="Q35" s="2383"/>
      <c r="R35" s="2383"/>
      <c r="S35" s="2383"/>
      <c r="T35" s="2383"/>
      <c r="U35" s="2383"/>
      <c r="V35" s="2383"/>
      <c r="W35" s="2383"/>
      <c r="X35" s="2383"/>
      <c r="Y35" s="2383"/>
      <c r="Z35" s="2383"/>
      <c r="AA35" s="2383"/>
      <c r="AB35" s="2383"/>
      <c r="AC35" s="2383"/>
    </row>
    <row r="36" spans="1:29" s="2387" customFormat="1" ht="18" customHeight="1">
      <c r="A36" s="3163" t="s">
        <v>997</v>
      </c>
      <c r="B36" s="3164"/>
      <c r="C36" s="3164"/>
      <c r="D36" s="3164"/>
      <c r="E36" s="3164"/>
      <c r="F36" s="3165"/>
      <c r="G36" s="2428" t="s">
        <v>82</v>
      </c>
      <c r="H36" s="2429">
        <f>H34+H35</f>
        <v>0</v>
      </c>
      <c r="I36" s="2383"/>
      <c r="J36" s="2383"/>
      <c r="K36" s="2383"/>
      <c r="L36" s="2383"/>
      <c r="M36" s="2383"/>
      <c r="N36" s="2383"/>
      <c r="O36" s="2383"/>
      <c r="P36" s="2383"/>
      <c r="Q36" s="2383"/>
      <c r="R36" s="2383"/>
      <c r="S36" s="2383"/>
      <c r="T36" s="2383"/>
      <c r="U36" s="2383"/>
      <c r="V36" s="2383"/>
      <c r="W36" s="2383"/>
      <c r="X36" s="2383"/>
      <c r="Y36" s="2383"/>
      <c r="Z36" s="2383"/>
      <c r="AA36" s="2383"/>
      <c r="AB36" s="2383"/>
      <c r="AC36" s="2383"/>
    </row>
    <row r="37" spans="1:29" ht="18" customHeight="1">
      <c r="A37" s="3160" t="s">
        <v>998</v>
      </c>
      <c r="B37" s="3161"/>
      <c r="C37" s="3161"/>
      <c r="D37" s="3161"/>
      <c r="E37" s="3161"/>
      <c r="F37" s="3162"/>
      <c r="G37" s="2430" t="s">
        <v>999</v>
      </c>
      <c r="H37" s="2431" t="str">
        <f>IF(G33=0,"",H36/G33)</f>
        <v/>
      </c>
      <c r="I37" s="2383"/>
      <c r="J37" s="2383"/>
      <c r="K37" s="2383"/>
      <c r="L37" s="2383"/>
      <c r="M37" s="2383"/>
      <c r="N37" s="2383"/>
      <c r="O37" s="2383"/>
      <c r="P37" s="2383"/>
      <c r="Q37" s="2383"/>
      <c r="R37" s="2383"/>
      <c r="S37" s="2383"/>
      <c r="T37" s="2383"/>
      <c r="U37" s="2383"/>
      <c r="V37" s="2383"/>
      <c r="W37" s="2383"/>
      <c r="X37" s="2383"/>
      <c r="Y37" s="2383"/>
      <c r="Z37" s="2383"/>
      <c r="AA37" s="2383"/>
      <c r="AB37" s="2383"/>
      <c r="AC37" s="2383"/>
    </row>
    <row r="38" spans="1:29" ht="18" customHeight="1">
      <c r="A38" s="3163" t="s">
        <v>1000</v>
      </c>
      <c r="B38" s="3164"/>
      <c r="C38" s="3164"/>
      <c r="D38" s="3164"/>
      <c r="E38" s="3164"/>
      <c r="F38" s="3165"/>
      <c r="G38" s="2428" t="s">
        <v>1001</v>
      </c>
      <c r="H38" s="2429">
        <f>G29*365+G17*G20+G24*G27</f>
        <v>0</v>
      </c>
      <c r="J38" s="2383"/>
      <c r="K38" s="2383"/>
      <c r="L38" s="2383"/>
      <c r="M38" s="2383"/>
      <c r="N38" s="2383"/>
      <c r="O38" s="2383"/>
      <c r="P38" s="2383"/>
      <c r="Q38" s="2383"/>
      <c r="R38" s="2383"/>
      <c r="S38" s="2383"/>
      <c r="T38" s="2383"/>
      <c r="U38" s="2383"/>
      <c r="V38" s="2383"/>
      <c r="W38" s="2383"/>
      <c r="X38" s="2383"/>
      <c r="Y38" s="2383"/>
      <c r="Z38" s="2383"/>
      <c r="AA38" s="2383"/>
      <c r="AB38" s="2383"/>
      <c r="AC38" s="2383"/>
    </row>
    <row r="39" spans="1:29" ht="18" customHeight="1" thickBot="1">
      <c r="A39" s="3147" t="s">
        <v>1002</v>
      </c>
      <c r="B39" s="3148"/>
      <c r="C39" s="3148"/>
      <c r="D39" s="3148"/>
      <c r="E39" s="3148"/>
      <c r="F39" s="3149"/>
      <c r="G39" s="2432" t="s">
        <v>1003</v>
      </c>
      <c r="H39" s="2433" t="str">
        <f>IF(G33=0,"",H38/G33)</f>
        <v/>
      </c>
      <c r="J39" s="2383"/>
      <c r="K39" s="2383"/>
      <c r="L39" s="2383"/>
      <c r="M39" s="2383"/>
      <c r="N39" s="2383"/>
      <c r="O39" s="2383"/>
      <c r="P39" s="2383"/>
      <c r="Q39" s="2383"/>
      <c r="R39" s="2383"/>
      <c r="S39" s="2383"/>
      <c r="T39" s="2383"/>
      <c r="U39" s="2383"/>
      <c r="V39" s="2383"/>
      <c r="W39" s="2383"/>
      <c r="X39" s="2383"/>
      <c r="Y39" s="2383"/>
      <c r="Z39" s="2383"/>
      <c r="AA39" s="2383"/>
      <c r="AB39" s="2383"/>
      <c r="AC39" s="2383"/>
    </row>
    <row r="40" spans="1:29" ht="12" customHeight="1">
      <c r="A40" s="2383"/>
      <c r="F40" s="2383"/>
      <c r="G40" s="2383"/>
      <c r="H40" s="2383"/>
      <c r="I40" s="2383"/>
      <c r="J40" s="2383"/>
      <c r="K40" s="2383"/>
      <c r="L40" s="2383"/>
      <c r="M40" s="2383"/>
      <c r="N40" s="2383"/>
      <c r="O40" s="2383"/>
      <c r="P40" s="2383"/>
      <c r="Q40" s="2383"/>
      <c r="R40" s="2383"/>
      <c r="S40" s="2383"/>
      <c r="T40" s="2383"/>
      <c r="U40" s="2383"/>
      <c r="V40" s="2383"/>
      <c r="W40" s="2383"/>
      <c r="X40" s="2383"/>
      <c r="Y40" s="2383"/>
      <c r="Z40" s="2383"/>
      <c r="AA40" s="2383"/>
      <c r="AB40" s="2383"/>
      <c r="AC40" s="2383"/>
    </row>
    <row r="41" spans="1:29" ht="12" customHeight="1">
      <c r="A41" s="2383"/>
      <c r="G41" s="2305"/>
      <c r="I41" s="2383"/>
      <c r="J41" s="2383"/>
      <c r="K41" s="2383"/>
      <c r="L41" s="2383"/>
      <c r="M41" s="2383"/>
      <c r="N41" s="2383"/>
      <c r="O41" s="2383"/>
      <c r="P41" s="2383"/>
      <c r="Q41" s="2383"/>
      <c r="R41" s="2383"/>
      <c r="S41" s="2383"/>
      <c r="T41" s="2383"/>
      <c r="U41" s="2383"/>
      <c r="V41" s="2383"/>
      <c r="W41" s="2383"/>
      <c r="X41" s="2383"/>
      <c r="Y41" s="2383"/>
      <c r="Z41" s="2383"/>
      <c r="AA41" s="2383"/>
      <c r="AB41" s="2383"/>
      <c r="AC41" s="2383"/>
    </row>
    <row r="42" spans="1:29" ht="12" customHeight="1">
      <c r="A42" s="2383"/>
      <c r="G42" s="2305"/>
    </row>
    <row r="43" spans="1:29" ht="12" customHeight="1">
      <c r="A43" s="2383"/>
      <c r="G43" s="2305"/>
    </row>
    <row r="44" spans="1:29" ht="12" customHeight="1">
      <c r="A44" s="2383"/>
      <c r="G44" s="2305"/>
    </row>
    <row r="45" spans="1:29" ht="12" customHeight="1">
      <c r="A45" s="2383"/>
      <c r="G45" s="2305"/>
    </row>
    <row r="46" spans="1:29" ht="12" customHeight="1">
      <c r="A46" s="2383"/>
      <c r="G46" s="2305"/>
    </row>
    <row r="47" spans="1:29" ht="12" customHeight="1">
      <c r="A47" s="2383"/>
      <c r="G47" s="2305"/>
    </row>
    <row r="48" spans="1:29" ht="12" customHeight="1">
      <c r="A48" s="2383"/>
      <c r="G48" s="2305"/>
    </row>
    <row r="49" spans="1:7" ht="12" customHeight="1">
      <c r="A49" s="2383"/>
      <c r="G49" s="2305"/>
    </row>
    <row r="50" spans="1:7" ht="12" customHeight="1">
      <c r="A50" s="2383"/>
      <c r="G50" s="2305"/>
    </row>
    <row r="51" spans="1:7" ht="12" customHeight="1">
      <c r="A51" s="2383"/>
      <c r="G51" s="2305"/>
    </row>
    <row r="52" spans="1:7" ht="12" customHeight="1">
      <c r="A52" s="2383"/>
      <c r="G52" s="2305"/>
    </row>
    <row r="53" spans="1:7" ht="12" customHeight="1">
      <c r="A53" s="2383"/>
      <c r="G53" s="2305"/>
    </row>
    <row r="54" spans="1:7" ht="12" customHeight="1">
      <c r="G54" s="2305"/>
    </row>
    <row r="55" spans="1:7" ht="12" customHeight="1">
      <c r="G55" s="2305"/>
    </row>
    <row r="56" spans="1:7" ht="12" customHeight="1">
      <c r="G56" s="2305"/>
    </row>
    <row r="57" spans="1:7" ht="12" customHeight="1">
      <c r="G57" s="2305"/>
    </row>
    <row r="58" spans="1:7" ht="12" customHeight="1">
      <c r="G58" s="2305"/>
    </row>
    <row r="59" spans="1:7" ht="12" customHeight="1">
      <c r="G59" s="2305"/>
    </row>
    <row r="60" spans="1:7" ht="12" customHeight="1">
      <c r="G60" s="2305"/>
    </row>
    <row r="61" spans="1:7" ht="12" customHeight="1">
      <c r="G61" s="2305"/>
    </row>
    <row r="62" spans="1:7" ht="12" customHeight="1">
      <c r="G62" s="2305"/>
    </row>
    <row r="63" spans="1:7" ht="12" customHeight="1">
      <c r="G63" s="2305"/>
    </row>
    <row r="64" spans="1:7" ht="12" customHeight="1">
      <c r="G64" s="2305"/>
    </row>
    <row r="65" spans="7:7" ht="12" customHeight="1">
      <c r="G65" s="2305"/>
    </row>
    <row r="66" spans="7:7" ht="12" customHeight="1">
      <c r="G66" s="2305"/>
    </row>
    <row r="67" spans="7:7" ht="12" customHeight="1">
      <c r="G67" s="2305"/>
    </row>
    <row r="68" spans="7:7" ht="12" customHeight="1">
      <c r="G68" s="2305"/>
    </row>
    <row r="69" spans="7:7" ht="12" customHeight="1">
      <c r="G69" s="2305"/>
    </row>
    <row r="70" spans="7:7" ht="12" customHeight="1">
      <c r="G70" s="2305"/>
    </row>
    <row r="71" spans="7:7" ht="12" customHeight="1">
      <c r="G71" s="2305"/>
    </row>
    <row r="72" spans="7:7" ht="12" customHeight="1">
      <c r="G72" s="2305"/>
    </row>
    <row r="73" spans="7:7" ht="12" customHeight="1">
      <c r="G73" s="2305"/>
    </row>
    <row r="74" spans="7:7" ht="12" customHeight="1">
      <c r="G74" s="2305"/>
    </row>
    <row r="75" spans="7:7" ht="12" customHeight="1">
      <c r="G75" s="2305"/>
    </row>
    <row r="76" spans="7:7" ht="12" customHeight="1">
      <c r="G76" s="2305"/>
    </row>
    <row r="77" spans="7:7" ht="12" customHeight="1">
      <c r="G77" s="2305"/>
    </row>
    <row r="78" spans="7:7" ht="12" customHeight="1">
      <c r="G78" s="2305"/>
    </row>
    <row r="79" spans="7:7" ht="12" customHeight="1">
      <c r="G79" s="2305"/>
    </row>
    <row r="80" spans="7:7" ht="12" customHeight="1">
      <c r="G80" s="2305"/>
    </row>
    <row r="81" spans="7:7" ht="12" customHeight="1">
      <c r="G81" s="2305"/>
    </row>
    <row r="82" spans="7:7" ht="12" customHeight="1">
      <c r="G82" s="2305"/>
    </row>
    <row r="83" spans="7:7" ht="12" customHeight="1">
      <c r="G83" s="2305"/>
    </row>
    <row r="84" spans="7:7" ht="12" customHeight="1">
      <c r="G84" s="2305"/>
    </row>
    <row r="85" spans="7:7" ht="12" customHeight="1">
      <c r="G85" s="2305"/>
    </row>
    <row r="86" spans="7:7" ht="12" customHeight="1">
      <c r="G86" s="2305"/>
    </row>
    <row r="87" spans="7:7" ht="12" customHeight="1">
      <c r="G87" s="2305"/>
    </row>
    <row r="88" spans="7:7" ht="12" customHeight="1">
      <c r="G88" s="2305"/>
    </row>
    <row r="89" spans="7:7" ht="12" customHeight="1">
      <c r="G89" s="2305"/>
    </row>
    <row r="90" spans="7:7" ht="12" customHeight="1">
      <c r="G90" s="2305"/>
    </row>
    <row r="91" spans="7:7" ht="12" customHeight="1">
      <c r="G91" s="2305"/>
    </row>
    <row r="92" spans="7:7" ht="12" customHeight="1">
      <c r="G92" s="2305"/>
    </row>
    <row r="93" spans="7:7" ht="12" customHeight="1">
      <c r="G93" s="2305"/>
    </row>
    <row r="94" spans="7:7" ht="12" customHeight="1">
      <c r="G94" s="2305"/>
    </row>
    <row r="95" spans="7:7" ht="12" customHeight="1">
      <c r="G95" s="2305"/>
    </row>
    <row r="96" spans="7:7" ht="12" customHeight="1">
      <c r="G96" s="2305"/>
    </row>
    <row r="97" spans="7:7" ht="12" customHeight="1">
      <c r="G97" s="2305"/>
    </row>
    <row r="98" spans="7:7" ht="12" customHeight="1">
      <c r="G98" s="2305"/>
    </row>
    <row r="99" spans="7:7" ht="12" customHeight="1">
      <c r="G99" s="2305"/>
    </row>
    <row r="100" spans="7:7" ht="12" customHeight="1">
      <c r="G100" s="2305"/>
    </row>
    <row r="101" spans="7:7" ht="12" customHeight="1">
      <c r="G101" s="2305"/>
    </row>
    <row r="102" spans="7:7" ht="12" customHeight="1">
      <c r="G102" s="2305"/>
    </row>
    <row r="103" spans="7:7" ht="12" customHeight="1">
      <c r="G103" s="2305"/>
    </row>
    <row r="104" spans="7:7" ht="12" customHeight="1">
      <c r="G104" s="2305"/>
    </row>
    <row r="105" spans="7:7" ht="12" customHeight="1">
      <c r="G105" s="2305"/>
    </row>
    <row r="106" spans="7:7" ht="12" customHeight="1">
      <c r="G106" s="2305"/>
    </row>
    <row r="107" spans="7:7" ht="12" customHeight="1">
      <c r="G107" s="2305"/>
    </row>
    <row r="108" spans="7:7" ht="12" customHeight="1">
      <c r="G108" s="2305"/>
    </row>
    <row r="109" spans="7:7" ht="12" customHeight="1">
      <c r="G109" s="2305"/>
    </row>
    <row r="110" spans="7:7" ht="12" customHeight="1">
      <c r="G110" s="2305"/>
    </row>
    <row r="111" spans="7:7" ht="12" customHeight="1">
      <c r="G111" s="2305"/>
    </row>
    <row r="112" spans="7:7" ht="12" customHeight="1">
      <c r="G112" s="2305"/>
    </row>
    <row r="113" spans="7:7" ht="12" customHeight="1">
      <c r="G113" s="2305"/>
    </row>
    <row r="114" spans="7:7" ht="12" customHeight="1">
      <c r="G114" s="2305"/>
    </row>
    <row r="115" spans="7:7" ht="12" customHeight="1">
      <c r="G115" s="2305"/>
    </row>
    <row r="116" spans="7:7" ht="12" customHeight="1">
      <c r="G116" s="2305"/>
    </row>
    <row r="117" spans="7:7" ht="12" customHeight="1">
      <c r="G117" s="2305"/>
    </row>
    <row r="118" spans="7:7" ht="12" customHeight="1">
      <c r="G118" s="2305"/>
    </row>
  </sheetData>
  <sheetProtection password="F25B" sheet="1" objects="1" scenarios="1"/>
  <mergeCells count="42">
    <mergeCell ref="A2:C2"/>
    <mergeCell ref="D2:E2"/>
    <mergeCell ref="F2:H2"/>
    <mergeCell ref="A3:C3"/>
    <mergeCell ref="D3:E3"/>
    <mergeCell ref="F3:H3"/>
    <mergeCell ref="F5:H5"/>
    <mergeCell ref="E7:F7"/>
    <mergeCell ref="A8:D8"/>
    <mergeCell ref="E8:F8"/>
    <mergeCell ref="A9:D9"/>
    <mergeCell ref="E9:F9"/>
    <mergeCell ref="A10:D10"/>
    <mergeCell ref="E10:F10"/>
    <mergeCell ref="A11:D11"/>
    <mergeCell ref="E11:F11"/>
    <mergeCell ref="A12:D12"/>
    <mergeCell ref="E12:F12"/>
    <mergeCell ref="B26:E26"/>
    <mergeCell ref="E13:G13"/>
    <mergeCell ref="B15:F15"/>
    <mergeCell ref="B16:E16"/>
    <mergeCell ref="B17:E17"/>
    <mergeCell ref="B18:E18"/>
    <mergeCell ref="B19:E19"/>
    <mergeCell ref="B20:E20"/>
    <mergeCell ref="B22:F22"/>
    <mergeCell ref="B23:E23"/>
    <mergeCell ref="B24:E24"/>
    <mergeCell ref="B25:E25"/>
    <mergeCell ref="A39:F39"/>
    <mergeCell ref="B27:E27"/>
    <mergeCell ref="B29:E29"/>
    <mergeCell ref="B30:E30"/>
    <mergeCell ref="B31:E31"/>
    <mergeCell ref="B32:E32"/>
    <mergeCell ref="B33:E33"/>
    <mergeCell ref="A34:F34"/>
    <mergeCell ref="A35:F35"/>
    <mergeCell ref="A36:F36"/>
    <mergeCell ref="A37:F37"/>
    <mergeCell ref="A38:F38"/>
  </mergeCells>
  <pageMargins left="0.70866141732283472" right="0.70866141732283472" top="0.74803149606299213" bottom="0.74803149606299213" header="0.31496062992125984" footer="0.31496062992125984"/>
  <pageSetup paperSize="9" orientation="portrait" horizontalDpi="300" verticalDpi="300" r:id="rId1"/>
  <headerFooter alignWithMargins="0"/>
  <legacyDrawing r:id="rId2"/>
</worksheet>
</file>

<file path=xl/worksheets/sheet53.xml><?xml version="1.0" encoding="utf-8"?>
<worksheet xmlns="http://schemas.openxmlformats.org/spreadsheetml/2006/main" xmlns:r="http://schemas.openxmlformats.org/officeDocument/2006/relationships">
  <sheetPr codeName="Tabelle51">
    <pageSetUpPr fitToPage="1"/>
  </sheetPr>
  <dimension ref="A1:M82"/>
  <sheetViews>
    <sheetView showZeros="0" zoomScale="110" zoomScaleNormal="110" workbookViewId="0">
      <selection activeCell="A2" sqref="A2:C2"/>
    </sheetView>
  </sheetViews>
  <sheetFormatPr baseColWidth="10" defaultRowHeight="12.75"/>
  <cols>
    <col min="1" max="1" width="28.42578125" style="2305" customWidth="1"/>
    <col min="2" max="2" width="6.5703125" style="2305" customWidth="1"/>
    <col min="3" max="3" width="9.42578125" style="2305" bestFit="1" customWidth="1"/>
    <col min="4" max="6" width="6.7109375" style="2305" customWidth="1"/>
    <col min="7" max="7" width="12.140625" style="2305" customWidth="1"/>
    <col min="8" max="8" width="9.28515625" style="2305" customWidth="1"/>
    <col min="9" max="10" width="2.5703125" style="2376" customWidth="1"/>
    <col min="11" max="16384" width="11.42578125" style="2305"/>
  </cols>
  <sheetData>
    <row r="1" spans="1:11" ht="20.100000000000001" customHeight="1" thickBot="1">
      <c r="G1" s="2376"/>
      <c r="I1" s="2305"/>
      <c r="J1" s="2305"/>
    </row>
    <row r="2" spans="1:11" s="2376" customFormat="1" ht="13.5" customHeight="1">
      <c r="A2" s="3193">
        <f>Hauptmenü!C4</f>
        <v>0</v>
      </c>
      <c r="B2" s="3194"/>
      <c r="C2" s="3194"/>
      <c r="D2" s="3195">
        <f>Hauptmenü!C5</f>
        <v>0</v>
      </c>
      <c r="E2" s="3195"/>
      <c r="F2" s="3196">
        <f>Hauptmenü!C6</f>
        <v>0</v>
      </c>
      <c r="G2" s="3196"/>
      <c r="H2" s="3197"/>
    </row>
    <row r="3" spans="1:11" s="2376" customFormat="1" ht="13.5" thickBot="1">
      <c r="A3" s="3198" t="s">
        <v>971</v>
      </c>
      <c r="B3" s="3199"/>
      <c r="C3" s="3199"/>
      <c r="D3" s="3200" t="s">
        <v>112</v>
      </c>
      <c r="E3" s="3200"/>
      <c r="F3" s="3201" t="s">
        <v>111</v>
      </c>
      <c r="G3" s="3201"/>
      <c r="H3" s="3202"/>
    </row>
    <row r="4" spans="1:11" s="2376" customFormat="1" ht="6" customHeight="1">
      <c r="H4" s="2377"/>
    </row>
    <row r="5" spans="1:11" ht="14.25" customHeight="1">
      <c r="A5" s="2434" t="s">
        <v>1004</v>
      </c>
      <c r="B5" s="2379"/>
      <c r="C5" s="2376"/>
      <c r="D5" s="2376"/>
      <c r="E5" s="2380" t="s">
        <v>1005</v>
      </c>
      <c r="F5" s="3225"/>
      <c r="G5" s="3225"/>
      <c r="H5" s="3225"/>
      <c r="K5" s="2435"/>
    </row>
    <row r="6" spans="1:11" ht="6" customHeight="1" thickBot="1">
      <c r="A6" s="2436"/>
      <c r="B6" s="2436"/>
      <c r="C6" s="2436"/>
      <c r="D6" s="2436"/>
      <c r="E6" s="2436"/>
      <c r="F6" s="2436"/>
      <c r="G6" s="2437"/>
      <c r="H6" s="2436"/>
      <c r="K6" s="2435"/>
    </row>
    <row r="7" spans="1:11" ht="6" customHeight="1">
      <c r="A7" s="2376"/>
      <c r="C7" s="2376"/>
      <c r="D7" s="2438"/>
      <c r="E7" s="2376"/>
      <c r="F7" s="2376"/>
      <c r="G7" s="2376"/>
      <c r="H7" s="2376"/>
      <c r="K7" s="2435"/>
    </row>
    <row r="8" spans="1:11">
      <c r="A8" s="2439" t="s">
        <v>1006</v>
      </c>
      <c r="B8" s="2440"/>
      <c r="C8" s="2441" t="s">
        <v>1007</v>
      </c>
      <c r="D8" s="2376"/>
      <c r="E8" s="2376"/>
      <c r="F8" s="2376"/>
      <c r="G8" s="2381"/>
      <c r="H8" s="2376"/>
    </row>
    <row r="9" spans="1:11">
      <c r="A9" s="2442" t="s">
        <v>1008</v>
      </c>
      <c r="B9" s="2443"/>
      <c r="C9" s="2444"/>
      <c r="D9" s="2376"/>
      <c r="E9" s="2376"/>
      <c r="F9" s="2376"/>
      <c r="G9" s="2381"/>
      <c r="H9" s="2376"/>
    </row>
    <row r="10" spans="1:11">
      <c r="A10" s="2445"/>
      <c r="B10" s="2440"/>
      <c r="C10" s="2441" t="s">
        <v>1007</v>
      </c>
      <c r="D10" s="2376"/>
      <c r="E10" s="2376"/>
      <c r="F10" s="2376"/>
      <c r="G10" s="2381"/>
      <c r="H10" s="2376"/>
    </row>
    <row r="11" spans="1:11" s="2383" customFormat="1" ht="6" customHeight="1">
      <c r="A11" s="2446"/>
      <c r="B11" s="2446"/>
      <c r="C11" s="2447"/>
      <c r="D11" s="2381"/>
      <c r="E11" s="2381"/>
      <c r="F11" s="2381"/>
      <c r="G11" s="2381"/>
      <c r="H11" s="2381"/>
      <c r="I11" s="2381"/>
      <c r="J11" s="2381"/>
    </row>
    <row r="12" spans="1:11" s="2381" customFormat="1" ht="22.5">
      <c r="A12" s="2448"/>
      <c r="B12" s="2449" t="s">
        <v>395</v>
      </c>
      <c r="C12" s="2450" t="s">
        <v>1009</v>
      </c>
      <c r="G12" s="2451" t="s">
        <v>82</v>
      </c>
    </row>
    <row r="13" spans="1:11">
      <c r="A13" s="2452"/>
      <c r="B13" s="2453"/>
      <c r="C13" s="2454"/>
      <c r="D13" s="2455"/>
      <c r="E13" s="2456"/>
      <c r="F13" s="2457"/>
      <c r="G13" s="2458">
        <f>(B13/100)*$B$8*C13</f>
        <v>0</v>
      </c>
      <c r="H13" s="2376"/>
      <c r="K13" s="2435"/>
    </row>
    <row r="14" spans="1:11">
      <c r="A14" s="2459"/>
      <c r="B14" s="2453"/>
      <c r="C14" s="2454"/>
      <c r="D14" s="2455"/>
      <c r="E14" s="2376"/>
      <c r="F14" s="2376"/>
      <c r="G14" s="2458">
        <f>(B14/100)*$B$8*C14</f>
        <v>0</v>
      </c>
      <c r="H14" s="2376"/>
    </row>
    <row r="15" spans="1:11">
      <c r="A15" s="2305" t="s">
        <v>1010</v>
      </c>
      <c r="B15" s="2460"/>
      <c r="C15" s="2461"/>
      <c r="D15" s="2381"/>
    </row>
    <row r="16" spans="1:11">
      <c r="A16" s="2452"/>
      <c r="B16" s="2453"/>
      <c r="C16" s="2454"/>
      <c r="D16" s="2455"/>
      <c r="E16" s="2376"/>
      <c r="F16" s="2376"/>
      <c r="G16" s="2458">
        <f>(B16/100)*$B$10*C16</f>
        <v>0</v>
      </c>
      <c r="H16" s="2376"/>
    </row>
    <row r="17" spans="1:10" s="2383" customFormat="1" ht="13.5" thickBot="1">
      <c r="A17" s="2462" t="s">
        <v>1011</v>
      </c>
      <c r="B17" s="2463"/>
      <c r="C17" s="2464"/>
      <c r="D17" s="2381"/>
      <c r="E17" s="2381"/>
      <c r="F17" s="2381"/>
      <c r="G17" s="2465"/>
      <c r="H17" s="2381"/>
      <c r="I17" s="2381"/>
      <c r="J17" s="2381"/>
    </row>
    <row r="18" spans="1:10" s="2468" customFormat="1" ht="16.5" thickBot="1">
      <c r="A18" s="3226" t="s">
        <v>1012</v>
      </c>
      <c r="B18" s="3227"/>
      <c r="C18" s="3227"/>
      <c r="D18" s="3227"/>
      <c r="E18" s="3227"/>
      <c r="F18" s="3227"/>
      <c r="G18" s="3228"/>
      <c r="H18" s="2466">
        <f>SUM(G13:G16)-G17</f>
        <v>0</v>
      </c>
      <c r="I18" s="2467"/>
      <c r="J18" s="2467"/>
    </row>
    <row r="19" spans="1:10" ht="6" customHeight="1">
      <c r="A19" s="2376" t="s">
        <v>227</v>
      </c>
      <c r="B19" s="2456" t="s">
        <v>227</v>
      </c>
      <c r="C19" s="2376" t="s">
        <v>227</v>
      </c>
      <c r="D19" s="2376" t="s">
        <v>227</v>
      </c>
      <c r="E19" s="2376" t="s">
        <v>227</v>
      </c>
      <c r="F19" s="2376" t="s">
        <v>227</v>
      </c>
      <c r="G19" s="2469" t="s">
        <v>227</v>
      </c>
      <c r="H19" s="2470" t="s">
        <v>227</v>
      </c>
    </row>
    <row r="20" spans="1:10">
      <c r="A20" s="2439" t="s">
        <v>1013</v>
      </c>
      <c r="B20" s="2440"/>
      <c r="C20" s="2441" t="s">
        <v>1007</v>
      </c>
      <c r="D20" s="2376"/>
      <c r="E20" s="2376"/>
      <c r="F20" s="2376"/>
      <c r="G20" s="2381"/>
      <c r="H20" s="2471"/>
    </row>
    <row r="21" spans="1:10" s="2381" customFormat="1" ht="6" customHeight="1">
      <c r="A21" s="2446"/>
      <c r="B21" s="2446"/>
      <c r="C21" s="2447"/>
      <c r="H21" s="2472"/>
    </row>
    <row r="22" spans="1:10" s="2381" customFormat="1">
      <c r="A22" s="2448"/>
      <c r="B22" s="2473" t="s">
        <v>395</v>
      </c>
      <c r="C22" s="2450" t="s">
        <v>1014</v>
      </c>
      <c r="H22" s="2472"/>
    </row>
    <row r="23" spans="1:10">
      <c r="A23" s="2474" t="s">
        <v>1015</v>
      </c>
      <c r="B23" s="2475"/>
      <c r="C23" s="2476"/>
      <c r="D23" s="2455"/>
      <c r="E23" s="2376"/>
      <c r="F23" s="2376"/>
      <c r="G23" s="2477">
        <f>(B23/100)*$B$20*C23</f>
        <v>0</v>
      </c>
      <c r="H23" s="2471"/>
    </row>
    <row r="24" spans="1:10" ht="15">
      <c r="A24" s="2478" t="s">
        <v>1016</v>
      </c>
      <c r="B24" s="2479"/>
      <c r="C24" s="2476"/>
      <c r="D24" s="2455"/>
      <c r="E24" s="2376"/>
      <c r="F24" s="2376"/>
      <c r="G24" s="2477">
        <f>(B24/100)*$B$20*C24</f>
        <v>0</v>
      </c>
      <c r="H24" s="2471"/>
    </row>
    <row r="25" spans="1:10" ht="13.5" thickBot="1">
      <c r="A25" s="2480" t="s">
        <v>1017</v>
      </c>
      <c r="B25" s="2481"/>
      <c r="C25" s="2481"/>
      <c r="D25" s="2482"/>
      <c r="E25" s="2482"/>
      <c r="F25" s="2483"/>
      <c r="G25" s="2484"/>
      <c r="H25" s="2471"/>
    </row>
    <row r="26" spans="1:10" ht="13.5" thickBot="1">
      <c r="A26" s="3218" t="s">
        <v>1018</v>
      </c>
      <c r="B26" s="3219"/>
      <c r="C26" s="3219"/>
      <c r="D26" s="3219"/>
      <c r="E26" s="3219"/>
      <c r="F26" s="3219"/>
      <c r="G26" s="3220"/>
      <c r="H26" s="2485">
        <f>SUM(G23:G25)</f>
        <v>0</v>
      </c>
    </row>
    <row r="27" spans="1:10" s="2383" customFormat="1" ht="6" customHeight="1">
      <c r="A27" s="2486"/>
      <c r="B27" s="2486"/>
      <c r="C27" s="2487"/>
      <c r="D27" s="2487"/>
      <c r="E27" s="2486"/>
      <c r="F27" s="2486"/>
      <c r="G27" s="2486"/>
      <c r="H27" s="2472"/>
      <c r="I27" s="2381"/>
      <c r="J27" s="2381"/>
    </row>
    <row r="28" spans="1:10" ht="22.5">
      <c r="A28" s="2439" t="s">
        <v>1019</v>
      </c>
      <c r="B28" s="2488" t="s">
        <v>1020</v>
      </c>
      <c r="C28" s="2488" t="s">
        <v>1021</v>
      </c>
      <c r="E28" s="2376"/>
      <c r="F28" s="2376"/>
      <c r="G28" s="2489" t="s">
        <v>619</v>
      </c>
      <c r="H28" s="2471"/>
    </row>
    <row r="29" spans="1:10">
      <c r="A29" s="2490"/>
      <c r="B29" s="2491"/>
      <c r="C29" s="2476"/>
      <c r="E29" s="2376"/>
      <c r="F29" s="2376"/>
      <c r="G29" s="2458">
        <f>B29*C29</f>
        <v>0</v>
      </c>
      <c r="H29" s="2471"/>
    </row>
    <row r="30" spans="1:10">
      <c r="A30" s="2490"/>
      <c r="B30" s="2491"/>
      <c r="C30" s="2476"/>
      <c r="E30" s="2376"/>
      <c r="F30" s="2376"/>
      <c r="G30" s="2458">
        <f>B30*C30</f>
        <v>0</v>
      </c>
      <c r="H30" s="2471"/>
    </row>
    <row r="31" spans="1:10">
      <c r="A31" s="2490"/>
      <c r="B31" s="2491"/>
      <c r="C31" s="2476"/>
      <c r="E31" s="2376"/>
      <c r="F31" s="2376"/>
      <c r="G31" s="2458">
        <f>B31*C31</f>
        <v>0</v>
      </c>
      <c r="H31" s="2471"/>
    </row>
    <row r="32" spans="1:10">
      <c r="A32" s="2490"/>
      <c r="B32" s="2491"/>
      <c r="C32" s="2476"/>
      <c r="E32" s="2376"/>
      <c r="F32" s="2376"/>
      <c r="G32" s="2458">
        <f>B32*C32</f>
        <v>0</v>
      </c>
      <c r="H32" s="2471"/>
    </row>
    <row r="33" spans="1:13" ht="13.5" thickBot="1">
      <c r="A33" s="2492"/>
      <c r="B33" s="2491"/>
      <c r="C33" s="2476"/>
      <c r="E33" s="2376"/>
      <c r="F33" s="2376"/>
      <c r="G33" s="2493">
        <f>B33*C33</f>
        <v>0</v>
      </c>
      <c r="H33" s="2471"/>
      <c r="M33" s="2494"/>
    </row>
    <row r="34" spans="1:13" s="2376" customFormat="1" ht="13.5" thickBot="1">
      <c r="A34" s="3218" t="s">
        <v>1022</v>
      </c>
      <c r="B34" s="3219"/>
      <c r="C34" s="3219"/>
      <c r="D34" s="3219"/>
      <c r="E34" s="3219"/>
      <c r="F34" s="3219"/>
      <c r="G34" s="3220"/>
      <c r="H34" s="2485">
        <f>SUM(G29:G33)</f>
        <v>0</v>
      </c>
      <c r="K34" s="2305"/>
      <c r="L34" s="2305"/>
      <c r="M34" s="2305"/>
    </row>
    <row r="35" spans="1:13" s="2376" customFormat="1" ht="6" customHeight="1">
      <c r="A35" s="2495"/>
      <c r="B35" s="2495"/>
      <c r="C35" s="2495"/>
      <c r="D35" s="2495"/>
      <c r="E35" s="2495"/>
      <c r="F35" s="2495"/>
      <c r="G35" s="2495"/>
      <c r="H35" s="2472"/>
      <c r="K35" s="2305"/>
      <c r="L35" s="2305"/>
      <c r="M35" s="2305"/>
    </row>
    <row r="36" spans="1:13" s="2376" customFormat="1">
      <c r="A36" s="2496"/>
      <c r="B36" s="2497" t="s">
        <v>1023</v>
      </c>
      <c r="C36" s="2497" t="s">
        <v>1024</v>
      </c>
      <c r="D36" s="3229" t="s">
        <v>1025</v>
      </c>
      <c r="E36" s="3230"/>
      <c r="F36" s="3231"/>
      <c r="G36" s="2498" t="s">
        <v>1026</v>
      </c>
      <c r="H36" s="2472"/>
      <c r="K36" s="2305"/>
      <c r="L36" s="2305"/>
      <c r="M36" s="2305"/>
    </row>
    <row r="37" spans="1:13" s="2376" customFormat="1">
      <c r="A37" s="2499" t="s">
        <v>284</v>
      </c>
      <c r="B37" s="2500" t="s">
        <v>1007</v>
      </c>
      <c r="C37" s="2501" t="s">
        <v>1027</v>
      </c>
      <c r="D37" s="2489" t="s">
        <v>1028</v>
      </c>
      <c r="E37" s="2489" t="s">
        <v>1029</v>
      </c>
      <c r="F37" s="2489" t="s">
        <v>1030</v>
      </c>
      <c r="G37" s="2502" t="s">
        <v>619</v>
      </c>
      <c r="H37" s="2472"/>
      <c r="K37" s="2305"/>
      <c r="L37" s="2305"/>
      <c r="M37" s="2305"/>
    </row>
    <row r="38" spans="1:13" s="2376" customFormat="1">
      <c r="A38" s="2459"/>
      <c r="B38" s="2459"/>
      <c r="C38" s="2503"/>
      <c r="D38" s="2504"/>
      <c r="E38" s="2504"/>
      <c r="F38" s="2504"/>
      <c r="G38" s="2458">
        <f>B38*C38</f>
        <v>0</v>
      </c>
      <c r="H38" s="2471"/>
      <c r="K38" s="2305"/>
      <c r="L38" s="2305"/>
      <c r="M38" s="2305"/>
    </row>
    <row r="39" spans="1:13" s="2376" customFormat="1">
      <c r="A39" s="2445"/>
      <c r="B39" s="2445"/>
      <c r="C39" s="2505"/>
      <c r="D39" s="2504"/>
      <c r="E39" s="2504"/>
      <c r="F39" s="2504"/>
      <c r="G39" s="2458">
        <f>B39*C39</f>
        <v>0</v>
      </c>
      <c r="H39" s="2471"/>
      <c r="K39" s="2305"/>
      <c r="L39" s="2305"/>
      <c r="M39" s="2305"/>
    </row>
    <row r="40" spans="1:13" s="2376" customFormat="1">
      <c r="A40" s="2445"/>
      <c r="B40" s="2445"/>
      <c r="C40" s="2505"/>
      <c r="D40" s="2504"/>
      <c r="E40" s="2504"/>
      <c r="F40" s="2504"/>
      <c r="G40" s="2458">
        <f>B40*C40</f>
        <v>0</v>
      </c>
      <c r="H40" s="2471"/>
      <c r="K40" s="2305"/>
      <c r="L40" s="2305"/>
      <c r="M40" s="2305"/>
    </row>
    <row r="41" spans="1:13" s="2376" customFormat="1">
      <c r="A41" s="2445"/>
      <c r="B41" s="2445"/>
      <c r="C41" s="2505"/>
      <c r="D41" s="2504"/>
      <c r="E41" s="2504"/>
      <c r="F41" s="2504"/>
      <c r="G41" s="2458">
        <f>B41*C41</f>
        <v>0</v>
      </c>
      <c r="H41" s="2471"/>
      <c r="K41" s="2305"/>
      <c r="L41" s="2305"/>
      <c r="M41" s="2305"/>
    </row>
    <row r="42" spans="1:13" s="2376" customFormat="1">
      <c r="A42" s="2445"/>
      <c r="B42" s="2445"/>
      <c r="C42" s="2505"/>
      <c r="D42" s="2504"/>
      <c r="E42" s="2504"/>
      <c r="F42" s="2504"/>
      <c r="G42" s="2458">
        <f>B42*C42</f>
        <v>0</v>
      </c>
      <c r="H42" s="2472"/>
      <c r="K42" s="2305"/>
      <c r="L42" s="2305"/>
      <c r="M42" s="2305"/>
    </row>
    <row r="43" spans="1:13" s="2376" customFormat="1">
      <c r="A43" s="2506" t="s">
        <v>1031</v>
      </c>
      <c r="B43" s="2507" t="s">
        <v>1032</v>
      </c>
      <c r="C43" s="2508"/>
      <c r="D43" s="3229" t="s">
        <v>1033</v>
      </c>
      <c r="E43" s="3230"/>
      <c r="F43" s="3231"/>
      <c r="G43" s="2305"/>
      <c r="H43" s="2509"/>
      <c r="K43" s="2305"/>
      <c r="L43" s="2305"/>
      <c r="M43" s="2305"/>
    </row>
    <row r="44" spans="1:13" s="2376" customFormat="1">
      <c r="A44" s="2445"/>
      <c r="B44" s="2440"/>
      <c r="C44" s="2478"/>
      <c r="D44" s="2504"/>
      <c r="E44" s="2504"/>
      <c r="F44" s="2504"/>
      <c r="G44" s="2455"/>
      <c r="H44" s="2509"/>
      <c r="K44" s="2305"/>
      <c r="L44" s="2305"/>
      <c r="M44" s="2305"/>
    </row>
    <row r="45" spans="1:13" s="2376" customFormat="1">
      <c r="A45" s="2445"/>
      <c r="B45" s="2445"/>
      <c r="C45" s="2478"/>
      <c r="D45" s="2504"/>
      <c r="E45" s="2504"/>
      <c r="F45" s="2504"/>
      <c r="G45" s="2455"/>
      <c r="H45" s="2509"/>
      <c r="K45" s="2305"/>
      <c r="L45" s="2305"/>
      <c r="M45" s="2305"/>
    </row>
    <row r="46" spans="1:13" s="2381" customFormat="1">
      <c r="A46" s="2443"/>
      <c r="B46" s="2443"/>
      <c r="C46" s="2443"/>
      <c r="D46" s="3232" t="s">
        <v>1034</v>
      </c>
      <c r="E46" s="3233"/>
      <c r="F46" s="3234"/>
      <c r="H46" s="2509"/>
    </row>
    <row r="47" spans="1:13" s="2376" customFormat="1">
      <c r="A47" s="2478" t="s">
        <v>1035</v>
      </c>
      <c r="B47" s="2478"/>
      <c r="C47" s="2478"/>
      <c r="D47" s="2510">
        <f>$B$38*D38+$B$39*D39+$B$40*D40+$B$41*D41+$B$42*D42</f>
        <v>0</v>
      </c>
      <c r="E47" s="2510">
        <f t="shared" ref="E47:F47" si="0">$B$38*E38+$B$39*E39+$B$40*E40+$B$41*E41+$B$42*E42</f>
        <v>0</v>
      </c>
      <c r="F47" s="2510">
        <f t="shared" si="0"/>
        <v>0</v>
      </c>
      <c r="G47" s="2455"/>
      <c r="H47" s="2509"/>
      <c r="K47" s="2305"/>
      <c r="L47" s="2305"/>
      <c r="M47" s="2305"/>
    </row>
    <row r="48" spans="1:13" s="2376" customFormat="1" ht="13.5" thickBot="1">
      <c r="A48" s="2508" t="s">
        <v>1036</v>
      </c>
      <c r="B48" s="2508"/>
      <c r="C48" s="2508"/>
      <c r="D48" s="2510">
        <f>$B$44*D44+$B$45*D45+D47</f>
        <v>0</v>
      </c>
      <c r="E48" s="2510">
        <f t="shared" ref="E48:F48" si="1">$B$44*E44+$B$45*E45+E47</f>
        <v>0</v>
      </c>
      <c r="F48" s="2510">
        <f t="shared" si="1"/>
        <v>0</v>
      </c>
      <c r="G48" s="2511"/>
      <c r="H48" s="2512"/>
      <c r="K48" s="2305"/>
      <c r="L48" s="2305"/>
      <c r="M48" s="2305"/>
    </row>
    <row r="49" spans="1:13" s="2376" customFormat="1" ht="13.5" thickBot="1">
      <c r="A49" s="3218" t="s">
        <v>1037</v>
      </c>
      <c r="B49" s="3219"/>
      <c r="C49" s="3219"/>
      <c r="D49" s="3219"/>
      <c r="E49" s="3219"/>
      <c r="F49" s="3219"/>
      <c r="G49" s="3220"/>
      <c r="H49" s="2485">
        <f>SUM(G38:G42)</f>
        <v>0</v>
      </c>
      <c r="K49" s="2305"/>
      <c r="L49" s="2305"/>
      <c r="M49" s="2305"/>
    </row>
    <row r="50" spans="1:13" s="2381" customFormat="1" ht="6" customHeight="1">
      <c r="A50" s="3235"/>
      <c r="B50" s="3235"/>
      <c r="C50" s="2446"/>
      <c r="D50" s="2513"/>
      <c r="G50" s="2446"/>
      <c r="H50" s="2514"/>
    </row>
    <row r="51" spans="1:13" s="2381" customFormat="1" ht="15" customHeight="1">
      <c r="A51" s="2515"/>
      <c r="B51" s="2515"/>
      <c r="D51" s="2516"/>
      <c r="G51" s="3236" t="s">
        <v>1038</v>
      </c>
      <c r="H51" s="2514"/>
    </row>
    <row r="52" spans="1:13" s="2381" customFormat="1" ht="18.75">
      <c r="A52" s="2517" t="s">
        <v>1039</v>
      </c>
      <c r="B52" s="2517"/>
      <c r="C52" s="2518"/>
      <c r="D52" s="2519" t="s">
        <v>1040</v>
      </c>
      <c r="E52" s="2473" t="s">
        <v>1041</v>
      </c>
      <c r="G52" s="3237"/>
      <c r="H52" s="2514"/>
    </row>
    <row r="53" spans="1:13" s="2376" customFormat="1" ht="15" customHeight="1">
      <c r="A53" s="3214"/>
      <c r="B53" s="3214"/>
      <c r="C53" s="3215"/>
      <c r="D53" s="2504"/>
      <c r="E53" s="2504"/>
      <c r="G53" s="2520"/>
      <c r="H53" s="2521"/>
      <c r="K53" s="2305"/>
      <c r="L53" s="2305"/>
      <c r="M53" s="2305"/>
    </row>
    <row r="54" spans="1:13" s="2376" customFormat="1" ht="15" customHeight="1">
      <c r="A54" s="3214"/>
      <c r="B54" s="3214"/>
      <c r="C54" s="3215"/>
      <c r="D54" s="2504"/>
      <c r="E54" s="2504"/>
      <c r="G54" s="2520"/>
      <c r="H54" s="2521"/>
      <c r="K54" s="2305"/>
      <c r="L54" s="2305"/>
      <c r="M54" s="2305"/>
    </row>
    <row r="55" spans="1:13" s="2376" customFormat="1" ht="15" customHeight="1">
      <c r="A55" s="3214"/>
      <c r="B55" s="3214"/>
      <c r="C55" s="3215"/>
      <c r="D55" s="2504"/>
      <c r="E55" s="2504"/>
      <c r="G55" s="2520"/>
      <c r="H55" s="2521"/>
      <c r="K55" s="2305"/>
      <c r="L55" s="2305"/>
      <c r="M55" s="2305"/>
    </row>
    <row r="56" spans="1:13" s="2376" customFormat="1" ht="15" customHeight="1">
      <c r="A56" s="3214"/>
      <c r="B56" s="3214"/>
      <c r="C56" s="3215"/>
      <c r="D56" s="2504"/>
      <c r="E56" s="2504"/>
      <c r="G56" s="2520"/>
      <c r="H56" s="2521"/>
      <c r="K56" s="2305"/>
      <c r="L56" s="2305"/>
      <c r="M56" s="2305"/>
    </row>
    <row r="57" spans="1:13" s="2376" customFormat="1" ht="15" customHeight="1">
      <c r="A57" s="3214"/>
      <c r="B57" s="3214"/>
      <c r="C57" s="3215"/>
      <c r="D57" s="2504"/>
      <c r="E57" s="2504"/>
      <c r="G57" s="2520"/>
      <c r="H57" s="2521"/>
      <c r="K57" s="2305"/>
      <c r="L57" s="2305"/>
      <c r="M57" s="2305"/>
    </row>
    <row r="58" spans="1:13" s="2376" customFormat="1" ht="15" customHeight="1">
      <c r="A58" s="3214"/>
      <c r="B58" s="3214"/>
      <c r="C58" s="3215"/>
      <c r="D58" s="2504"/>
      <c r="E58" s="2504"/>
      <c r="G58" s="2520"/>
      <c r="H58" s="2521"/>
      <c r="K58" s="2305"/>
      <c r="L58" s="2305"/>
      <c r="M58" s="2305"/>
    </row>
    <row r="59" spans="1:13" s="2376" customFormat="1" ht="15" customHeight="1">
      <c r="A59" s="3214"/>
      <c r="B59" s="3214"/>
      <c r="C59" s="3215"/>
      <c r="D59" s="2504"/>
      <c r="E59" s="2504"/>
      <c r="G59" s="2520"/>
      <c r="H59" s="2521"/>
      <c r="K59" s="2305"/>
      <c r="L59" s="2305"/>
      <c r="M59" s="2305"/>
    </row>
    <row r="60" spans="1:13" s="2376" customFormat="1" ht="15.75" customHeight="1" thickBot="1">
      <c r="A60" s="3216"/>
      <c r="B60" s="3216"/>
      <c r="C60" s="3217"/>
      <c r="D60" s="2504"/>
      <c r="E60" s="2504"/>
      <c r="G60" s="2520"/>
      <c r="H60" s="2521"/>
      <c r="K60" s="2305"/>
      <c r="L60" s="2305"/>
      <c r="M60" s="2305"/>
    </row>
    <row r="61" spans="1:13" s="2376" customFormat="1" ht="13.5" thickBot="1">
      <c r="A61" s="3218" t="s">
        <v>1042</v>
      </c>
      <c r="B61" s="3219"/>
      <c r="C61" s="3219"/>
      <c r="D61" s="3219"/>
      <c r="E61" s="3219"/>
      <c r="F61" s="3219"/>
      <c r="G61" s="3220"/>
      <c r="H61" s="2485">
        <f>G53*D53+G54*D54+G55*D55+G56*D56+G57*D57+G58*D58+G59*D59+G60*D60</f>
        <v>0</v>
      </c>
      <c r="K61" s="2305"/>
      <c r="L61" s="2305"/>
      <c r="M61" s="2305"/>
    </row>
    <row r="62" spans="1:13" s="2376" customFormat="1">
      <c r="A62" s="2522" t="s">
        <v>1043</v>
      </c>
      <c r="C62" s="2305"/>
      <c r="D62" s="2523" t="s">
        <v>1044</v>
      </c>
      <c r="E62" s="2523" t="s">
        <v>375</v>
      </c>
      <c r="G62" s="2524" t="s">
        <v>619</v>
      </c>
      <c r="H62" s="2471"/>
      <c r="K62" s="2305"/>
      <c r="L62" s="2305"/>
      <c r="M62" s="2305"/>
    </row>
    <row r="63" spans="1:13" s="2376" customFormat="1">
      <c r="A63" s="3221"/>
      <c r="B63" s="3221"/>
      <c r="C63" s="3222"/>
      <c r="D63" s="2440"/>
      <c r="E63" s="2440"/>
      <c r="G63" s="2458">
        <f>D63*E63</f>
        <v>0</v>
      </c>
      <c r="H63" s="2471"/>
      <c r="K63" s="2305"/>
      <c r="L63" s="2305"/>
      <c r="M63" s="2305"/>
    </row>
    <row r="64" spans="1:13" s="2376" customFormat="1">
      <c r="A64" s="3221"/>
      <c r="B64" s="3221"/>
      <c r="C64" s="3222"/>
      <c r="D64" s="2440"/>
      <c r="E64" s="2440"/>
      <c r="G64" s="2458">
        <f>D64*E64</f>
        <v>0</v>
      </c>
      <c r="H64" s="2471"/>
      <c r="K64" s="2305"/>
      <c r="L64" s="2305"/>
      <c r="M64" s="2305"/>
    </row>
    <row r="65" spans="1:13" s="2376" customFormat="1" ht="15.75" customHeight="1" thickBot="1">
      <c r="A65" s="3223"/>
      <c r="B65" s="3223"/>
      <c r="C65" s="3224"/>
      <c r="D65" s="2525"/>
      <c r="E65" s="2525"/>
      <c r="G65" s="2493">
        <f>D65*E65</f>
        <v>0</v>
      </c>
      <c r="H65" s="2471"/>
      <c r="K65" s="2305"/>
      <c r="L65" s="2305"/>
      <c r="M65" s="2305"/>
    </row>
    <row r="66" spans="1:13" s="2376" customFormat="1" ht="13.5" thickBot="1">
      <c r="A66" s="3218" t="s">
        <v>1045</v>
      </c>
      <c r="B66" s="3219"/>
      <c r="C66" s="3219"/>
      <c r="D66" s="3219"/>
      <c r="E66" s="3219"/>
      <c r="F66" s="3219"/>
      <c r="G66" s="3220"/>
      <c r="H66" s="2485">
        <f>SUM(G63:G65)</f>
        <v>0</v>
      </c>
      <c r="K66" s="2305"/>
      <c r="L66" s="2305"/>
      <c r="M66" s="2305"/>
    </row>
    <row r="67" spans="1:13" s="2376" customFormat="1">
      <c r="A67" s="2526" t="s">
        <v>1046</v>
      </c>
      <c r="B67" s="2526"/>
      <c r="C67" s="2526"/>
      <c r="D67" s="2526"/>
      <c r="E67" s="2526"/>
      <c r="F67" s="2526"/>
      <c r="G67" s="2526"/>
      <c r="H67" s="2527"/>
      <c r="K67" s="2305"/>
      <c r="L67" s="2305"/>
      <c r="M67" s="2305"/>
    </row>
    <row r="68" spans="1:13" s="2376" customFormat="1">
      <c r="A68" s="2442" t="s">
        <v>1047</v>
      </c>
      <c r="B68" s="2442"/>
      <c r="C68" s="2442"/>
      <c r="D68" s="2442"/>
      <c r="E68" s="2442"/>
      <c r="F68" s="2442"/>
      <c r="G68" s="2442"/>
      <c r="H68" s="2527"/>
      <c r="K68" s="2305"/>
      <c r="L68" s="2305"/>
      <c r="M68" s="2305"/>
    </row>
    <row r="69" spans="1:13" s="2376" customFormat="1">
      <c r="A69" s="2442" t="s">
        <v>1048</v>
      </c>
      <c r="B69" s="3213"/>
      <c r="C69" s="3213"/>
      <c r="D69" s="3213"/>
      <c r="E69" s="3213"/>
      <c r="F69" s="3213"/>
      <c r="G69" s="2439"/>
      <c r="H69" s="2527"/>
      <c r="K69" s="2305"/>
      <c r="L69" s="2305"/>
      <c r="M69" s="2305"/>
    </row>
    <row r="70" spans="1:13" s="2376" customFormat="1" ht="13.5" thickBot="1">
      <c r="A70" s="2376" t="s">
        <v>23</v>
      </c>
      <c r="B70" s="3203"/>
      <c r="C70" s="3204"/>
      <c r="D70" s="3204"/>
      <c r="E70" s="3204"/>
      <c r="F70" s="3205"/>
      <c r="H70" s="2528"/>
      <c r="K70" s="2305"/>
      <c r="L70" s="2305"/>
      <c r="M70" s="2305"/>
    </row>
    <row r="71" spans="1:13" s="2376" customFormat="1" ht="16.5" thickBot="1">
      <c r="A71" s="2529" t="s">
        <v>1049</v>
      </c>
      <c r="B71" s="2530"/>
      <c r="C71" s="2530"/>
      <c r="D71" s="2530"/>
      <c r="E71" s="2530"/>
      <c r="F71" s="2530"/>
      <c r="G71" s="2531"/>
      <c r="H71" s="2532">
        <f>H26+H49+H34+H61+H66+H67+H68+H69+H70</f>
        <v>0</v>
      </c>
      <c r="K71" s="2305"/>
      <c r="L71" s="2305"/>
      <c r="M71" s="2305"/>
    </row>
    <row r="72" spans="1:13" s="2376" customFormat="1" ht="6" customHeight="1" thickBot="1">
      <c r="H72" s="2471"/>
      <c r="K72" s="2305"/>
      <c r="L72" s="2305"/>
      <c r="M72" s="2305"/>
    </row>
    <row r="73" spans="1:13" s="2376" customFormat="1" ht="16.5" thickBot="1">
      <c r="A73" s="2529" t="str">
        <f>CONCATENATE("Deckungsbeitrag ",F5)</f>
        <v xml:space="preserve">Deckungsbeitrag </v>
      </c>
      <c r="B73" s="2530"/>
      <c r="C73" s="2530"/>
      <c r="D73" s="2530"/>
      <c r="E73" s="2530"/>
      <c r="F73" s="2530"/>
      <c r="G73" s="2531"/>
      <c r="H73" s="2466">
        <f>H18-H71</f>
        <v>0</v>
      </c>
      <c r="K73" s="2305"/>
      <c r="L73" s="2305"/>
      <c r="M73" s="2305"/>
    </row>
    <row r="74" spans="1:13" s="2376" customFormat="1" ht="6" customHeight="1">
      <c r="K74" s="2305"/>
      <c r="L74" s="2305"/>
      <c r="M74" s="2305"/>
    </row>
    <row r="75" spans="1:13" s="2376" customFormat="1">
      <c r="A75" s="2533" t="s">
        <v>1050</v>
      </c>
      <c r="B75" s="2442"/>
      <c r="C75" s="2534"/>
      <c r="D75" s="2439"/>
      <c r="E75" s="2473" t="s">
        <v>1041</v>
      </c>
      <c r="G75" s="2535"/>
      <c r="H75" s="2536"/>
      <c r="K75" s="2305"/>
      <c r="L75" s="2305"/>
      <c r="M75" s="2305"/>
    </row>
    <row r="76" spans="1:13" s="2376" customFormat="1">
      <c r="A76" s="3206" t="s">
        <v>1051</v>
      </c>
      <c r="B76" s="3206"/>
      <c r="C76" s="3206"/>
      <c r="D76" s="3207"/>
      <c r="E76" s="2537">
        <f>E53*D53+E54*D54+E55*D55+E56*D56+E57*D57+E58*D58+E59*D59+E60*D60</f>
        <v>0</v>
      </c>
      <c r="G76" s="2536"/>
      <c r="H76" s="2536"/>
      <c r="K76" s="2305"/>
      <c r="L76" s="2305"/>
      <c r="M76" s="2305"/>
    </row>
    <row r="77" spans="1:13" s="2376" customFormat="1">
      <c r="A77" s="3208"/>
      <c r="B77" s="3208"/>
      <c r="C77" s="3208"/>
      <c r="D77" s="3209"/>
      <c r="E77" s="2440" t="s">
        <v>227</v>
      </c>
      <c r="G77" s="2536"/>
      <c r="H77" s="2536"/>
      <c r="K77" s="2305"/>
      <c r="L77" s="2305"/>
      <c r="M77" s="2305"/>
    </row>
    <row r="78" spans="1:13" s="2376" customFormat="1" ht="13.5" thickBot="1">
      <c r="A78" s="3210"/>
      <c r="B78" s="3210"/>
      <c r="C78" s="3210"/>
      <c r="D78" s="3211"/>
      <c r="E78" s="2525" t="s">
        <v>227</v>
      </c>
      <c r="G78" s="2536"/>
      <c r="H78" s="2536"/>
      <c r="K78" s="2305"/>
      <c r="L78" s="2305"/>
      <c r="M78" s="2305"/>
    </row>
    <row r="79" spans="1:13" s="2376" customFormat="1" ht="13.5" thickBot="1">
      <c r="A79" s="2538"/>
      <c r="B79" s="2530"/>
      <c r="C79" s="2539"/>
      <c r="D79" s="2530"/>
      <c r="E79" s="2540" t="s">
        <v>1052</v>
      </c>
      <c r="F79" s="2541">
        <f>SUM(E76:E78)</f>
        <v>0</v>
      </c>
      <c r="G79" s="2536"/>
      <c r="H79" s="2536"/>
      <c r="K79" s="2305"/>
      <c r="L79" s="2305"/>
      <c r="M79" s="2305"/>
    </row>
    <row r="80" spans="1:13" s="2376" customFormat="1">
      <c r="A80" s="2542"/>
      <c r="C80" s="2543"/>
      <c r="D80" s="3212"/>
      <c r="E80" s="3212"/>
      <c r="F80" s="3212"/>
      <c r="G80" s="2536"/>
      <c r="H80" s="2536"/>
    </row>
    <row r="81" spans="1:8" s="2376" customFormat="1">
      <c r="A81" s="2542"/>
      <c r="C81" s="2543"/>
      <c r="D81" s="2544"/>
      <c r="E81" s="2544"/>
      <c r="F81" s="2544"/>
      <c r="G81" s="2536"/>
      <c r="H81" s="2536"/>
    </row>
    <row r="82" spans="1:8" s="2376" customFormat="1">
      <c r="A82" s="2545"/>
      <c r="C82" s="2543"/>
      <c r="D82" s="2543"/>
      <c r="E82" s="2543"/>
      <c r="F82" s="2543"/>
      <c r="G82" s="2543"/>
    </row>
  </sheetData>
  <sheetProtection password="F25B" sheet="1" objects="1" scenarios="1"/>
  <mergeCells count="35">
    <mergeCell ref="A2:C2"/>
    <mergeCell ref="D2:E2"/>
    <mergeCell ref="F2:H2"/>
    <mergeCell ref="A3:C3"/>
    <mergeCell ref="D3:E3"/>
    <mergeCell ref="F3:H3"/>
    <mergeCell ref="A54:C54"/>
    <mergeCell ref="F5:H5"/>
    <mergeCell ref="A18:G18"/>
    <mergeCell ref="A26:G26"/>
    <mergeCell ref="A34:G34"/>
    <mergeCell ref="D36:F36"/>
    <mergeCell ref="D43:F43"/>
    <mergeCell ref="D46:F46"/>
    <mergeCell ref="A49:G49"/>
    <mergeCell ref="A50:B50"/>
    <mergeCell ref="G51:G52"/>
    <mergeCell ref="A53:C53"/>
    <mergeCell ref="B69:F69"/>
    <mergeCell ref="A55:C55"/>
    <mergeCell ref="A56:C56"/>
    <mergeCell ref="A57:C57"/>
    <mergeCell ref="A58:C58"/>
    <mergeCell ref="A59:C59"/>
    <mergeCell ref="A60:C60"/>
    <mergeCell ref="A61:G61"/>
    <mergeCell ref="A63:C63"/>
    <mergeCell ref="A64:C64"/>
    <mergeCell ref="A65:C65"/>
    <mergeCell ref="A66:G66"/>
    <mergeCell ref="B70:F70"/>
    <mergeCell ref="A76:D76"/>
    <mergeCell ref="A77:D77"/>
    <mergeCell ref="A78:D78"/>
    <mergeCell ref="D80:F80"/>
  </mergeCells>
  <printOptions horizontalCentered="1"/>
  <pageMargins left="0.78740157480314965" right="0.39370078740157483" top="0.31496062992125984" bottom="0" header="0" footer="0"/>
  <pageSetup paperSize="9" scale="83" orientation="portrait" horizontalDpi="300" verticalDpi="300" r:id="rId1"/>
  <headerFooter alignWithMargins="0">
    <oddFooter xml:space="preserve">&amp;L&amp;8
&amp;C
&amp;R
</oddFooter>
  </headerFooter>
  <legacyDrawing r:id="rId2"/>
</worksheet>
</file>

<file path=xl/worksheets/sheet54.xml><?xml version="1.0" encoding="utf-8"?>
<worksheet xmlns="http://schemas.openxmlformats.org/spreadsheetml/2006/main" xmlns:r="http://schemas.openxmlformats.org/officeDocument/2006/relationships">
  <sheetPr codeName="Tabelle53">
    <pageSetUpPr fitToPage="1"/>
  </sheetPr>
  <dimension ref="A1:M82"/>
  <sheetViews>
    <sheetView showZeros="0" zoomScale="110" zoomScaleNormal="110" workbookViewId="0">
      <selection activeCell="A2" sqref="A2:C2"/>
    </sheetView>
  </sheetViews>
  <sheetFormatPr baseColWidth="10" defaultRowHeight="12.75"/>
  <cols>
    <col min="1" max="1" width="28.42578125" style="2305" customWidth="1"/>
    <col min="2" max="2" width="6.5703125" style="2305" customWidth="1"/>
    <col min="3" max="3" width="9.42578125" style="2305" bestFit="1" customWidth="1"/>
    <col min="4" max="6" width="6.7109375" style="2305" customWidth="1"/>
    <col min="7" max="7" width="12.140625" style="2305" customWidth="1"/>
    <col min="8" max="8" width="9.28515625" style="2305" customWidth="1"/>
    <col min="9" max="10" width="2.5703125" style="2376" customWidth="1"/>
    <col min="11" max="16384" width="11.42578125" style="2305"/>
  </cols>
  <sheetData>
    <row r="1" spans="1:11" ht="20.100000000000001" customHeight="1" thickBot="1">
      <c r="G1" s="2376"/>
      <c r="I1" s="2305"/>
      <c r="J1" s="2305"/>
    </row>
    <row r="2" spans="1:11" s="2376" customFormat="1" ht="13.5" customHeight="1">
      <c r="A2" s="3193">
        <f>Hauptmenü!C4</f>
        <v>0</v>
      </c>
      <c r="B2" s="3194"/>
      <c r="C2" s="3194"/>
      <c r="D2" s="3195">
        <f>Hauptmenü!C5</f>
        <v>0</v>
      </c>
      <c r="E2" s="3195"/>
      <c r="F2" s="3196">
        <f>Hauptmenü!C6</f>
        <v>0</v>
      </c>
      <c r="G2" s="3196"/>
      <c r="H2" s="3197"/>
    </row>
    <row r="3" spans="1:11" s="2376" customFormat="1" ht="13.5" thickBot="1">
      <c r="A3" s="3198" t="s">
        <v>971</v>
      </c>
      <c r="B3" s="3199"/>
      <c r="C3" s="3199"/>
      <c r="D3" s="3200" t="s">
        <v>112</v>
      </c>
      <c r="E3" s="3200"/>
      <c r="F3" s="3201" t="s">
        <v>111</v>
      </c>
      <c r="G3" s="3201"/>
      <c r="H3" s="3202"/>
    </row>
    <row r="4" spans="1:11" s="2376" customFormat="1" ht="6" customHeight="1">
      <c r="H4" s="2377"/>
    </row>
    <row r="5" spans="1:11" ht="14.25" customHeight="1">
      <c r="A5" s="2434" t="s">
        <v>1004</v>
      </c>
      <c r="B5" s="2379"/>
      <c r="C5" s="2376"/>
      <c r="D5" s="2376"/>
      <c r="E5" s="2380" t="s">
        <v>1005</v>
      </c>
      <c r="F5" s="3225"/>
      <c r="G5" s="3225"/>
      <c r="H5" s="3225"/>
      <c r="K5" s="2435"/>
    </row>
    <row r="6" spans="1:11" ht="6" customHeight="1" thickBot="1">
      <c r="A6" s="2436"/>
      <c r="B6" s="2436"/>
      <c r="C6" s="2436"/>
      <c r="D6" s="2436"/>
      <c r="E6" s="2436"/>
      <c r="F6" s="2436"/>
      <c r="G6" s="2437"/>
      <c r="H6" s="2436"/>
      <c r="K6" s="2435"/>
    </row>
    <row r="7" spans="1:11" ht="6" customHeight="1">
      <c r="A7" s="2376"/>
      <c r="C7" s="2376"/>
      <c r="D7" s="2438"/>
      <c r="E7" s="2376"/>
      <c r="F7" s="2376"/>
      <c r="G7" s="2376"/>
      <c r="H7" s="2376"/>
      <c r="K7" s="2435"/>
    </row>
    <row r="8" spans="1:11">
      <c r="A8" s="2439" t="s">
        <v>1006</v>
      </c>
      <c r="B8" s="2440"/>
      <c r="C8" s="2441" t="s">
        <v>1007</v>
      </c>
      <c r="D8" s="2376"/>
      <c r="E8" s="2376"/>
      <c r="F8" s="2376"/>
      <c r="G8" s="2381"/>
      <c r="H8" s="2376"/>
    </row>
    <row r="9" spans="1:11">
      <c r="A9" s="2442" t="s">
        <v>1008</v>
      </c>
      <c r="B9" s="2443"/>
      <c r="C9" s="2444"/>
      <c r="D9" s="2376"/>
      <c r="E9" s="2376"/>
      <c r="F9" s="2376"/>
      <c r="G9" s="2381"/>
      <c r="H9" s="2376"/>
    </row>
    <row r="10" spans="1:11">
      <c r="A10" s="2445"/>
      <c r="B10" s="2440"/>
      <c r="C10" s="2441" t="s">
        <v>1007</v>
      </c>
      <c r="D10" s="2376"/>
      <c r="E10" s="2376"/>
      <c r="F10" s="2376"/>
      <c r="G10" s="2381"/>
      <c r="H10" s="2376"/>
    </row>
    <row r="11" spans="1:11" s="2383" customFormat="1" ht="6" customHeight="1">
      <c r="A11" s="2446"/>
      <c r="B11" s="2446"/>
      <c r="C11" s="2447"/>
      <c r="D11" s="2381"/>
      <c r="E11" s="2381"/>
      <c r="F11" s="2381"/>
      <c r="G11" s="2381"/>
      <c r="H11" s="2381"/>
      <c r="I11" s="2381"/>
      <c r="J11" s="2381"/>
    </row>
    <row r="12" spans="1:11" s="2381" customFormat="1" ht="22.5">
      <c r="A12" s="2448"/>
      <c r="B12" s="2449" t="s">
        <v>395</v>
      </c>
      <c r="C12" s="2450" t="s">
        <v>1009</v>
      </c>
      <c r="G12" s="2451" t="s">
        <v>82</v>
      </c>
    </row>
    <row r="13" spans="1:11">
      <c r="A13" s="2452"/>
      <c r="B13" s="2453"/>
      <c r="C13" s="2454"/>
      <c r="D13" s="2455"/>
      <c r="E13" s="2456"/>
      <c r="F13" s="2457"/>
      <c r="G13" s="2458">
        <f>(B13/100)*$B$8*C13</f>
        <v>0</v>
      </c>
      <c r="H13" s="2376"/>
      <c r="K13" s="2435"/>
    </row>
    <row r="14" spans="1:11">
      <c r="A14" s="2459"/>
      <c r="B14" s="2453"/>
      <c r="C14" s="2454"/>
      <c r="D14" s="2455"/>
      <c r="E14" s="2376"/>
      <c r="F14" s="2376"/>
      <c r="G14" s="2458">
        <f>(B14/100)*$B$8*C14</f>
        <v>0</v>
      </c>
      <c r="H14" s="2376"/>
    </row>
    <row r="15" spans="1:11">
      <c r="A15" s="2305" t="s">
        <v>1010</v>
      </c>
      <c r="B15" s="2460"/>
      <c r="C15" s="2461"/>
      <c r="D15" s="2381"/>
    </row>
    <row r="16" spans="1:11">
      <c r="A16" s="2452"/>
      <c r="B16" s="2453"/>
      <c r="C16" s="2454"/>
      <c r="D16" s="2455"/>
      <c r="E16" s="2376"/>
      <c r="F16" s="2376"/>
      <c r="G16" s="2458">
        <f>(B16/100)*$B$10*C16</f>
        <v>0</v>
      </c>
      <c r="H16" s="2376"/>
    </row>
    <row r="17" spans="1:10" s="2383" customFormat="1" ht="13.5" thickBot="1">
      <c r="A17" s="2462" t="s">
        <v>1011</v>
      </c>
      <c r="B17" s="2463"/>
      <c r="C17" s="2464"/>
      <c r="D17" s="2381"/>
      <c r="E17" s="2381"/>
      <c r="F17" s="2381"/>
      <c r="G17" s="2465"/>
      <c r="H17" s="2381"/>
      <c r="I17" s="2381"/>
      <c r="J17" s="2381"/>
    </row>
    <row r="18" spans="1:10" s="2468" customFormat="1" ht="16.5" thickBot="1">
      <c r="A18" s="3226" t="s">
        <v>1012</v>
      </c>
      <c r="B18" s="3227"/>
      <c r="C18" s="3227"/>
      <c r="D18" s="3227"/>
      <c r="E18" s="3227"/>
      <c r="F18" s="3227"/>
      <c r="G18" s="3228"/>
      <c r="H18" s="2466">
        <f>SUM(G13:G16)-G17</f>
        <v>0</v>
      </c>
      <c r="I18" s="2467"/>
      <c r="J18" s="2467"/>
    </row>
    <row r="19" spans="1:10" ht="6" customHeight="1">
      <c r="A19" s="2376" t="s">
        <v>227</v>
      </c>
      <c r="B19" s="2456" t="s">
        <v>227</v>
      </c>
      <c r="C19" s="2376" t="s">
        <v>227</v>
      </c>
      <c r="D19" s="2376" t="s">
        <v>227</v>
      </c>
      <c r="E19" s="2376" t="s">
        <v>227</v>
      </c>
      <c r="F19" s="2376" t="s">
        <v>227</v>
      </c>
      <c r="G19" s="2469" t="s">
        <v>227</v>
      </c>
      <c r="H19" s="2470" t="s">
        <v>227</v>
      </c>
    </row>
    <row r="20" spans="1:10">
      <c r="A20" s="2439" t="s">
        <v>1013</v>
      </c>
      <c r="B20" s="2440"/>
      <c r="C20" s="2441" t="s">
        <v>1007</v>
      </c>
      <c r="D20" s="2376"/>
      <c r="E20" s="2376"/>
      <c r="F20" s="2376"/>
      <c r="G20" s="2381"/>
      <c r="H20" s="2471"/>
    </row>
    <row r="21" spans="1:10" s="2381" customFormat="1" ht="6" customHeight="1">
      <c r="A21" s="2446"/>
      <c r="B21" s="2446"/>
      <c r="C21" s="2447"/>
      <c r="H21" s="2472"/>
    </row>
    <row r="22" spans="1:10" s="2381" customFormat="1">
      <c r="A22" s="2448"/>
      <c r="B22" s="2473" t="s">
        <v>395</v>
      </c>
      <c r="C22" s="2450" t="s">
        <v>1014</v>
      </c>
      <c r="H22" s="2472"/>
    </row>
    <row r="23" spans="1:10">
      <c r="A23" s="2474" t="s">
        <v>1015</v>
      </c>
      <c r="B23" s="2475"/>
      <c r="C23" s="2476"/>
      <c r="D23" s="2455"/>
      <c r="E23" s="2376"/>
      <c r="F23" s="2376"/>
      <c r="G23" s="2477">
        <f>(B23/100)*$B$20*C23</f>
        <v>0</v>
      </c>
      <c r="H23" s="2471"/>
    </row>
    <row r="24" spans="1:10" ht="15">
      <c r="A24" s="2478" t="s">
        <v>1016</v>
      </c>
      <c r="B24" s="2479"/>
      <c r="C24" s="2476"/>
      <c r="D24" s="2455"/>
      <c r="E24" s="2376"/>
      <c r="F24" s="2376"/>
      <c r="G24" s="2477">
        <f>(B24/100)*$B$20*C24</f>
        <v>0</v>
      </c>
      <c r="H24" s="2471"/>
    </row>
    <row r="25" spans="1:10" ht="13.5" thickBot="1">
      <c r="A25" s="2480" t="s">
        <v>1017</v>
      </c>
      <c r="B25" s="2481"/>
      <c r="C25" s="2481"/>
      <c r="D25" s="2482"/>
      <c r="E25" s="2482"/>
      <c r="F25" s="2483"/>
      <c r="G25" s="2484"/>
      <c r="H25" s="2471"/>
    </row>
    <row r="26" spans="1:10" ht="13.5" thickBot="1">
      <c r="A26" s="3218" t="s">
        <v>1018</v>
      </c>
      <c r="B26" s="3219"/>
      <c r="C26" s="3219"/>
      <c r="D26" s="3219"/>
      <c r="E26" s="3219"/>
      <c r="F26" s="3219"/>
      <c r="G26" s="3220"/>
      <c r="H26" s="2485">
        <f>SUM(G23:G25)</f>
        <v>0</v>
      </c>
    </row>
    <row r="27" spans="1:10" s="2383" customFormat="1" ht="6" customHeight="1">
      <c r="A27" s="2486"/>
      <c r="B27" s="2486"/>
      <c r="C27" s="2487"/>
      <c r="D27" s="2487"/>
      <c r="E27" s="2486"/>
      <c r="F27" s="2486"/>
      <c r="G27" s="2486"/>
      <c r="H27" s="2472"/>
      <c r="I27" s="2381"/>
      <c r="J27" s="2381"/>
    </row>
    <row r="28" spans="1:10" ht="22.5">
      <c r="A28" s="2439" t="s">
        <v>1019</v>
      </c>
      <c r="B28" s="2488" t="s">
        <v>1020</v>
      </c>
      <c r="C28" s="2488" t="s">
        <v>1021</v>
      </c>
      <c r="E28" s="2376"/>
      <c r="F28" s="2376"/>
      <c r="G28" s="2489" t="s">
        <v>619</v>
      </c>
      <c r="H28" s="2471"/>
    </row>
    <row r="29" spans="1:10">
      <c r="A29" s="2490"/>
      <c r="B29" s="2491"/>
      <c r="C29" s="2476"/>
      <c r="E29" s="2376"/>
      <c r="F29" s="2376"/>
      <c r="G29" s="2458">
        <f>B29*C29</f>
        <v>0</v>
      </c>
      <c r="H29" s="2471"/>
    </row>
    <row r="30" spans="1:10">
      <c r="A30" s="2490"/>
      <c r="B30" s="2491"/>
      <c r="C30" s="2476"/>
      <c r="E30" s="2376"/>
      <c r="F30" s="2376"/>
      <c r="G30" s="2458">
        <f>B30*C30</f>
        <v>0</v>
      </c>
      <c r="H30" s="2471"/>
    </row>
    <row r="31" spans="1:10">
      <c r="A31" s="2490"/>
      <c r="B31" s="2491"/>
      <c r="C31" s="2476"/>
      <c r="E31" s="2376"/>
      <c r="F31" s="2376"/>
      <c r="G31" s="2458">
        <f>B31*C31</f>
        <v>0</v>
      </c>
      <c r="H31" s="2471"/>
    </row>
    <row r="32" spans="1:10">
      <c r="A32" s="2490"/>
      <c r="B32" s="2491"/>
      <c r="C32" s="2476"/>
      <c r="E32" s="2376"/>
      <c r="F32" s="2376"/>
      <c r="G32" s="2458">
        <f>B32*C32</f>
        <v>0</v>
      </c>
      <c r="H32" s="2471"/>
    </row>
    <row r="33" spans="1:13" ht="13.5" thickBot="1">
      <c r="A33" s="2492"/>
      <c r="B33" s="2491"/>
      <c r="C33" s="2476"/>
      <c r="E33" s="2376"/>
      <c r="F33" s="2376"/>
      <c r="G33" s="2493">
        <f>B33*C33</f>
        <v>0</v>
      </c>
      <c r="H33" s="2471"/>
      <c r="M33" s="2494"/>
    </row>
    <row r="34" spans="1:13" s="2376" customFormat="1" ht="13.5" thickBot="1">
      <c r="A34" s="3218" t="s">
        <v>1022</v>
      </c>
      <c r="B34" s="3219"/>
      <c r="C34" s="3219"/>
      <c r="D34" s="3219"/>
      <c r="E34" s="3219"/>
      <c r="F34" s="3219"/>
      <c r="G34" s="3220"/>
      <c r="H34" s="2485">
        <f>SUM(G29:G33)</f>
        <v>0</v>
      </c>
      <c r="K34" s="2305"/>
      <c r="L34" s="2305"/>
      <c r="M34" s="2305"/>
    </row>
    <row r="35" spans="1:13" s="2376" customFormat="1" ht="6" customHeight="1">
      <c r="A35" s="2495"/>
      <c r="B35" s="2495"/>
      <c r="C35" s="2495"/>
      <c r="D35" s="2495"/>
      <c r="E35" s="2495"/>
      <c r="F35" s="2495"/>
      <c r="G35" s="2495"/>
      <c r="H35" s="2472"/>
      <c r="K35" s="2305"/>
      <c r="L35" s="2305"/>
      <c r="M35" s="2305"/>
    </row>
    <row r="36" spans="1:13" s="2376" customFormat="1">
      <c r="A36" s="2496"/>
      <c r="B36" s="2497" t="s">
        <v>1023</v>
      </c>
      <c r="C36" s="2497" t="s">
        <v>1024</v>
      </c>
      <c r="D36" s="3229" t="s">
        <v>1025</v>
      </c>
      <c r="E36" s="3230"/>
      <c r="F36" s="3231"/>
      <c r="G36" s="2498" t="s">
        <v>1026</v>
      </c>
      <c r="H36" s="2472"/>
      <c r="K36" s="2305"/>
      <c r="L36" s="2305"/>
      <c r="M36" s="2305"/>
    </row>
    <row r="37" spans="1:13" s="2376" customFormat="1">
      <c r="A37" s="2499" t="s">
        <v>284</v>
      </c>
      <c r="B37" s="2500" t="s">
        <v>1007</v>
      </c>
      <c r="C37" s="2501" t="s">
        <v>1027</v>
      </c>
      <c r="D37" s="2489" t="s">
        <v>1028</v>
      </c>
      <c r="E37" s="2489" t="s">
        <v>1029</v>
      </c>
      <c r="F37" s="2489" t="s">
        <v>1030</v>
      </c>
      <c r="G37" s="2502" t="s">
        <v>619</v>
      </c>
      <c r="H37" s="2472"/>
      <c r="K37" s="2305"/>
      <c r="L37" s="2305"/>
      <c r="M37" s="2305"/>
    </row>
    <row r="38" spans="1:13" s="2376" customFormat="1">
      <c r="A38" s="2459"/>
      <c r="B38" s="2459"/>
      <c r="C38" s="2503"/>
      <c r="D38" s="2504"/>
      <c r="E38" s="2504"/>
      <c r="F38" s="2504"/>
      <c r="G38" s="2458">
        <f>B38*C38</f>
        <v>0</v>
      </c>
      <c r="H38" s="2471"/>
      <c r="K38" s="2305"/>
      <c r="L38" s="2305"/>
      <c r="M38" s="2305"/>
    </row>
    <row r="39" spans="1:13" s="2376" customFormat="1">
      <c r="A39" s="2445"/>
      <c r="B39" s="2445"/>
      <c r="C39" s="2505"/>
      <c r="D39" s="2504"/>
      <c r="E39" s="2504"/>
      <c r="F39" s="2504"/>
      <c r="G39" s="2458">
        <f>B39*C39</f>
        <v>0</v>
      </c>
      <c r="H39" s="2471"/>
      <c r="K39" s="2305"/>
      <c r="L39" s="2305"/>
      <c r="M39" s="2305"/>
    </row>
    <row r="40" spans="1:13" s="2376" customFormat="1">
      <c r="A40" s="2445"/>
      <c r="B40" s="2445"/>
      <c r="C40" s="2505"/>
      <c r="D40" s="2504"/>
      <c r="E40" s="2504"/>
      <c r="F40" s="2504"/>
      <c r="G40" s="2458">
        <f>B40*C40</f>
        <v>0</v>
      </c>
      <c r="H40" s="2471"/>
      <c r="K40" s="2305"/>
      <c r="L40" s="2305"/>
      <c r="M40" s="2305"/>
    </row>
    <row r="41" spans="1:13" s="2376" customFormat="1">
      <c r="A41" s="2445"/>
      <c r="B41" s="2445"/>
      <c r="C41" s="2505"/>
      <c r="D41" s="2504"/>
      <c r="E41" s="2504"/>
      <c r="F41" s="2504"/>
      <c r="G41" s="2458">
        <f>B41*C41</f>
        <v>0</v>
      </c>
      <c r="H41" s="2471"/>
      <c r="K41" s="2305"/>
      <c r="L41" s="2305"/>
      <c r="M41" s="2305"/>
    </row>
    <row r="42" spans="1:13" s="2376" customFormat="1">
      <c r="A42" s="2445"/>
      <c r="B42" s="2445"/>
      <c r="C42" s="2505"/>
      <c r="D42" s="2504"/>
      <c r="E42" s="2504"/>
      <c r="F42" s="2504"/>
      <c r="G42" s="2458">
        <f>B42*C42</f>
        <v>0</v>
      </c>
      <c r="H42" s="2472"/>
      <c r="K42" s="2305"/>
      <c r="L42" s="2305"/>
      <c r="M42" s="2305"/>
    </row>
    <row r="43" spans="1:13" s="2376" customFormat="1">
      <c r="A43" s="2506" t="s">
        <v>1031</v>
      </c>
      <c r="B43" s="2507" t="s">
        <v>1032</v>
      </c>
      <c r="C43" s="2508"/>
      <c r="D43" s="3229" t="s">
        <v>1033</v>
      </c>
      <c r="E43" s="3230"/>
      <c r="F43" s="3231"/>
      <c r="G43" s="2305"/>
      <c r="H43" s="2509"/>
      <c r="K43" s="2305"/>
      <c r="L43" s="2305"/>
      <c r="M43" s="2305"/>
    </row>
    <row r="44" spans="1:13" s="2376" customFormat="1">
      <c r="A44" s="2445"/>
      <c r="B44" s="2440"/>
      <c r="C44" s="2478"/>
      <c r="D44" s="2504"/>
      <c r="E44" s="2504"/>
      <c r="F44" s="2504"/>
      <c r="G44" s="2455"/>
      <c r="H44" s="2509"/>
      <c r="K44" s="2305"/>
      <c r="L44" s="2305"/>
      <c r="M44" s="2305"/>
    </row>
    <row r="45" spans="1:13" s="2376" customFormat="1">
      <c r="A45" s="2445"/>
      <c r="B45" s="2445"/>
      <c r="C45" s="2478"/>
      <c r="D45" s="2504"/>
      <c r="E45" s="2504"/>
      <c r="F45" s="2504"/>
      <c r="G45" s="2455"/>
      <c r="H45" s="2509"/>
      <c r="K45" s="2305"/>
      <c r="L45" s="2305"/>
      <c r="M45" s="2305"/>
    </row>
    <row r="46" spans="1:13" s="2381" customFormat="1">
      <c r="A46" s="2443"/>
      <c r="B46" s="2443"/>
      <c r="C46" s="2443"/>
      <c r="D46" s="3232" t="s">
        <v>1034</v>
      </c>
      <c r="E46" s="3233"/>
      <c r="F46" s="3234"/>
      <c r="H46" s="2509"/>
    </row>
    <row r="47" spans="1:13" s="2376" customFormat="1">
      <c r="A47" s="2478" t="s">
        <v>1035</v>
      </c>
      <c r="B47" s="2478"/>
      <c r="C47" s="2478"/>
      <c r="D47" s="2510">
        <f>$B$38*D38+$B$39*D39+$B$40*D40+$B$41*D41+$B$42*D42</f>
        <v>0</v>
      </c>
      <c r="E47" s="2510">
        <f t="shared" ref="E47:F47" si="0">$B$38*E38+$B$39*E39+$B$40*E40+$B$41*E41+$B$42*E42</f>
        <v>0</v>
      </c>
      <c r="F47" s="2510">
        <f t="shared" si="0"/>
        <v>0</v>
      </c>
      <c r="G47" s="2455"/>
      <c r="H47" s="2509"/>
      <c r="K47" s="2305"/>
      <c r="L47" s="2305"/>
      <c r="M47" s="2305"/>
    </row>
    <row r="48" spans="1:13" s="2376" customFormat="1" ht="13.5" thickBot="1">
      <c r="A48" s="2508" t="s">
        <v>1036</v>
      </c>
      <c r="B48" s="2508"/>
      <c r="C48" s="2508"/>
      <c r="D48" s="2510">
        <f>$B$44*D44+$B$45*D45+D47</f>
        <v>0</v>
      </c>
      <c r="E48" s="2510">
        <f t="shared" ref="E48:F48" si="1">$B$44*E44+$B$45*E45+E47</f>
        <v>0</v>
      </c>
      <c r="F48" s="2510">
        <f t="shared" si="1"/>
        <v>0</v>
      </c>
      <c r="G48" s="2511"/>
      <c r="H48" s="2512"/>
      <c r="K48" s="2305"/>
      <c r="L48" s="2305"/>
      <c r="M48" s="2305"/>
    </row>
    <row r="49" spans="1:13" s="2376" customFormat="1" ht="13.5" thickBot="1">
      <c r="A49" s="3218" t="s">
        <v>1037</v>
      </c>
      <c r="B49" s="3219"/>
      <c r="C49" s="3219"/>
      <c r="D49" s="3219"/>
      <c r="E49" s="3219"/>
      <c r="F49" s="3219"/>
      <c r="G49" s="3220"/>
      <c r="H49" s="2485">
        <f>SUM(G38:G42)</f>
        <v>0</v>
      </c>
      <c r="K49" s="2305"/>
      <c r="L49" s="2305"/>
      <c r="M49" s="2305"/>
    </row>
    <row r="50" spans="1:13" s="2381" customFormat="1" ht="6" customHeight="1">
      <c r="A50" s="3235"/>
      <c r="B50" s="3235"/>
      <c r="C50" s="2446"/>
      <c r="D50" s="2513"/>
      <c r="G50" s="2446"/>
      <c r="H50" s="2514"/>
    </row>
    <row r="51" spans="1:13" s="2381" customFormat="1" ht="15" customHeight="1">
      <c r="A51" s="2515"/>
      <c r="B51" s="2515"/>
      <c r="D51" s="2516"/>
      <c r="G51" s="3236" t="s">
        <v>1038</v>
      </c>
      <c r="H51" s="2514"/>
    </row>
    <row r="52" spans="1:13" s="2381" customFormat="1" ht="18.75">
      <c r="A52" s="2517" t="s">
        <v>1039</v>
      </c>
      <c r="B52" s="2517"/>
      <c r="C52" s="2518"/>
      <c r="D52" s="2519" t="s">
        <v>1040</v>
      </c>
      <c r="E52" s="2473" t="s">
        <v>1041</v>
      </c>
      <c r="G52" s="3237"/>
      <c r="H52" s="2514"/>
    </row>
    <row r="53" spans="1:13" s="2376" customFormat="1" ht="15" customHeight="1">
      <c r="A53" s="3214"/>
      <c r="B53" s="3214"/>
      <c r="C53" s="3215"/>
      <c r="D53" s="2504"/>
      <c r="E53" s="2504"/>
      <c r="G53" s="2520"/>
      <c r="H53" s="2521"/>
      <c r="K53" s="2305"/>
      <c r="L53" s="2305"/>
      <c r="M53" s="2305"/>
    </row>
    <row r="54" spans="1:13" s="2376" customFormat="1" ht="15" customHeight="1">
      <c r="A54" s="3214"/>
      <c r="B54" s="3214"/>
      <c r="C54" s="3215"/>
      <c r="D54" s="2504"/>
      <c r="E54" s="2504"/>
      <c r="G54" s="2520"/>
      <c r="H54" s="2521"/>
      <c r="K54" s="2305"/>
      <c r="L54" s="2305"/>
      <c r="M54" s="2305"/>
    </row>
    <row r="55" spans="1:13" s="2376" customFormat="1" ht="15" customHeight="1">
      <c r="A55" s="3214"/>
      <c r="B55" s="3214"/>
      <c r="C55" s="3215"/>
      <c r="D55" s="2504"/>
      <c r="E55" s="2504"/>
      <c r="G55" s="2520"/>
      <c r="H55" s="2521"/>
      <c r="K55" s="2305"/>
      <c r="L55" s="2305"/>
      <c r="M55" s="2305"/>
    </row>
    <row r="56" spans="1:13" s="2376" customFormat="1" ht="15" customHeight="1">
      <c r="A56" s="3214"/>
      <c r="B56" s="3214"/>
      <c r="C56" s="3215"/>
      <c r="D56" s="2504"/>
      <c r="E56" s="2504"/>
      <c r="G56" s="2520"/>
      <c r="H56" s="2521"/>
      <c r="K56" s="2305"/>
      <c r="L56" s="2305"/>
      <c r="M56" s="2305"/>
    </row>
    <row r="57" spans="1:13" s="2376" customFormat="1" ht="15" customHeight="1">
      <c r="A57" s="3214"/>
      <c r="B57" s="3214"/>
      <c r="C57" s="3215"/>
      <c r="D57" s="2504"/>
      <c r="E57" s="2504"/>
      <c r="G57" s="2520"/>
      <c r="H57" s="2521"/>
      <c r="K57" s="2305"/>
      <c r="L57" s="2305"/>
      <c r="M57" s="2305"/>
    </row>
    <row r="58" spans="1:13" s="2376" customFormat="1" ht="15" customHeight="1">
      <c r="A58" s="3214"/>
      <c r="B58" s="3214"/>
      <c r="C58" s="3215"/>
      <c r="D58" s="2504"/>
      <c r="E58" s="2504"/>
      <c r="G58" s="2520"/>
      <c r="H58" s="2521"/>
      <c r="K58" s="2305"/>
      <c r="L58" s="2305"/>
      <c r="M58" s="2305"/>
    </row>
    <row r="59" spans="1:13" s="2376" customFormat="1" ht="15" customHeight="1">
      <c r="A59" s="3214"/>
      <c r="B59" s="3214"/>
      <c r="C59" s="3215"/>
      <c r="D59" s="2504"/>
      <c r="E59" s="2504"/>
      <c r="G59" s="2520"/>
      <c r="H59" s="2521"/>
      <c r="K59" s="2305"/>
      <c r="L59" s="2305"/>
      <c r="M59" s="2305"/>
    </row>
    <row r="60" spans="1:13" s="2376" customFormat="1" ht="15.75" customHeight="1" thickBot="1">
      <c r="A60" s="3216"/>
      <c r="B60" s="3216"/>
      <c r="C60" s="3217"/>
      <c r="D60" s="2504"/>
      <c r="E60" s="2504"/>
      <c r="G60" s="2520"/>
      <c r="H60" s="2521"/>
      <c r="K60" s="2305"/>
      <c r="L60" s="2305"/>
      <c r="M60" s="2305"/>
    </row>
    <row r="61" spans="1:13" s="2376" customFormat="1" ht="13.5" thickBot="1">
      <c r="A61" s="3218" t="s">
        <v>1042</v>
      </c>
      <c r="B61" s="3219"/>
      <c r="C61" s="3219"/>
      <c r="D61" s="3219"/>
      <c r="E61" s="3219"/>
      <c r="F61" s="3219"/>
      <c r="G61" s="3220"/>
      <c r="H61" s="2485">
        <f>G53*D53+G54*D54+G55*D55+G56*D56+G57*D57+G58*D58+G59*D59+G60*D60</f>
        <v>0</v>
      </c>
      <c r="K61" s="2305"/>
      <c r="L61" s="2305"/>
      <c r="M61" s="2305"/>
    </row>
    <row r="62" spans="1:13" s="2376" customFormat="1">
      <c r="A62" s="2522" t="s">
        <v>1043</v>
      </c>
      <c r="C62" s="2305"/>
      <c r="D62" s="2523" t="s">
        <v>1044</v>
      </c>
      <c r="E62" s="2523" t="s">
        <v>375</v>
      </c>
      <c r="G62" s="2524" t="s">
        <v>619</v>
      </c>
      <c r="H62" s="2471"/>
      <c r="K62" s="2305"/>
      <c r="L62" s="2305"/>
      <c r="M62" s="2305"/>
    </row>
    <row r="63" spans="1:13" s="2376" customFormat="1">
      <c r="A63" s="3221"/>
      <c r="B63" s="3221"/>
      <c r="C63" s="3222"/>
      <c r="D63" s="2440"/>
      <c r="E63" s="2440"/>
      <c r="G63" s="2458">
        <f>D63*E63</f>
        <v>0</v>
      </c>
      <c r="H63" s="2471"/>
      <c r="K63" s="2305"/>
      <c r="L63" s="2305"/>
      <c r="M63" s="2305"/>
    </row>
    <row r="64" spans="1:13" s="2376" customFormat="1">
      <c r="A64" s="3221"/>
      <c r="B64" s="3221"/>
      <c r="C64" s="3222"/>
      <c r="D64" s="2440"/>
      <c r="E64" s="2440"/>
      <c r="G64" s="2458">
        <f>D64*E64</f>
        <v>0</v>
      </c>
      <c r="H64" s="2471"/>
      <c r="K64" s="2305"/>
      <c r="L64" s="2305"/>
      <c r="M64" s="2305"/>
    </row>
    <row r="65" spans="1:13" s="2376" customFormat="1" ht="15.75" customHeight="1" thickBot="1">
      <c r="A65" s="3223"/>
      <c r="B65" s="3223"/>
      <c r="C65" s="3224"/>
      <c r="D65" s="2525"/>
      <c r="E65" s="2525"/>
      <c r="G65" s="2493">
        <f>D65*E65</f>
        <v>0</v>
      </c>
      <c r="H65" s="2471"/>
      <c r="K65" s="2305"/>
      <c r="L65" s="2305"/>
      <c r="M65" s="2305"/>
    </row>
    <row r="66" spans="1:13" s="2376" customFormat="1" ht="13.5" thickBot="1">
      <c r="A66" s="3218" t="s">
        <v>1045</v>
      </c>
      <c r="B66" s="3219"/>
      <c r="C66" s="3219"/>
      <c r="D66" s="3219"/>
      <c r="E66" s="3219"/>
      <c r="F66" s="3219"/>
      <c r="G66" s="3220"/>
      <c r="H66" s="2485">
        <f>SUM(G63:G65)</f>
        <v>0</v>
      </c>
      <c r="K66" s="2305"/>
      <c r="L66" s="2305"/>
      <c r="M66" s="2305"/>
    </row>
    <row r="67" spans="1:13" s="2376" customFormat="1">
      <c r="A67" s="2526" t="s">
        <v>1046</v>
      </c>
      <c r="B67" s="2526"/>
      <c r="C67" s="2526"/>
      <c r="D67" s="2526"/>
      <c r="E67" s="2526"/>
      <c r="F67" s="2526"/>
      <c r="G67" s="2526"/>
      <c r="H67" s="2527"/>
      <c r="K67" s="2305"/>
      <c r="L67" s="2305"/>
      <c r="M67" s="2305"/>
    </row>
    <row r="68" spans="1:13" s="2376" customFormat="1">
      <c r="A68" s="2442" t="s">
        <v>1047</v>
      </c>
      <c r="B68" s="2442"/>
      <c r="C68" s="2442"/>
      <c r="D68" s="2442"/>
      <c r="E68" s="2442"/>
      <c r="F68" s="2442"/>
      <c r="G68" s="2442"/>
      <c r="H68" s="2527"/>
      <c r="K68" s="2305"/>
      <c r="L68" s="2305"/>
      <c r="M68" s="2305"/>
    </row>
    <row r="69" spans="1:13" s="2376" customFormat="1">
      <c r="A69" s="2442" t="s">
        <v>1048</v>
      </c>
      <c r="B69" s="3213"/>
      <c r="C69" s="3213"/>
      <c r="D69" s="3213"/>
      <c r="E69" s="3213"/>
      <c r="F69" s="3213"/>
      <c r="G69" s="2439"/>
      <c r="H69" s="2527"/>
      <c r="K69" s="2305"/>
      <c r="L69" s="2305"/>
      <c r="M69" s="2305"/>
    </row>
    <row r="70" spans="1:13" s="2376" customFormat="1" ht="13.5" thickBot="1">
      <c r="A70" s="2376" t="s">
        <v>23</v>
      </c>
      <c r="B70" s="3203"/>
      <c r="C70" s="3204"/>
      <c r="D70" s="3204"/>
      <c r="E70" s="3204"/>
      <c r="F70" s="3205"/>
      <c r="H70" s="2528"/>
      <c r="K70" s="2305"/>
      <c r="L70" s="2305"/>
      <c r="M70" s="2305"/>
    </row>
    <row r="71" spans="1:13" s="2376" customFormat="1" ht="16.5" thickBot="1">
      <c r="A71" s="2529" t="s">
        <v>1049</v>
      </c>
      <c r="B71" s="2530"/>
      <c r="C71" s="2530"/>
      <c r="D71" s="2530"/>
      <c r="E71" s="2530"/>
      <c r="F71" s="2530"/>
      <c r="G71" s="2531"/>
      <c r="H71" s="2532">
        <f>H26+H49+H34+H61+H66+H67+H68+H69+H70</f>
        <v>0</v>
      </c>
      <c r="K71" s="2305"/>
      <c r="L71" s="2305"/>
      <c r="M71" s="2305"/>
    </row>
    <row r="72" spans="1:13" s="2376" customFormat="1" ht="6" customHeight="1" thickBot="1">
      <c r="H72" s="2471"/>
      <c r="K72" s="2305"/>
      <c r="L72" s="2305"/>
      <c r="M72" s="2305"/>
    </row>
    <row r="73" spans="1:13" s="2376" customFormat="1" ht="16.5" thickBot="1">
      <c r="A73" s="2529" t="str">
        <f>CONCATENATE("Deckungsbeitrag ",F5)</f>
        <v xml:space="preserve">Deckungsbeitrag </v>
      </c>
      <c r="B73" s="2530"/>
      <c r="C73" s="2530"/>
      <c r="D73" s="2530"/>
      <c r="E73" s="2530"/>
      <c r="F73" s="2530"/>
      <c r="G73" s="2531"/>
      <c r="H73" s="2466">
        <f>H18-H71</f>
        <v>0</v>
      </c>
      <c r="K73" s="2305"/>
      <c r="L73" s="2305"/>
      <c r="M73" s="2305"/>
    </row>
    <row r="74" spans="1:13" s="2376" customFormat="1" ht="6" customHeight="1">
      <c r="K74" s="2305"/>
      <c r="L74" s="2305"/>
      <c r="M74" s="2305"/>
    </row>
    <row r="75" spans="1:13" s="2376" customFormat="1">
      <c r="A75" s="2533" t="s">
        <v>1050</v>
      </c>
      <c r="B75" s="2442"/>
      <c r="C75" s="2534"/>
      <c r="D75" s="2439"/>
      <c r="E75" s="2473" t="s">
        <v>1041</v>
      </c>
      <c r="G75" s="2535"/>
      <c r="H75" s="2536"/>
      <c r="K75" s="2305"/>
      <c r="L75" s="2305"/>
      <c r="M75" s="2305"/>
    </row>
    <row r="76" spans="1:13" s="2376" customFormat="1">
      <c r="A76" s="3206" t="s">
        <v>1051</v>
      </c>
      <c r="B76" s="3206"/>
      <c r="C76" s="3206"/>
      <c r="D76" s="3207"/>
      <c r="E76" s="2537">
        <f>E53*D53+E54*D54+E55*D55+E56*D56+E57*D57+E58*D58+E59*D59+E60*D60</f>
        <v>0</v>
      </c>
      <c r="G76" s="2536"/>
      <c r="H76" s="2536"/>
      <c r="K76" s="2305"/>
      <c r="L76" s="2305"/>
      <c r="M76" s="2305"/>
    </row>
    <row r="77" spans="1:13" s="2376" customFormat="1">
      <c r="A77" s="3208"/>
      <c r="B77" s="3208"/>
      <c r="C77" s="3208"/>
      <c r="D77" s="3209"/>
      <c r="E77" s="2440" t="s">
        <v>227</v>
      </c>
      <c r="G77" s="2536"/>
      <c r="H77" s="2536"/>
      <c r="K77" s="2305"/>
      <c r="L77" s="2305"/>
      <c r="M77" s="2305"/>
    </row>
    <row r="78" spans="1:13" s="2376" customFormat="1" ht="13.5" thickBot="1">
      <c r="A78" s="3210"/>
      <c r="B78" s="3210"/>
      <c r="C78" s="3210"/>
      <c r="D78" s="3211"/>
      <c r="E78" s="2525" t="s">
        <v>227</v>
      </c>
      <c r="G78" s="2536"/>
      <c r="H78" s="2536"/>
      <c r="K78" s="2305"/>
      <c r="L78" s="2305"/>
      <c r="M78" s="2305"/>
    </row>
    <row r="79" spans="1:13" s="2376" customFormat="1" ht="13.5" thickBot="1">
      <c r="A79" s="2538"/>
      <c r="B79" s="2530"/>
      <c r="C79" s="2539"/>
      <c r="D79" s="2530"/>
      <c r="E79" s="2540" t="s">
        <v>1052</v>
      </c>
      <c r="F79" s="2541">
        <f>SUM(E76:E78)</f>
        <v>0</v>
      </c>
      <c r="G79" s="2536"/>
      <c r="H79" s="2536"/>
      <c r="K79" s="2305"/>
      <c r="L79" s="2305"/>
      <c r="M79" s="2305"/>
    </row>
    <row r="80" spans="1:13" s="2376" customFormat="1">
      <c r="A80" s="2542"/>
      <c r="C80" s="2543"/>
      <c r="D80" s="3212"/>
      <c r="E80" s="3212"/>
      <c r="F80" s="3212"/>
      <c r="G80" s="2536"/>
      <c r="H80" s="2536"/>
    </row>
    <row r="81" spans="1:8" s="2376" customFormat="1">
      <c r="A81" s="2542"/>
      <c r="C81" s="2543"/>
      <c r="D81" s="2544"/>
      <c r="E81" s="2544"/>
      <c r="F81" s="2544"/>
      <c r="G81" s="2536"/>
      <c r="H81" s="2536"/>
    </row>
    <row r="82" spans="1:8" s="2376" customFormat="1">
      <c r="A82" s="2545"/>
      <c r="C82" s="2543"/>
      <c r="D82" s="2543"/>
      <c r="E82" s="2543"/>
      <c r="F82" s="2543"/>
      <c r="G82" s="2543"/>
    </row>
  </sheetData>
  <sheetProtection password="F25B" sheet="1" objects="1" scenarios="1"/>
  <mergeCells count="35">
    <mergeCell ref="A2:C2"/>
    <mergeCell ref="D2:E2"/>
    <mergeCell ref="F2:H2"/>
    <mergeCell ref="A3:C3"/>
    <mergeCell ref="D3:E3"/>
    <mergeCell ref="F3:H3"/>
    <mergeCell ref="A54:C54"/>
    <mergeCell ref="F5:H5"/>
    <mergeCell ref="A18:G18"/>
    <mergeCell ref="A26:G26"/>
    <mergeCell ref="A34:G34"/>
    <mergeCell ref="D36:F36"/>
    <mergeCell ref="D43:F43"/>
    <mergeCell ref="D46:F46"/>
    <mergeCell ref="A49:G49"/>
    <mergeCell ref="A50:B50"/>
    <mergeCell ref="G51:G52"/>
    <mergeCell ref="A53:C53"/>
    <mergeCell ref="B69:F69"/>
    <mergeCell ref="A55:C55"/>
    <mergeCell ref="A56:C56"/>
    <mergeCell ref="A57:C57"/>
    <mergeCell ref="A58:C58"/>
    <mergeCell ref="A59:C59"/>
    <mergeCell ref="A60:C60"/>
    <mergeCell ref="A61:G61"/>
    <mergeCell ref="A63:C63"/>
    <mergeCell ref="A64:C64"/>
    <mergeCell ref="A65:C65"/>
    <mergeCell ref="A66:G66"/>
    <mergeCell ref="B70:F70"/>
    <mergeCell ref="A76:D76"/>
    <mergeCell ref="A77:D77"/>
    <mergeCell ref="A78:D78"/>
    <mergeCell ref="D80:F80"/>
  </mergeCells>
  <printOptions horizontalCentered="1"/>
  <pageMargins left="0.78740157480314965" right="0.39370078740157483" top="0.31496062992125984" bottom="0" header="0" footer="0"/>
  <pageSetup paperSize="9" scale="83" orientation="portrait" horizontalDpi="300" verticalDpi="300" r:id="rId1"/>
  <headerFooter alignWithMargins="0">
    <oddFooter xml:space="preserve">&amp;L&amp;8
&amp;C
&amp;R
</oddFooter>
  </headerFooter>
  <legacyDrawing r:id="rId2"/>
</worksheet>
</file>

<file path=xl/worksheets/sheet55.xml><?xml version="1.0" encoding="utf-8"?>
<worksheet xmlns="http://schemas.openxmlformats.org/spreadsheetml/2006/main" xmlns:r="http://schemas.openxmlformats.org/officeDocument/2006/relationships">
  <sheetPr codeName="Tabelle54">
    <pageSetUpPr fitToPage="1"/>
  </sheetPr>
  <dimension ref="A1:M82"/>
  <sheetViews>
    <sheetView showZeros="0" zoomScale="110" zoomScaleNormal="110" workbookViewId="0">
      <selection activeCell="A2" sqref="A2:C2"/>
    </sheetView>
  </sheetViews>
  <sheetFormatPr baseColWidth="10" defaultRowHeight="12.75"/>
  <cols>
    <col min="1" max="1" width="28.42578125" style="2305" customWidth="1"/>
    <col min="2" max="2" width="6.5703125" style="2305" customWidth="1"/>
    <col min="3" max="3" width="9.42578125" style="2305" bestFit="1" customWidth="1"/>
    <col min="4" max="6" width="6.7109375" style="2305" customWidth="1"/>
    <col min="7" max="7" width="12.140625" style="2305" customWidth="1"/>
    <col min="8" max="8" width="9.28515625" style="2305" customWidth="1"/>
    <col min="9" max="10" width="2.5703125" style="2376" customWidth="1"/>
    <col min="11" max="16384" width="11.42578125" style="2305"/>
  </cols>
  <sheetData>
    <row r="1" spans="1:11" ht="20.100000000000001" customHeight="1" thickBot="1">
      <c r="G1" s="2376"/>
      <c r="I1" s="2305"/>
      <c r="J1" s="2305"/>
    </row>
    <row r="2" spans="1:11" s="2376" customFormat="1" ht="13.5" customHeight="1">
      <c r="A2" s="3193">
        <f>Hauptmenü!C4</f>
        <v>0</v>
      </c>
      <c r="B2" s="3194"/>
      <c r="C2" s="3194"/>
      <c r="D2" s="3195">
        <f>Hauptmenü!C5</f>
        <v>0</v>
      </c>
      <c r="E2" s="3195"/>
      <c r="F2" s="3196">
        <f>Hauptmenü!C6</f>
        <v>0</v>
      </c>
      <c r="G2" s="3196"/>
      <c r="H2" s="3197"/>
    </row>
    <row r="3" spans="1:11" s="2376" customFormat="1" ht="13.5" thickBot="1">
      <c r="A3" s="3198" t="s">
        <v>971</v>
      </c>
      <c r="B3" s="3199"/>
      <c r="C3" s="3199"/>
      <c r="D3" s="3200" t="s">
        <v>112</v>
      </c>
      <c r="E3" s="3200"/>
      <c r="F3" s="3201" t="s">
        <v>111</v>
      </c>
      <c r="G3" s="3201"/>
      <c r="H3" s="3202"/>
    </row>
    <row r="4" spans="1:11" s="2376" customFormat="1" ht="6" customHeight="1">
      <c r="H4" s="2377"/>
    </row>
    <row r="5" spans="1:11" ht="14.25" customHeight="1">
      <c r="A5" s="2434" t="s">
        <v>1004</v>
      </c>
      <c r="B5" s="2379"/>
      <c r="C5" s="2376"/>
      <c r="D5" s="2376"/>
      <c r="E5" s="2380" t="s">
        <v>1005</v>
      </c>
      <c r="F5" s="3225"/>
      <c r="G5" s="3225"/>
      <c r="H5" s="3225"/>
      <c r="K5" s="2435"/>
    </row>
    <row r="6" spans="1:11" ht="6" customHeight="1" thickBot="1">
      <c r="A6" s="2436"/>
      <c r="B6" s="2436"/>
      <c r="C6" s="2436"/>
      <c r="D6" s="2436"/>
      <c r="E6" s="2436"/>
      <c r="F6" s="2436"/>
      <c r="G6" s="2437"/>
      <c r="H6" s="2436"/>
      <c r="K6" s="2435"/>
    </row>
    <row r="7" spans="1:11" ht="6" customHeight="1">
      <c r="A7" s="2376"/>
      <c r="C7" s="2376"/>
      <c r="D7" s="2438"/>
      <c r="E7" s="2376"/>
      <c r="F7" s="2376"/>
      <c r="G7" s="2376"/>
      <c r="H7" s="2376"/>
      <c r="K7" s="2435"/>
    </row>
    <row r="8" spans="1:11">
      <c r="A8" s="2439" t="s">
        <v>1006</v>
      </c>
      <c r="B8" s="2440"/>
      <c r="C8" s="2441" t="s">
        <v>1007</v>
      </c>
      <c r="D8" s="2376"/>
      <c r="E8" s="2376"/>
      <c r="F8" s="2376"/>
      <c r="G8" s="2381"/>
      <c r="H8" s="2376"/>
    </row>
    <row r="9" spans="1:11">
      <c r="A9" s="2442" t="s">
        <v>1008</v>
      </c>
      <c r="B9" s="2443"/>
      <c r="C9" s="2444"/>
      <c r="D9" s="2376"/>
      <c r="E9" s="2376"/>
      <c r="F9" s="2376"/>
      <c r="G9" s="2381"/>
      <c r="H9" s="2376"/>
    </row>
    <row r="10" spans="1:11">
      <c r="A10" s="2445"/>
      <c r="B10" s="2440"/>
      <c r="C10" s="2441" t="s">
        <v>1007</v>
      </c>
      <c r="D10" s="2376"/>
      <c r="E10" s="2376"/>
      <c r="F10" s="2376"/>
      <c r="G10" s="2381"/>
      <c r="H10" s="2376"/>
    </row>
    <row r="11" spans="1:11" s="2383" customFormat="1" ht="6" customHeight="1">
      <c r="A11" s="2446"/>
      <c r="B11" s="2446"/>
      <c r="C11" s="2447"/>
      <c r="D11" s="2381"/>
      <c r="E11" s="2381"/>
      <c r="F11" s="2381"/>
      <c r="G11" s="2381"/>
      <c r="H11" s="2381"/>
      <c r="I11" s="2381"/>
      <c r="J11" s="2381"/>
    </row>
    <row r="12" spans="1:11" s="2381" customFormat="1" ht="22.5">
      <c r="A12" s="2448"/>
      <c r="B12" s="2449" t="s">
        <v>395</v>
      </c>
      <c r="C12" s="2450" t="s">
        <v>1009</v>
      </c>
      <c r="G12" s="2451" t="s">
        <v>82</v>
      </c>
    </row>
    <row r="13" spans="1:11">
      <c r="A13" s="2452"/>
      <c r="B13" s="2453"/>
      <c r="C13" s="2454"/>
      <c r="D13" s="2455"/>
      <c r="E13" s="2456"/>
      <c r="F13" s="2457"/>
      <c r="G13" s="2458">
        <f>(B13/100)*$B$8*C13</f>
        <v>0</v>
      </c>
      <c r="H13" s="2376"/>
      <c r="K13" s="2435"/>
    </row>
    <row r="14" spans="1:11">
      <c r="A14" s="2459"/>
      <c r="B14" s="2453"/>
      <c r="C14" s="2454"/>
      <c r="D14" s="2455"/>
      <c r="E14" s="2376"/>
      <c r="F14" s="2376"/>
      <c r="G14" s="2458">
        <f>(B14/100)*$B$8*C14</f>
        <v>0</v>
      </c>
      <c r="H14" s="2376"/>
    </row>
    <row r="15" spans="1:11">
      <c r="A15" s="2305" t="s">
        <v>1010</v>
      </c>
      <c r="B15" s="2460"/>
      <c r="C15" s="2461"/>
      <c r="D15" s="2381"/>
    </row>
    <row r="16" spans="1:11">
      <c r="A16" s="2452"/>
      <c r="B16" s="2453"/>
      <c r="C16" s="2454"/>
      <c r="D16" s="2455"/>
      <c r="E16" s="2376"/>
      <c r="F16" s="2376"/>
      <c r="G16" s="2458">
        <f>(B16/100)*$B$10*C16</f>
        <v>0</v>
      </c>
      <c r="H16" s="2376"/>
    </row>
    <row r="17" spans="1:10" s="2383" customFormat="1" ht="13.5" thickBot="1">
      <c r="A17" s="2462" t="s">
        <v>1011</v>
      </c>
      <c r="B17" s="2463"/>
      <c r="C17" s="2464"/>
      <c r="D17" s="2381"/>
      <c r="E17" s="2381"/>
      <c r="F17" s="2381"/>
      <c r="G17" s="2465"/>
      <c r="H17" s="2381"/>
      <c r="I17" s="2381"/>
      <c r="J17" s="2381"/>
    </row>
    <row r="18" spans="1:10" s="2468" customFormat="1" ht="16.5" thickBot="1">
      <c r="A18" s="3226" t="s">
        <v>1012</v>
      </c>
      <c r="B18" s="3227"/>
      <c r="C18" s="3227"/>
      <c r="D18" s="3227"/>
      <c r="E18" s="3227"/>
      <c r="F18" s="3227"/>
      <c r="G18" s="3228"/>
      <c r="H18" s="2466">
        <f>SUM(G13:G16)-G17</f>
        <v>0</v>
      </c>
      <c r="I18" s="2467"/>
      <c r="J18" s="2467"/>
    </row>
    <row r="19" spans="1:10" ht="6" customHeight="1">
      <c r="A19" s="2376" t="s">
        <v>227</v>
      </c>
      <c r="B19" s="2456" t="s">
        <v>227</v>
      </c>
      <c r="C19" s="2376" t="s">
        <v>227</v>
      </c>
      <c r="D19" s="2376" t="s">
        <v>227</v>
      </c>
      <c r="E19" s="2376" t="s">
        <v>227</v>
      </c>
      <c r="F19" s="2376" t="s">
        <v>227</v>
      </c>
      <c r="G19" s="2469" t="s">
        <v>227</v>
      </c>
      <c r="H19" s="2470" t="s">
        <v>227</v>
      </c>
    </row>
    <row r="20" spans="1:10">
      <c r="A20" s="2439" t="s">
        <v>1013</v>
      </c>
      <c r="B20" s="2440"/>
      <c r="C20" s="2441" t="s">
        <v>1007</v>
      </c>
      <c r="D20" s="2376"/>
      <c r="E20" s="2376"/>
      <c r="F20" s="2376"/>
      <c r="G20" s="2381"/>
      <c r="H20" s="2471"/>
    </row>
    <row r="21" spans="1:10" s="2381" customFormat="1" ht="6" customHeight="1">
      <c r="A21" s="2446"/>
      <c r="B21" s="2446"/>
      <c r="C21" s="2447"/>
      <c r="H21" s="2472"/>
    </row>
    <row r="22" spans="1:10" s="2381" customFormat="1">
      <c r="A22" s="2448"/>
      <c r="B22" s="2473" t="s">
        <v>395</v>
      </c>
      <c r="C22" s="2450" t="s">
        <v>1014</v>
      </c>
      <c r="H22" s="2472"/>
    </row>
    <row r="23" spans="1:10">
      <c r="A23" s="2474" t="s">
        <v>1015</v>
      </c>
      <c r="B23" s="2475"/>
      <c r="C23" s="2476"/>
      <c r="D23" s="2455"/>
      <c r="E23" s="2376"/>
      <c r="F23" s="2376"/>
      <c r="G23" s="2477">
        <f>(B23/100)*$B$20*C23</f>
        <v>0</v>
      </c>
      <c r="H23" s="2471"/>
    </row>
    <row r="24" spans="1:10" ht="15">
      <c r="A24" s="2478" t="s">
        <v>1016</v>
      </c>
      <c r="B24" s="2479"/>
      <c r="C24" s="2476"/>
      <c r="D24" s="2455"/>
      <c r="E24" s="2376"/>
      <c r="F24" s="2376"/>
      <c r="G24" s="2477">
        <f>(B24/100)*$B$20*C24</f>
        <v>0</v>
      </c>
      <c r="H24" s="2471"/>
    </row>
    <row r="25" spans="1:10" ht="13.5" thickBot="1">
      <c r="A25" s="2480" t="s">
        <v>1017</v>
      </c>
      <c r="B25" s="2481"/>
      <c r="C25" s="2481"/>
      <c r="D25" s="2482"/>
      <c r="E25" s="2482"/>
      <c r="F25" s="2483"/>
      <c r="G25" s="2484"/>
      <c r="H25" s="2471"/>
    </row>
    <row r="26" spans="1:10" ht="13.5" thickBot="1">
      <c r="A26" s="3218" t="s">
        <v>1018</v>
      </c>
      <c r="B26" s="3219"/>
      <c r="C26" s="3219"/>
      <c r="D26" s="3219"/>
      <c r="E26" s="3219"/>
      <c r="F26" s="3219"/>
      <c r="G26" s="3220"/>
      <c r="H26" s="2485">
        <f>SUM(G23:G25)</f>
        <v>0</v>
      </c>
    </row>
    <row r="27" spans="1:10" s="2383" customFormat="1" ht="6" customHeight="1">
      <c r="A27" s="2486"/>
      <c r="B27" s="2486"/>
      <c r="C27" s="2487"/>
      <c r="D27" s="2487"/>
      <c r="E27" s="2486"/>
      <c r="F27" s="2486"/>
      <c r="G27" s="2486"/>
      <c r="H27" s="2472"/>
      <c r="I27" s="2381"/>
      <c r="J27" s="2381"/>
    </row>
    <row r="28" spans="1:10" ht="22.5">
      <c r="A28" s="2439" t="s">
        <v>1019</v>
      </c>
      <c r="B28" s="2488" t="s">
        <v>1020</v>
      </c>
      <c r="C28" s="2488" t="s">
        <v>1021</v>
      </c>
      <c r="E28" s="2376"/>
      <c r="F28" s="2376"/>
      <c r="G28" s="2489" t="s">
        <v>619</v>
      </c>
      <c r="H28" s="2471"/>
    </row>
    <row r="29" spans="1:10">
      <c r="A29" s="2490"/>
      <c r="B29" s="2491"/>
      <c r="C29" s="2476"/>
      <c r="E29" s="2376"/>
      <c r="F29" s="2376"/>
      <c r="G29" s="2458">
        <f>B29*C29</f>
        <v>0</v>
      </c>
      <c r="H29" s="2471"/>
    </row>
    <row r="30" spans="1:10">
      <c r="A30" s="2490"/>
      <c r="B30" s="2491"/>
      <c r="C30" s="2476"/>
      <c r="E30" s="2376"/>
      <c r="F30" s="2376"/>
      <c r="G30" s="2458">
        <f>B30*C30</f>
        <v>0</v>
      </c>
      <c r="H30" s="2471"/>
    </row>
    <row r="31" spans="1:10">
      <c r="A31" s="2490"/>
      <c r="B31" s="2491"/>
      <c r="C31" s="2476"/>
      <c r="E31" s="2376"/>
      <c r="F31" s="2376"/>
      <c r="G31" s="2458">
        <f>B31*C31</f>
        <v>0</v>
      </c>
      <c r="H31" s="2471"/>
    </row>
    <row r="32" spans="1:10">
      <c r="A32" s="2490"/>
      <c r="B32" s="2491"/>
      <c r="C32" s="2476"/>
      <c r="E32" s="2376"/>
      <c r="F32" s="2376"/>
      <c r="G32" s="2458">
        <f>B32*C32</f>
        <v>0</v>
      </c>
      <c r="H32" s="2471"/>
    </row>
    <row r="33" spans="1:13" ht="13.5" thickBot="1">
      <c r="A33" s="2492"/>
      <c r="B33" s="2491"/>
      <c r="C33" s="2476"/>
      <c r="E33" s="2376"/>
      <c r="F33" s="2376"/>
      <c r="G33" s="2493">
        <f>B33*C33</f>
        <v>0</v>
      </c>
      <c r="H33" s="2471"/>
      <c r="M33" s="2494"/>
    </row>
    <row r="34" spans="1:13" s="2376" customFormat="1" ht="13.5" thickBot="1">
      <c r="A34" s="3218" t="s">
        <v>1022</v>
      </c>
      <c r="B34" s="3219"/>
      <c r="C34" s="3219"/>
      <c r="D34" s="3219"/>
      <c r="E34" s="3219"/>
      <c r="F34" s="3219"/>
      <c r="G34" s="3220"/>
      <c r="H34" s="2485">
        <f>SUM(G29:G33)</f>
        <v>0</v>
      </c>
      <c r="K34" s="2305"/>
      <c r="L34" s="2305"/>
      <c r="M34" s="2305"/>
    </row>
    <row r="35" spans="1:13" s="2376" customFormat="1" ht="6" customHeight="1">
      <c r="A35" s="2495"/>
      <c r="B35" s="2495"/>
      <c r="C35" s="2495"/>
      <c r="D35" s="2495"/>
      <c r="E35" s="2495"/>
      <c r="F35" s="2495"/>
      <c r="G35" s="2495"/>
      <c r="H35" s="2472"/>
      <c r="K35" s="2305"/>
      <c r="L35" s="2305"/>
      <c r="M35" s="2305"/>
    </row>
    <row r="36" spans="1:13" s="2376" customFormat="1">
      <c r="A36" s="2496"/>
      <c r="B36" s="2497" t="s">
        <v>1023</v>
      </c>
      <c r="C36" s="2497" t="s">
        <v>1024</v>
      </c>
      <c r="D36" s="3229" t="s">
        <v>1025</v>
      </c>
      <c r="E36" s="3230"/>
      <c r="F36" s="3231"/>
      <c r="G36" s="2498" t="s">
        <v>1026</v>
      </c>
      <c r="H36" s="2472"/>
      <c r="K36" s="2305"/>
      <c r="L36" s="2305"/>
      <c r="M36" s="2305"/>
    </row>
    <row r="37" spans="1:13" s="2376" customFormat="1">
      <c r="A37" s="2499" t="s">
        <v>284</v>
      </c>
      <c r="B37" s="2500" t="s">
        <v>1007</v>
      </c>
      <c r="C37" s="2501" t="s">
        <v>1027</v>
      </c>
      <c r="D37" s="2489" t="s">
        <v>1028</v>
      </c>
      <c r="E37" s="2489" t="s">
        <v>1029</v>
      </c>
      <c r="F37" s="2489" t="s">
        <v>1030</v>
      </c>
      <c r="G37" s="2502" t="s">
        <v>619</v>
      </c>
      <c r="H37" s="2472"/>
      <c r="K37" s="2305"/>
      <c r="L37" s="2305"/>
      <c r="M37" s="2305"/>
    </row>
    <row r="38" spans="1:13" s="2376" customFormat="1">
      <c r="A38" s="2459"/>
      <c r="B38" s="2459"/>
      <c r="C38" s="2503"/>
      <c r="D38" s="2504"/>
      <c r="E38" s="2504"/>
      <c r="F38" s="2504"/>
      <c r="G38" s="2458">
        <f>B38*C38</f>
        <v>0</v>
      </c>
      <c r="H38" s="2471"/>
      <c r="K38" s="2305"/>
      <c r="L38" s="2305"/>
      <c r="M38" s="2305"/>
    </row>
    <row r="39" spans="1:13" s="2376" customFormat="1">
      <c r="A39" s="2445"/>
      <c r="B39" s="2445"/>
      <c r="C39" s="2505"/>
      <c r="D39" s="2504"/>
      <c r="E39" s="2504"/>
      <c r="F39" s="2504"/>
      <c r="G39" s="2458">
        <f>B39*C39</f>
        <v>0</v>
      </c>
      <c r="H39" s="2471"/>
      <c r="K39" s="2305"/>
      <c r="L39" s="2305"/>
      <c r="M39" s="2305"/>
    </row>
    <row r="40" spans="1:13" s="2376" customFormat="1">
      <c r="A40" s="2445"/>
      <c r="B40" s="2445"/>
      <c r="C40" s="2505"/>
      <c r="D40" s="2504"/>
      <c r="E40" s="2504"/>
      <c r="F40" s="2504"/>
      <c r="G40" s="2458">
        <f>B40*C40</f>
        <v>0</v>
      </c>
      <c r="H40" s="2471"/>
      <c r="K40" s="2305"/>
      <c r="L40" s="2305"/>
      <c r="M40" s="2305"/>
    </row>
    <row r="41" spans="1:13" s="2376" customFormat="1">
      <c r="A41" s="2445"/>
      <c r="B41" s="2445"/>
      <c r="C41" s="2505"/>
      <c r="D41" s="2504"/>
      <c r="E41" s="2504"/>
      <c r="F41" s="2504"/>
      <c r="G41" s="2458">
        <f>B41*C41</f>
        <v>0</v>
      </c>
      <c r="H41" s="2471"/>
      <c r="K41" s="2305"/>
      <c r="L41" s="2305"/>
      <c r="M41" s="2305"/>
    </row>
    <row r="42" spans="1:13" s="2376" customFormat="1">
      <c r="A42" s="2445"/>
      <c r="B42" s="2445"/>
      <c r="C42" s="2505"/>
      <c r="D42" s="2504"/>
      <c r="E42" s="2504"/>
      <c r="F42" s="2504"/>
      <c r="G42" s="2458">
        <f>B42*C42</f>
        <v>0</v>
      </c>
      <c r="H42" s="2472"/>
      <c r="K42" s="2305"/>
      <c r="L42" s="2305"/>
      <c r="M42" s="2305"/>
    </row>
    <row r="43" spans="1:13" s="2376" customFormat="1">
      <c r="A43" s="2506" t="s">
        <v>1031</v>
      </c>
      <c r="B43" s="2507" t="s">
        <v>1032</v>
      </c>
      <c r="C43" s="2508"/>
      <c r="D43" s="3229" t="s">
        <v>1033</v>
      </c>
      <c r="E43" s="3230"/>
      <c r="F43" s="3231"/>
      <c r="G43" s="2305"/>
      <c r="H43" s="2509"/>
      <c r="K43" s="2305"/>
      <c r="L43" s="2305"/>
      <c r="M43" s="2305"/>
    </row>
    <row r="44" spans="1:13" s="2376" customFormat="1">
      <c r="A44" s="2445"/>
      <c r="B44" s="2440"/>
      <c r="C44" s="2478"/>
      <c r="D44" s="2504"/>
      <c r="E44" s="2504"/>
      <c r="F44" s="2504"/>
      <c r="G44" s="2455"/>
      <c r="H44" s="2509"/>
      <c r="K44" s="2305"/>
      <c r="L44" s="2305"/>
      <c r="M44" s="2305"/>
    </row>
    <row r="45" spans="1:13" s="2376" customFormat="1">
      <c r="A45" s="2445"/>
      <c r="B45" s="2445"/>
      <c r="C45" s="2478"/>
      <c r="D45" s="2504"/>
      <c r="E45" s="2504"/>
      <c r="F45" s="2504"/>
      <c r="G45" s="2455"/>
      <c r="H45" s="2509"/>
      <c r="K45" s="2305"/>
      <c r="L45" s="2305"/>
      <c r="M45" s="2305"/>
    </row>
    <row r="46" spans="1:13" s="2381" customFormat="1">
      <c r="A46" s="2443"/>
      <c r="B46" s="2443"/>
      <c r="C46" s="2443"/>
      <c r="D46" s="3232" t="s">
        <v>1034</v>
      </c>
      <c r="E46" s="3233"/>
      <c r="F46" s="3234"/>
      <c r="H46" s="2509"/>
    </row>
    <row r="47" spans="1:13" s="2376" customFormat="1">
      <c r="A47" s="2478" t="s">
        <v>1035</v>
      </c>
      <c r="B47" s="2478"/>
      <c r="C47" s="2478"/>
      <c r="D47" s="2510">
        <f>$B$38*D38+$B$39*D39+$B$40*D40+$B$41*D41+$B$42*D42</f>
        <v>0</v>
      </c>
      <c r="E47" s="2510">
        <f t="shared" ref="E47:F47" si="0">$B$38*E38+$B$39*E39+$B$40*E40+$B$41*E41+$B$42*E42</f>
        <v>0</v>
      </c>
      <c r="F47" s="2510">
        <f t="shared" si="0"/>
        <v>0</v>
      </c>
      <c r="G47" s="2455"/>
      <c r="H47" s="2509"/>
      <c r="K47" s="2305"/>
      <c r="L47" s="2305"/>
      <c r="M47" s="2305"/>
    </row>
    <row r="48" spans="1:13" s="2376" customFormat="1" ht="13.5" thickBot="1">
      <c r="A48" s="2508" t="s">
        <v>1036</v>
      </c>
      <c r="B48" s="2508"/>
      <c r="C48" s="2508"/>
      <c r="D48" s="2510">
        <f>$B$44*D44+$B$45*D45+D47</f>
        <v>0</v>
      </c>
      <c r="E48" s="2510">
        <f t="shared" ref="E48:F48" si="1">$B$44*E44+$B$45*E45+E47</f>
        <v>0</v>
      </c>
      <c r="F48" s="2510">
        <f t="shared" si="1"/>
        <v>0</v>
      </c>
      <c r="G48" s="2511"/>
      <c r="H48" s="2512"/>
      <c r="K48" s="2305"/>
      <c r="L48" s="2305"/>
      <c r="M48" s="2305"/>
    </row>
    <row r="49" spans="1:13" s="2376" customFormat="1" ht="13.5" thickBot="1">
      <c r="A49" s="3218" t="s">
        <v>1037</v>
      </c>
      <c r="B49" s="3219"/>
      <c r="C49" s="3219"/>
      <c r="D49" s="3219"/>
      <c r="E49" s="3219"/>
      <c r="F49" s="3219"/>
      <c r="G49" s="3220"/>
      <c r="H49" s="2485">
        <f>SUM(G38:G42)</f>
        <v>0</v>
      </c>
      <c r="K49" s="2305"/>
      <c r="L49" s="2305"/>
      <c r="M49" s="2305"/>
    </row>
    <row r="50" spans="1:13" s="2381" customFormat="1" ht="6" customHeight="1">
      <c r="A50" s="3235"/>
      <c r="B50" s="3235"/>
      <c r="C50" s="2446"/>
      <c r="D50" s="2513"/>
      <c r="G50" s="2446"/>
      <c r="H50" s="2514"/>
    </row>
    <row r="51" spans="1:13" s="2381" customFormat="1" ht="15" customHeight="1">
      <c r="A51" s="2515"/>
      <c r="B51" s="2515"/>
      <c r="D51" s="2516"/>
      <c r="G51" s="3236" t="s">
        <v>1038</v>
      </c>
      <c r="H51" s="2514"/>
    </row>
    <row r="52" spans="1:13" s="2381" customFormat="1" ht="18.75">
      <c r="A52" s="2517" t="s">
        <v>1039</v>
      </c>
      <c r="B52" s="2517"/>
      <c r="C52" s="2518"/>
      <c r="D52" s="2519" t="s">
        <v>1040</v>
      </c>
      <c r="E52" s="2473" t="s">
        <v>1041</v>
      </c>
      <c r="G52" s="3237"/>
      <c r="H52" s="2514"/>
    </row>
    <row r="53" spans="1:13" s="2376" customFormat="1" ht="15" customHeight="1">
      <c r="A53" s="3214"/>
      <c r="B53" s="3214"/>
      <c r="C53" s="3215"/>
      <c r="D53" s="2504"/>
      <c r="E53" s="2504"/>
      <c r="G53" s="2520"/>
      <c r="H53" s="2521"/>
      <c r="K53" s="2305"/>
      <c r="L53" s="2305"/>
      <c r="M53" s="2305"/>
    </row>
    <row r="54" spans="1:13" s="2376" customFormat="1" ht="15" customHeight="1">
      <c r="A54" s="3214"/>
      <c r="B54" s="3214"/>
      <c r="C54" s="3215"/>
      <c r="D54" s="2504"/>
      <c r="E54" s="2504"/>
      <c r="G54" s="2520"/>
      <c r="H54" s="2521"/>
      <c r="K54" s="2305"/>
      <c r="L54" s="2305"/>
      <c r="M54" s="2305"/>
    </row>
    <row r="55" spans="1:13" s="2376" customFormat="1" ht="15" customHeight="1">
      <c r="A55" s="3214"/>
      <c r="B55" s="3214"/>
      <c r="C55" s="3215"/>
      <c r="D55" s="2504"/>
      <c r="E55" s="2504"/>
      <c r="G55" s="2520"/>
      <c r="H55" s="2521"/>
      <c r="K55" s="2305"/>
      <c r="L55" s="2305"/>
      <c r="M55" s="2305"/>
    </row>
    <row r="56" spans="1:13" s="2376" customFormat="1" ht="15" customHeight="1">
      <c r="A56" s="3214"/>
      <c r="B56" s="3214"/>
      <c r="C56" s="3215"/>
      <c r="D56" s="2504"/>
      <c r="E56" s="2504"/>
      <c r="G56" s="2520"/>
      <c r="H56" s="2521"/>
      <c r="K56" s="2305"/>
      <c r="L56" s="2305"/>
      <c r="M56" s="2305"/>
    </row>
    <row r="57" spans="1:13" s="2376" customFormat="1" ht="15" customHeight="1">
      <c r="A57" s="3214"/>
      <c r="B57" s="3214"/>
      <c r="C57" s="3215"/>
      <c r="D57" s="2504"/>
      <c r="E57" s="2504"/>
      <c r="G57" s="2520"/>
      <c r="H57" s="2521"/>
      <c r="K57" s="2305"/>
      <c r="L57" s="2305"/>
      <c r="M57" s="2305"/>
    </row>
    <row r="58" spans="1:13" s="2376" customFormat="1" ht="15" customHeight="1">
      <c r="A58" s="3214"/>
      <c r="B58" s="3214"/>
      <c r="C58" s="3215"/>
      <c r="D58" s="2504"/>
      <c r="E58" s="2504"/>
      <c r="G58" s="2520"/>
      <c r="H58" s="2521"/>
      <c r="K58" s="2305"/>
      <c r="L58" s="2305"/>
      <c r="M58" s="2305"/>
    </row>
    <row r="59" spans="1:13" s="2376" customFormat="1" ht="15" customHeight="1">
      <c r="A59" s="3214"/>
      <c r="B59" s="3214"/>
      <c r="C59" s="3215"/>
      <c r="D59" s="2504"/>
      <c r="E59" s="2504"/>
      <c r="G59" s="2520"/>
      <c r="H59" s="2521"/>
      <c r="K59" s="2305"/>
      <c r="L59" s="2305"/>
      <c r="M59" s="2305"/>
    </row>
    <row r="60" spans="1:13" s="2376" customFormat="1" ht="15.75" customHeight="1" thickBot="1">
      <c r="A60" s="3216"/>
      <c r="B60" s="3216"/>
      <c r="C60" s="3217"/>
      <c r="D60" s="2504"/>
      <c r="E60" s="2504"/>
      <c r="G60" s="2520"/>
      <c r="H60" s="2521"/>
      <c r="K60" s="2305"/>
      <c r="L60" s="2305"/>
      <c r="M60" s="2305"/>
    </row>
    <row r="61" spans="1:13" s="2376" customFormat="1" ht="13.5" thickBot="1">
      <c r="A61" s="3218" t="s">
        <v>1042</v>
      </c>
      <c r="B61" s="3219"/>
      <c r="C61" s="3219"/>
      <c r="D61" s="3219"/>
      <c r="E61" s="3219"/>
      <c r="F61" s="3219"/>
      <c r="G61" s="3220"/>
      <c r="H61" s="2485">
        <f>G53*D53+G54*D54+G55*D55+G56*D56+G57*D57+G58*D58+G59*D59+G60*D60</f>
        <v>0</v>
      </c>
      <c r="K61" s="2305"/>
      <c r="L61" s="2305"/>
      <c r="M61" s="2305"/>
    </row>
    <row r="62" spans="1:13" s="2376" customFormat="1">
      <c r="A62" s="2522" t="s">
        <v>1043</v>
      </c>
      <c r="C62" s="2305"/>
      <c r="D62" s="2523" t="s">
        <v>1044</v>
      </c>
      <c r="E62" s="2523" t="s">
        <v>375</v>
      </c>
      <c r="G62" s="2524" t="s">
        <v>619</v>
      </c>
      <c r="H62" s="2471"/>
      <c r="K62" s="2305"/>
      <c r="L62" s="2305"/>
      <c r="M62" s="2305"/>
    </row>
    <row r="63" spans="1:13" s="2376" customFormat="1">
      <c r="A63" s="3221"/>
      <c r="B63" s="3221"/>
      <c r="C63" s="3222"/>
      <c r="D63" s="2440"/>
      <c r="E63" s="2440"/>
      <c r="G63" s="2458">
        <f>D63*E63</f>
        <v>0</v>
      </c>
      <c r="H63" s="2471"/>
      <c r="K63" s="2305"/>
      <c r="L63" s="2305"/>
      <c r="M63" s="2305"/>
    </row>
    <row r="64" spans="1:13" s="2376" customFormat="1">
      <c r="A64" s="3221"/>
      <c r="B64" s="3221"/>
      <c r="C64" s="3222"/>
      <c r="D64" s="2440"/>
      <c r="E64" s="2440"/>
      <c r="G64" s="2458">
        <f>D64*E64</f>
        <v>0</v>
      </c>
      <c r="H64" s="2471"/>
      <c r="K64" s="2305"/>
      <c r="L64" s="2305"/>
      <c r="M64" s="2305"/>
    </row>
    <row r="65" spans="1:13" s="2376" customFormat="1" ht="15.75" customHeight="1" thickBot="1">
      <c r="A65" s="3223"/>
      <c r="B65" s="3223"/>
      <c r="C65" s="3224"/>
      <c r="D65" s="2525"/>
      <c r="E65" s="2525"/>
      <c r="G65" s="2493">
        <f>D65*E65</f>
        <v>0</v>
      </c>
      <c r="H65" s="2471"/>
      <c r="K65" s="2305"/>
      <c r="L65" s="2305"/>
      <c r="M65" s="2305"/>
    </row>
    <row r="66" spans="1:13" s="2376" customFormat="1" ht="13.5" thickBot="1">
      <c r="A66" s="3218" t="s">
        <v>1045</v>
      </c>
      <c r="B66" s="3219"/>
      <c r="C66" s="3219"/>
      <c r="D66" s="3219"/>
      <c r="E66" s="3219"/>
      <c r="F66" s="3219"/>
      <c r="G66" s="3220"/>
      <c r="H66" s="2485">
        <f>SUM(G63:G65)</f>
        <v>0</v>
      </c>
      <c r="K66" s="2305"/>
      <c r="L66" s="2305"/>
      <c r="M66" s="2305"/>
    </row>
    <row r="67" spans="1:13" s="2376" customFormat="1">
      <c r="A67" s="2526" t="s">
        <v>1046</v>
      </c>
      <c r="B67" s="2526"/>
      <c r="C67" s="2526"/>
      <c r="D67" s="2526"/>
      <c r="E67" s="2526"/>
      <c r="F67" s="2526"/>
      <c r="G67" s="2526"/>
      <c r="H67" s="2527"/>
      <c r="K67" s="2305"/>
      <c r="L67" s="2305"/>
      <c r="M67" s="2305"/>
    </row>
    <row r="68" spans="1:13" s="2376" customFormat="1">
      <c r="A68" s="2442" t="s">
        <v>1047</v>
      </c>
      <c r="B68" s="2442"/>
      <c r="C68" s="2442"/>
      <c r="D68" s="2442"/>
      <c r="E68" s="2442"/>
      <c r="F68" s="2442"/>
      <c r="G68" s="2442"/>
      <c r="H68" s="2527"/>
      <c r="K68" s="2305"/>
      <c r="L68" s="2305"/>
      <c r="M68" s="2305"/>
    </row>
    <row r="69" spans="1:13" s="2376" customFormat="1">
      <c r="A69" s="2442" t="s">
        <v>1048</v>
      </c>
      <c r="B69" s="3213"/>
      <c r="C69" s="3213"/>
      <c r="D69" s="3213"/>
      <c r="E69" s="3213"/>
      <c r="F69" s="3213"/>
      <c r="G69" s="2439"/>
      <c r="H69" s="2527"/>
      <c r="K69" s="2305"/>
      <c r="L69" s="2305"/>
      <c r="M69" s="2305"/>
    </row>
    <row r="70" spans="1:13" s="2376" customFormat="1" ht="13.5" thickBot="1">
      <c r="A70" s="2376" t="s">
        <v>23</v>
      </c>
      <c r="B70" s="3203"/>
      <c r="C70" s="3204"/>
      <c r="D70" s="3204"/>
      <c r="E70" s="3204"/>
      <c r="F70" s="3205"/>
      <c r="H70" s="2528"/>
      <c r="K70" s="2305"/>
      <c r="L70" s="2305"/>
      <c r="M70" s="2305"/>
    </row>
    <row r="71" spans="1:13" s="2376" customFormat="1" ht="16.5" thickBot="1">
      <c r="A71" s="2529" t="s">
        <v>1049</v>
      </c>
      <c r="B71" s="2530"/>
      <c r="C71" s="2530"/>
      <c r="D71" s="2530"/>
      <c r="E71" s="2530"/>
      <c r="F71" s="2530"/>
      <c r="G71" s="2531"/>
      <c r="H71" s="2532">
        <f>H26+H49+H34+H61+H66+H67+H68+H69+H70</f>
        <v>0</v>
      </c>
      <c r="K71" s="2305"/>
      <c r="L71" s="2305"/>
      <c r="M71" s="2305"/>
    </row>
    <row r="72" spans="1:13" s="2376" customFormat="1" ht="6" customHeight="1" thickBot="1">
      <c r="H72" s="2471"/>
      <c r="K72" s="2305"/>
      <c r="L72" s="2305"/>
      <c r="M72" s="2305"/>
    </row>
    <row r="73" spans="1:13" s="2376" customFormat="1" ht="16.5" thickBot="1">
      <c r="A73" s="2529" t="str">
        <f>CONCATENATE("Deckungsbeitrag ",F5)</f>
        <v xml:space="preserve">Deckungsbeitrag </v>
      </c>
      <c r="B73" s="2530"/>
      <c r="C73" s="2530"/>
      <c r="D73" s="2530"/>
      <c r="E73" s="2530"/>
      <c r="F73" s="2530"/>
      <c r="G73" s="2531"/>
      <c r="H73" s="2466">
        <f>H18-H71</f>
        <v>0</v>
      </c>
      <c r="K73" s="2305"/>
      <c r="L73" s="2305"/>
      <c r="M73" s="2305"/>
    </row>
    <row r="74" spans="1:13" s="2376" customFormat="1" ht="6" customHeight="1">
      <c r="K74" s="2305"/>
      <c r="L74" s="2305"/>
      <c r="M74" s="2305"/>
    </row>
    <row r="75" spans="1:13" s="2376" customFormat="1">
      <c r="A75" s="2533" t="s">
        <v>1050</v>
      </c>
      <c r="B75" s="2442"/>
      <c r="C75" s="2534"/>
      <c r="D75" s="2439"/>
      <c r="E75" s="2473" t="s">
        <v>1041</v>
      </c>
      <c r="G75" s="2535"/>
      <c r="H75" s="2536"/>
      <c r="K75" s="2305"/>
      <c r="L75" s="2305"/>
      <c r="M75" s="2305"/>
    </row>
    <row r="76" spans="1:13" s="2376" customFormat="1">
      <c r="A76" s="3206" t="s">
        <v>1051</v>
      </c>
      <c r="B76" s="3206"/>
      <c r="C76" s="3206"/>
      <c r="D76" s="3207"/>
      <c r="E76" s="2537">
        <f>E53*D53+E54*D54+E55*D55+E56*D56+E57*D57+E58*D58+E59*D59+E60*D60</f>
        <v>0</v>
      </c>
      <c r="G76" s="2536"/>
      <c r="H76" s="2536"/>
      <c r="K76" s="2305"/>
      <c r="L76" s="2305"/>
      <c r="M76" s="2305"/>
    </row>
    <row r="77" spans="1:13" s="2376" customFormat="1">
      <c r="A77" s="3208"/>
      <c r="B77" s="3208"/>
      <c r="C77" s="3208"/>
      <c r="D77" s="3209"/>
      <c r="E77" s="2440" t="s">
        <v>227</v>
      </c>
      <c r="G77" s="2536"/>
      <c r="H77" s="2536"/>
      <c r="K77" s="2305"/>
      <c r="L77" s="2305"/>
      <c r="M77" s="2305"/>
    </row>
    <row r="78" spans="1:13" s="2376" customFormat="1" ht="13.5" thickBot="1">
      <c r="A78" s="3210"/>
      <c r="B78" s="3210"/>
      <c r="C78" s="3210"/>
      <c r="D78" s="3211"/>
      <c r="E78" s="2525" t="s">
        <v>227</v>
      </c>
      <c r="G78" s="2536"/>
      <c r="H78" s="2536"/>
      <c r="K78" s="2305"/>
      <c r="L78" s="2305"/>
      <c r="M78" s="2305"/>
    </row>
    <row r="79" spans="1:13" s="2376" customFormat="1" ht="13.5" thickBot="1">
      <c r="A79" s="2538"/>
      <c r="B79" s="2530"/>
      <c r="C79" s="2539"/>
      <c r="D79" s="2530"/>
      <c r="E79" s="2540" t="s">
        <v>1052</v>
      </c>
      <c r="F79" s="2541">
        <f>SUM(E76:E78)</f>
        <v>0</v>
      </c>
      <c r="G79" s="2536"/>
      <c r="H79" s="2536"/>
      <c r="K79" s="2305"/>
      <c r="L79" s="2305"/>
      <c r="M79" s="2305"/>
    </row>
    <row r="80" spans="1:13" s="2376" customFormat="1">
      <c r="A80" s="2542"/>
      <c r="C80" s="2543"/>
      <c r="D80" s="3212"/>
      <c r="E80" s="3212"/>
      <c r="F80" s="3212"/>
      <c r="G80" s="2536"/>
      <c r="H80" s="2536"/>
    </row>
    <row r="81" spans="1:8" s="2376" customFormat="1">
      <c r="A81" s="2542"/>
      <c r="C81" s="2543"/>
      <c r="D81" s="2544"/>
      <c r="E81" s="2544"/>
      <c r="F81" s="2544"/>
      <c r="G81" s="2536"/>
      <c r="H81" s="2536"/>
    </row>
    <row r="82" spans="1:8" s="2376" customFormat="1">
      <c r="A82" s="2545"/>
      <c r="C82" s="2543"/>
      <c r="D82" s="2543"/>
      <c r="E82" s="2543"/>
      <c r="F82" s="2543"/>
      <c r="G82" s="2543"/>
    </row>
  </sheetData>
  <sheetProtection password="F25B" sheet="1" objects="1" scenarios="1"/>
  <mergeCells count="35">
    <mergeCell ref="A2:C2"/>
    <mergeCell ref="D2:E2"/>
    <mergeCell ref="F2:H2"/>
    <mergeCell ref="A3:C3"/>
    <mergeCell ref="D3:E3"/>
    <mergeCell ref="F3:H3"/>
    <mergeCell ref="A54:C54"/>
    <mergeCell ref="F5:H5"/>
    <mergeCell ref="A18:G18"/>
    <mergeCell ref="A26:G26"/>
    <mergeCell ref="A34:G34"/>
    <mergeCell ref="D36:F36"/>
    <mergeCell ref="D43:F43"/>
    <mergeCell ref="D46:F46"/>
    <mergeCell ref="A49:G49"/>
    <mergeCell ref="A50:B50"/>
    <mergeCell ref="G51:G52"/>
    <mergeCell ref="A53:C53"/>
    <mergeCell ref="B69:F69"/>
    <mergeCell ref="A55:C55"/>
    <mergeCell ref="A56:C56"/>
    <mergeCell ref="A57:C57"/>
    <mergeCell ref="A58:C58"/>
    <mergeCell ref="A59:C59"/>
    <mergeCell ref="A60:C60"/>
    <mergeCell ref="A61:G61"/>
    <mergeCell ref="A63:C63"/>
    <mergeCell ref="A64:C64"/>
    <mergeCell ref="A65:C65"/>
    <mergeCell ref="A66:G66"/>
    <mergeCell ref="B70:F70"/>
    <mergeCell ref="A76:D76"/>
    <mergeCell ref="A77:D77"/>
    <mergeCell ref="A78:D78"/>
    <mergeCell ref="D80:F80"/>
  </mergeCells>
  <printOptions horizontalCentered="1"/>
  <pageMargins left="0.78740157480314965" right="0.39370078740157483" top="0.31496062992125984" bottom="0" header="0" footer="0"/>
  <pageSetup paperSize="9" scale="83" orientation="portrait" horizontalDpi="300" verticalDpi="300" r:id="rId1"/>
  <headerFooter alignWithMargins="0">
    <oddFooter xml:space="preserve">&amp;L&amp;8
&amp;C
&amp;R
</oddFooter>
  </headerFooter>
  <legacyDrawing r:id="rId2"/>
</worksheet>
</file>

<file path=xl/worksheets/sheet56.xml><?xml version="1.0" encoding="utf-8"?>
<worksheet xmlns="http://schemas.openxmlformats.org/spreadsheetml/2006/main" xmlns:r="http://schemas.openxmlformats.org/officeDocument/2006/relationships">
  <sheetPr codeName="Tabelle55">
    <pageSetUpPr fitToPage="1"/>
  </sheetPr>
  <dimension ref="A1:M82"/>
  <sheetViews>
    <sheetView showZeros="0" zoomScale="110" zoomScaleNormal="110" workbookViewId="0">
      <selection activeCell="A2" sqref="A2:C2"/>
    </sheetView>
  </sheetViews>
  <sheetFormatPr baseColWidth="10" defaultRowHeight="12.75"/>
  <cols>
    <col min="1" max="1" width="28.42578125" style="2305" customWidth="1"/>
    <col min="2" max="2" width="6.5703125" style="2305" customWidth="1"/>
    <col min="3" max="3" width="9.42578125" style="2305" bestFit="1" customWidth="1"/>
    <col min="4" max="6" width="6.7109375" style="2305" customWidth="1"/>
    <col min="7" max="7" width="12.140625" style="2305" customWidth="1"/>
    <col min="8" max="8" width="9.28515625" style="2305" customWidth="1"/>
    <col min="9" max="10" width="2.5703125" style="2376" customWidth="1"/>
    <col min="11" max="16384" width="11.42578125" style="2305"/>
  </cols>
  <sheetData>
    <row r="1" spans="1:11" ht="20.100000000000001" customHeight="1" thickBot="1">
      <c r="G1" s="2376"/>
      <c r="I1" s="2305"/>
      <c r="J1" s="2305"/>
    </row>
    <row r="2" spans="1:11" s="2376" customFormat="1" ht="13.5" customHeight="1">
      <c r="A2" s="3193">
        <f>Hauptmenü!C4</f>
        <v>0</v>
      </c>
      <c r="B2" s="3194"/>
      <c r="C2" s="3194"/>
      <c r="D2" s="3195">
        <f>Hauptmenü!C5</f>
        <v>0</v>
      </c>
      <c r="E2" s="3195"/>
      <c r="F2" s="3196">
        <f>Hauptmenü!C6</f>
        <v>0</v>
      </c>
      <c r="G2" s="3196"/>
      <c r="H2" s="3197"/>
    </row>
    <row r="3" spans="1:11" s="2376" customFormat="1" ht="13.5" thickBot="1">
      <c r="A3" s="3198" t="s">
        <v>971</v>
      </c>
      <c r="B3" s="3199"/>
      <c r="C3" s="3199"/>
      <c r="D3" s="3200" t="s">
        <v>112</v>
      </c>
      <c r="E3" s="3200"/>
      <c r="F3" s="3201" t="s">
        <v>111</v>
      </c>
      <c r="G3" s="3201"/>
      <c r="H3" s="3202"/>
    </row>
    <row r="4" spans="1:11" s="2376" customFormat="1" ht="6" customHeight="1">
      <c r="H4" s="2377"/>
    </row>
    <row r="5" spans="1:11" ht="14.25" customHeight="1">
      <c r="A5" s="2434" t="s">
        <v>1004</v>
      </c>
      <c r="B5" s="2379"/>
      <c r="C5" s="2376"/>
      <c r="D5" s="2376"/>
      <c r="E5" s="2380" t="s">
        <v>1005</v>
      </c>
      <c r="F5" s="3225"/>
      <c r="G5" s="3225"/>
      <c r="H5" s="3225"/>
      <c r="K5" s="2435"/>
    </row>
    <row r="6" spans="1:11" ht="6" customHeight="1" thickBot="1">
      <c r="A6" s="2436"/>
      <c r="B6" s="2436"/>
      <c r="C6" s="2436"/>
      <c r="D6" s="2436"/>
      <c r="E6" s="2436"/>
      <c r="F6" s="2436"/>
      <c r="G6" s="2437"/>
      <c r="H6" s="2436"/>
      <c r="K6" s="2435"/>
    </row>
    <row r="7" spans="1:11" ht="6" customHeight="1">
      <c r="A7" s="2376"/>
      <c r="C7" s="2376"/>
      <c r="D7" s="2438"/>
      <c r="E7" s="2376"/>
      <c r="F7" s="2376"/>
      <c r="G7" s="2376"/>
      <c r="H7" s="2376"/>
      <c r="K7" s="2435"/>
    </row>
    <row r="8" spans="1:11">
      <c r="A8" s="2439" t="s">
        <v>1006</v>
      </c>
      <c r="B8" s="2440"/>
      <c r="C8" s="2441" t="s">
        <v>1007</v>
      </c>
      <c r="D8" s="2376"/>
      <c r="E8" s="2376"/>
      <c r="F8" s="2376"/>
      <c r="G8" s="2381"/>
      <c r="H8" s="2376"/>
    </row>
    <row r="9" spans="1:11">
      <c r="A9" s="2442" t="s">
        <v>1008</v>
      </c>
      <c r="B9" s="2443"/>
      <c r="C9" s="2444"/>
      <c r="D9" s="2376"/>
      <c r="E9" s="2376"/>
      <c r="F9" s="2376"/>
      <c r="G9" s="2381"/>
      <c r="H9" s="2376"/>
    </row>
    <row r="10" spans="1:11">
      <c r="A10" s="2445"/>
      <c r="B10" s="2440"/>
      <c r="C10" s="2441" t="s">
        <v>1007</v>
      </c>
      <c r="D10" s="2376"/>
      <c r="E10" s="2376"/>
      <c r="F10" s="2376"/>
      <c r="G10" s="2381"/>
      <c r="H10" s="2376"/>
    </row>
    <row r="11" spans="1:11" s="2383" customFormat="1" ht="6" customHeight="1">
      <c r="A11" s="2446"/>
      <c r="B11" s="2446"/>
      <c r="C11" s="2447"/>
      <c r="D11" s="2381"/>
      <c r="E11" s="2381"/>
      <c r="F11" s="2381"/>
      <c r="G11" s="2381"/>
      <c r="H11" s="2381"/>
      <c r="I11" s="2381"/>
      <c r="J11" s="2381"/>
    </row>
    <row r="12" spans="1:11" s="2381" customFormat="1" ht="22.5">
      <c r="A12" s="2448"/>
      <c r="B12" s="2449" t="s">
        <v>395</v>
      </c>
      <c r="C12" s="2450" t="s">
        <v>1009</v>
      </c>
      <c r="G12" s="2451" t="s">
        <v>82</v>
      </c>
    </row>
    <row r="13" spans="1:11">
      <c r="A13" s="2452"/>
      <c r="B13" s="2453"/>
      <c r="C13" s="2454"/>
      <c r="D13" s="2455"/>
      <c r="E13" s="2456"/>
      <c r="F13" s="2457"/>
      <c r="G13" s="2458">
        <f>(B13/100)*$B$8*C13</f>
        <v>0</v>
      </c>
      <c r="H13" s="2376"/>
      <c r="K13" s="2435"/>
    </row>
    <row r="14" spans="1:11">
      <c r="A14" s="2459"/>
      <c r="B14" s="2453"/>
      <c r="C14" s="2454"/>
      <c r="D14" s="2455"/>
      <c r="E14" s="2376"/>
      <c r="F14" s="2376"/>
      <c r="G14" s="2458">
        <f>(B14/100)*$B$8*C14</f>
        <v>0</v>
      </c>
      <c r="H14" s="2376"/>
    </row>
    <row r="15" spans="1:11">
      <c r="A15" s="2305" t="s">
        <v>1010</v>
      </c>
      <c r="B15" s="2460"/>
      <c r="C15" s="2461"/>
      <c r="D15" s="2381"/>
    </row>
    <row r="16" spans="1:11">
      <c r="A16" s="2452"/>
      <c r="B16" s="2453"/>
      <c r="C16" s="2454"/>
      <c r="D16" s="2455"/>
      <c r="E16" s="2376"/>
      <c r="F16" s="2376"/>
      <c r="G16" s="2458">
        <f>(B16/100)*$B$10*C16</f>
        <v>0</v>
      </c>
      <c r="H16" s="2376"/>
    </row>
    <row r="17" spans="1:10" s="2383" customFormat="1" ht="13.5" thickBot="1">
      <c r="A17" s="2462" t="s">
        <v>1011</v>
      </c>
      <c r="B17" s="2463"/>
      <c r="C17" s="2464"/>
      <c r="D17" s="2381"/>
      <c r="E17" s="2381"/>
      <c r="F17" s="2381"/>
      <c r="G17" s="2465"/>
      <c r="H17" s="2381"/>
      <c r="I17" s="2381"/>
      <c r="J17" s="2381"/>
    </row>
    <row r="18" spans="1:10" s="2468" customFormat="1" ht="16.5" thickBot="1">
      <c r="A18" s="3226" t="s">
        <v>1012</v>
      </c>
      <c r="B18" s="3227"/>
      <c r="C18" s="3227"/>
      <c r="D18" s="3227"/>
      <c r="E18" s="3227"/>
      <c r="F18" s="3227"/>
      <c r="G18" s="3228"/>
      <c r="H18" s="2466">
        <f>SUM(G13:G16)-G17</f>
        <v>0</v>
      </c>
      <c r="I18" s="2467"/>
      <c r="J18" s="2467"/>
    </row>
    <row r="19" spans="1:10" ht="6" customHeight="1">
      <c r="A19" s="2376" t="s">
        <v>227</v>
      </c>
      <c r="B19" s="2456" t="s">
        <v>227</v>
      </c>
      <c r="C19" s="2376" t="s">
        <v>227</v>
      </c>
      <c r="D19" s="2376" t="s">
        <v>227</v>
      </c>
      <c r="E19" s="2376" t="s">
        <v>227</v>
      </c>
      <c r="F19" s="2376" t="s">
        <v>227</v>
      </c>
      <c r="G19" s="2469" t="s">
        <v>227</v>
      </c>
      <c r="H19" s="2470" t="s">
        <v>227</v>
      </c>
    </row>
    <row r="20" spans="1:10">
      <c r="A20" s="2439" t="s">
        <v>1013</v>
      </c>
      <c r="B20" s="2440"/>
      <c r="C20" s="2441" t="s">
        <v>1007</v>
      </c>
      <c r="D20" s="2376"/>
      <c r="E20" s="2376"/>
      <c r="F20" s="2376"/>
      <c r="G20" s="2381"/>
      <c r="H20" s="2471"/>
    </row>
    <row r="21" spans="1:10" s="2381" customFormat="1" ht="6" customHeight="1">
      <c r="A21" s="2446"/>
      <c r="B21" s="2446"/>
      <c r="C21" s="2447"/>
      <c r="H21" s="2472"/>
    </row>
    <row r="22" spans="1:10" s="2381" customFormat="1">
      <c r="A22" s="2448"/>
      <c r="B22" s="2473" t="s">
        <v>395</v>
      </c>
      <c r="C22" s="2450" t="s">
        <v>1014</v>
      </c>
      <c r="H22" s="2472"/>
    </row>
    <row r="23" spans="1:10">
      <c r="A23" s="2474" t="s">
        <v>1015</v>
      </c>
      <c r="B23" s="2475"/>
      <c r="C23" s="2476"/>
      <c r="D23" s="2455"/>
      <c r="E23" s="2376"/>
      <c r="F23" s="2376"/>
      <c r="G23" s="2477">
        <f>(B23/100)*$B$20*C23</f>
        <v>0</v>
      </c>
      <c r="H23" s="2471"/>
    </row>
    <row r="24" spans="1:10" ht="15">
      <c r="A24" s="2478" t="s">
        <v>1016</v>
      </c>
      <c r="B24" s="2479"/>
      <c r="C24" s="2476"/>
      <c r="D24" s="2455"/>
      <c r="E24" s="2376"/>
      <c r="F24" s="2376"/>
      <c r="G24" s="2477">
        <f>(B24/100)*$B$20*C24</f>
        <v>0</v>
      </c>
      <c r="H24" s="2471"/>
    </row>
    <row r="25" spans="1:10" ht="13.5" thickBot="1">
      <c r="A25" s="2480" t="s">
        <v>1017</v>
      </c>
      <c r="B25" s="2481"/>
      <c r="C25" s="2481"/>
      <c r="D25" s="2482"/>
      <c r="E25" s="2482"/>
      <c r="F25" s="2483"/>
      <c r="G25" s="2484"/>
      <c r="H25" s="2471"/>
    </row>
    <row r="26" spans="1:10" ht="13.5" thickBot="1">
      <c r="A26" s="3218" t="s">
        <v>1018</v>
      </c>
      <c r="B26" s="3219"/>
      <c r="C26" s="3219"/>
      <c r="D26" s="3219"/>
      <c r="E26" s="3219"/>
      <c r="F26" s="3219"/>
      <c r="G26" s="3220"/>
      <c r="H26" s="2485">
        <f>SUM(G23:G25)</f>
        <v>0</v>
      </c>
    </row>
    <row r="27" spans="1:10" s="2383" customFormat="1" ht="6" customHeight="1">
      <c r="A27" s="2486"/>
      <c r="B27" s="2486"/>
      <c r="C27" s="2487"/>
      <c r="D27" s="2487"/>
      <c r="E27" s="2486"/>
      <c r="F27" s="2486"/>
      <c r="G27" s="2486"/>
      <c r="H27" s="2472"/>
      <c r="I27" s="2381"/>
      <c r="J27" s="2381"/>
    </row>
    <row r="28" spans="1:10" ht="22.5">
      <c r="A28" s="2439" t="s">
        <v>1019</v>
      </c>
      <c r="B28" s="2488" t="s">
        <v>1020</v>
      </c>
      <c r="C28" s="2488" t="s">
        <v>1021</v>
      </c>
      <c r="E28" s="2376"/>
      <c r="F28" s="2376"/>
      <c r="G28" s="2489" t="s">
        <v>619</v>
      </c>
      <c r="H28" s="2471"/>
    </row>
    <row r="29" spans="1:10">
      <c r="A29" s="2490"/>
      <c r="B29" s="2491"/>
      <c r="C29" s="2476"/>
      <c r="E29" s="2376"/>
      <c r="F29" s="2376"/>
      <c r="G29" s="2458">
        <f>B29*C29</f>
        <v>0</v>
      </c>
      <c r="H29" s="2471"/>
    </row>
    <row r="30" spans="1:10">
      <c r="A30" s="2490"/>
      <c r="B30" s="2491"/>
      <c r="C30" s="2476"/>
      <c r="E30" s="2376"/>
      <c r="F30" s="2376"/>
      <c r="G30" s="2458">
        <f>B30*C30</f>
        <v>0</v>
      </c>
      <c r="H30" s="2471"/>
    </row>
    <row r="31" spans="1:10">
      <c r="A31" s="2490"/>
      <c r="B31" s="2491"/>
      <c r="C31" s="2476"/>
      <c r="E31" s="2376"/>
      <c r="F31" s="2376"/>
      <c r="G31" s="2458">
        <f>B31*C31</f>
        <v>0</v>
      </c>
      <c r="H31" s="2471"/>
    </row>
    <row r="32" spans="1:10">
      <c r="A32" s="2490"/>
      <c r="B32" s="2491"/>
      <c r="C32" s="2476"/>
      <c r="E32" s="2376"/>
      <c r="F32" s="2376"/>
      <c r="G32" s="2458">
        <f>B32*C32</f>
        <v>0</v>
      </c>
      <c r="H32" s="2471"/>
    </row>
    <row r="33" spans="1:13" ht="13.5" thickBot="1">
      <c r="A33" s="2492"/>
      <c r="B33" s="2491"/>
      <c r="C33" s="2476"/>
      <c r="E33" s="2376"/>
      <c r="F33" s="2376"/>
      <c r="G33" s="2493">
        <f>B33*C33</f>
        <v>0</v>
      </c>
      <c r="H33" s="2471"/>
      <c r="M33" s="2494"/>
    </row>
    <row r="34" spans="1:13" s="2376" customFormat="1" ht="13.5" thickBot="1">
      <c r="A34" s="3218" t="s">
        <v>1022</v>
      </c>
      <c r="B34" s="3219"/>
      <c r="C34" s="3219"/>
      <c r="D34" s="3219"/>
      <c r="E34" s="3219"/>
      <c r="F34" s="3219"/>
      <c r="G34" s="3220"/>
      <c r="H34" s="2485">
        <f>SUM(G29:G33)</f>
        <v>0</v>
      </c>
      <c r="K34" s="2305"/>
      <c r="L34" s="2305"/>
      <c r="M34" s="2305"/>
    </row>
    <row r="35" spans="1:13" s="2376" customFormat="1" ht="6" customHeight="1">
      <c r="A35" s="2495"/>
      <c r="B35" s="2495"/>
      <c r="C35" s="2495"/>
      <c r="D35" s="2495"/>
      <c r="E35" s="2495"/>
      <c r="F35" s="2495"/>
      <c r="G35" s="2495"/>
      <c r="H35" s="2472"/>
      <c r="K35" s="2305"/>
      <c r="L35" s="2305"/>
      <c r="M35" s="2305"/>
    </row>
    <row r="36" spans="1:13" s="2376" customFormat="1">
      <c r="A36" s="2496"/>
      <c r="B36" s="2497" t="s">
        <v>1023</v>
      </c>
      <c r="C36" s="2497" t="s">
        <v>1024</v>
      </c>
      <c r="D36" s="3229" t="s">
        <v>1025</v>
      </c>
      <c r="E36" s="3230"/>
      <c r="F36" s="3231"/>
      <c r="G36" s="2498" t="s">
        <v>1026</v>
      </c>
      <c r="H36" s="2472"/>
      <c r="K36" s="2305"/>
      <c r="L36" s="2305"/>
      <c r="M36" s="2305"/>
    </row>
    <row r="37" spans="1:13" s="2376" customFormat="1">
      <c r="A37" s="2499" t="s">
        <v>284</v>
      </c>
      <c r="B37" s="2500" t="s">
        <v>1007</v>
      </c>
      <c r="C37" s="2501" t="s">
        <v>1027</v>
      </c>
      <c r="D37" s="2489" t="s">
        <v>1028</v>
      </c>
      <c r="E37" s="2489" t="s">
        <v>1029</v>
      </c>
      <c r="F37" s="2489" t="s">
        <v>1030</v>
      </c>
      <c r="G37" s="2502" t="s">
        <v>619</v>
      </c>
      <c r="H37" s="2472"/>
      <c r="K37" s="2305"/>
      <c r="L37" s="2305"/>
      <c r="M37" s="2305"/>
    </row>
    <row r="38" spans="1:13" s="2376" customFormat="1">
      <c r="A38" s="2459"/>
      <c r="B38" s="2459"/>
      <c r="C38" s="2503"/>
      <c r="D38" s="2504"/>
      <c r="E38" s="2504"/>
      <c r="F38" s="2504"/>
      <c r="G38" s="2458">
        <f>B38*C38</f>
        <v>0</v>
      </c>
      <c r="H38" s="2471"/>
      <c r="K38" s="2305"/>
      <c r="L38" s="2305"/>
      <c r="M38" s="2305"/>
    </row>
    <row r="39" spans="1:13" s="2376" customFormat="1">
      <c r="A39" s="2445"/>
      <c r="B39" s="2445"/>
      <c r="C39" s="2505"/>
      <c r="D39" s="2504"/>
      <c r="E39" s="2504"/>
      <c r="F39" s="2504"/>
      <c r="G39" s="2458">
        <f>B39*C39</f>
        <v>0</v>
      </c>
      <c r="H39" s="2471"/>
      <c r="K39" s="2305"/>
      <c r="L39" s="2305"/>
      <c r="M39" s="2305"/>
    </row>
    <row r="40" spans="1:13" s="2376" customFormat="1">
      <c r="A40" s="2445"/>
      <c r="B40" s="2445"/>
      <c r="C40" s="2505"/>
      <c r="D40" s="2504"/>
      <c r="E40" s="2504"/>
      <c r="F40" s="2504"/>
      <c r="G40" s="2458">
        <f>B40*C40</f>
        <v>0</v>
      </c>
      <c r="H40" s="2471"/>
      <c r="K40" s="2305"/>
      <c r="L40" s="2305"/>
      <c r="M40" s="2305"/>
    </row>
    <row r="41" spans="1:13" s="2376" customFormat="1">
      <c r="A41" s="2445"/>
      <c r="B41" s="2445"/>
      <c r="C41" s="2505"/>
      <c r="D41" s="2504"/>
      <c r="E41" s="2504"/>
      <c r="F41" s="2504"/>
      <c r="G41" s="2458">
        <f>B41*C41</f>
        <v>0</v>
      </c>
      <c r="H41" s="2471"/>
      <c r="K41" s="2305"/>
      <c r="L41" s="2305"/>
      <c r="M41" s="2305"/>
    </row>
    <row r="42" spans="1:13" s="2376" customFormat="1">
      <c r="A42" s="2445"/>
      <c r="B42" s="2445"/>
      <c r="C42" s="2505"/>
      <c r="D42" s="2504"/>
      <c r="E42" s="2504"/>
      <c r="F42" s="2504"/>
      <c r="G42" s="2458">
        <f>B42*C42</f>
        <v>0</v>
      </c>
      <c r="H42" s="2472"/>
      <c r="K42" s="2305"/>
      <c r="L42" s="2305"/>
      <c r="M42" s="2305"/>
    </row>
    <row r="43" spans="1:13" s="2376" customFormat="1">
      <c r="A43" s="2506" t="s">
        <v>1031</v>
      </c>
      <c r="B43" s="2507" t="s">
        <v>1032</v>
      </c>
      <c r="C43" s="2508"/>
      <c r="D43" s="3229" t="s">
        <v>1033</v>
      </c>
      <c r="E43" s="3230"/>
      <c r="F43" s="3231"/>
      <c r="G43" s="2305"/>
      <c r="H43" s="2509"/>
      <c r="K43" s="2305"/>
      <c r="L43" s="2305"/>
      <c r="M43" s="2305"/>
    </row>
    <row r="44" spans="1:13" s="2376" customFormat="1">
      <c r="A44" s="2445"/>
      <c r="B44" s="2440"/>
      <c r="C44" s="2478"/>
      <c r="D44" s="2504"/>
      <c r="E44" s="2504"/>
      <c r="F44" s="2504"/>
      <c r="G44" s="2455"/>
      <c r="H44" s="2509"/>
      <c r="K44" s="2305"/>
      <c r="L44" s="2305"/>
      <c r="M44" s="2305"/>
    </row>
    <row r="45" spans="1:13" s="2376" customFormat="1">
      <c r="A45" s="2445"/>
      <c r="B45" s="2445"/>
      <c r="C45" s="2478"/>
      <c r="D45" s="2504"/>
      <c r="E45" s="2504"/>
      <c r="F45" s="2504"/>
      <c r="G45" s="2455"/>
      <c r="H45" s="2509"/>
      <c r="K45" s="2305"/>
      <c r="L45" s="2305"/>
      <c r="M45" s="2305"/>
    </row>
    <row r="46" spans="1:13" s="2381" customFormat="1">
      <c r="A46" s="2443"/>
      <c r="B46" s="2443"/>
      <c r="C46" s="2443"/>
      <c r="D46" s="3232" t="s">
        <v>1034</v>
      </c>
      <c r="E46" s="3233"/>
      <c r="F46" s="3234"/>
      <c r="H46" s="2509"/>
    </row>
    <row r="47" spans="1:13" s="2376" customFormat="1">
      <c r="A47" s="2478" t="s">
        <v>1035</v>
      </c>
      <c r="B47" s="2478"/>
      <c r="C47" s="2478"/>
      <c r="D47" s="2510">
        <f>$B$38*D38+$B$39*D39+$B$40*D40+$B$41*D41+$B$42*D42</f>
        <v>0</v>
      </c>
      <c r="E47" s="2510">
        <f t="shared" ref="E47:F47" si="0">$B$38*E38+$B$39*E39+$B$40*E40+$B$41*E41+$B$42*E42</f>
        <v>0</v>
      </c>
      <c r="F47" s="2510">
        <f t="shared" si="0"/>
        <v>0</v>
      </c>
      <c r="G47" s="2455"/>
      <c r="H47" s="2509"/>
      <c r="K47" s="2305"/>
      <c r="L47" s="2305"/>
      <c r="M47" s="2305"/>
    </row>
    <row r="48" spans="1:13" s="2376" customFormat="1" ht="13.5" thickBot="1">
      <c r="A48" s="2508" t="s">
        <v>1036</v>
      </c>
      <c r="B48" s="2508"/>
      <c r="C48" s="2508"/>
      <c r="D48" s="2510">
        <f>$B$44*D44+$B$45*D45+D47</f>
        <v>0</v>
      </c>
      <c r="E48" s="2510">
        <f t="shared" ref="E48:F48" si="1">$B$44*E44+$B$45*E45+E47</f>
        <v>0</v>
      </c>
      <c r="F48" s="2510">
        <f t="shared" si="1"/>
        <v>0</v>
      </c>
      <c r="G48" s="2511"/>
      <c r="H48" s="2512"/>
      <c r="K48" s="2305"/>
      <c r="L48" s="2305"/>
      <c r="M48" s="2305"/>
    </row>
    <row r="49" spans="1:13" s="2376" customFormat="1" ht="13.5" thickBot="1">
      <c r="A49" s="3218" t="s">
        <v>1037</v>
      </c>
      <c r="B49" s="3219"/>
      <c r="C49" s="3219"/>
      <c r="D49" s="3219"/>
      <c r="E49" s="3219"/>
      <c r="F49" s="3219"/>
      <c r="G49" s="3220"/>
      <c r="H49" s="2485">
        <f>SUM(G38:G42)</f>
        <v>0</v>
      </c>
      <c r="K49" s="2305"/>
      <c r="L49" s="2305"/>
      <c r="M49" s="2305"/>
    </row>
    <row r="50" spans="1:13" s="2381" customFormat="1" ht="6" customHeight="1">
      <c r="A50" s="3235"/>
      <c r="B50" s="3235"/>
      <c r="C50" s="2446"/>
      <c r="D50" s="2513"/>
      <c r="G50" s="2446"/>
      <c r="H50" s="2514"/>
    </row>
    <row r="51" spans="1:13" s="2381" customFormat="1" ht="15" customHeight="1">
      <c r="A51" s="2515"/>
      <c r="B51" s="2515"/>
      <c r="D51" s="2516"/>
      <c r="G51" s="3236" t="s">
        <v>1038</v>
      </c>
      <c r="H51" s="2514"/>
    </row>
    <row r="52" spans="1:13" s="2381" customFormat="1" ht="18.75">
      <c r="A52" s="2517" t="s">
        <v>1039</v>
      </c>
      <c r="B52" s="2517"/>
      <c r="C52" s="2518"/>
      <c r="D52" s="2519" t="s">
        <v>1040</v>
      </c>
      <c r="E52" s="2473" t="s">
        <v>1041</v>
      </c>
      <c r="G52" s="3237"/>
      <c r="H52" s="2514"/>
    </row>
    <row r="53" spans="1:13" s="2376" customFormat="1" ht="15" customHeight="1">
      <c r="A53" s="3214"/>
      <c r="B53" s="3214"/>
      <c r="C53" s="3215"/>
      <c r="D53" s="2504"/>
      <c r="E53" s="2504"/>
      <c r="G53" s="2520"/>
      <c r="H53" s="2521"/>
      <c r="K53" s="2305"/>
      <c r="L53" s="2305"/>
      <c r="M53" s="2305"/>
    </row>
    <row r="54" spans="1:13" s="2376" customFormat="1" ht="15" customHeight="1">
      <c r="A54" s="3214"/>
      <c r="B54" s="3214"/>
      <c r="C54" s="3215"/>
      <c r="D54" s="2504"/>
      <c r="E54" s="2504"/>
      <c r="G54" s="2520"/>
      <c r="H54" s="2521"/>
      <c r="K54" s="2305"/>
      <c r="L54" s="2305"/>
      <c r="M54" s="2305"/>
    </row>
    <row r="55" spans="1:13" s="2376" customFormat="1" ht="15" customHeight="1">
      <c r="A55" s="3214"/>
      <c r="B55" s="3214"/>
      <c r="C55" s="3215"/>
      <c r="D55" s="2504"/>
      <c r="E55" s="2504"/>
      <c r="G55" s="2520"/>
      <c r="H55" s="2521"/>
      <c r="K55" s="2305"/>
      <c r="L55" s="2305"/>
      <c r="M55" s="2305"/>
    </row>
    <row r="56" spans="1:13" s="2376" customFormat="1" ht="15" customHeight="1">
      <c r="A56" s="3214"/>
      <c r="B56" s="3214"/>
      <c r="C56" s="3215"/>
      <c r="D56" s="2504"/>
      <c r="E56" s="2504"/>
      <c r="G56" s="2520"/>
      <c r="H56" s="2521"/>
      <c r="K56" s="2305"/>
      <c r="L56" s="2305"/>
      <c r="M56" s="2305"/>
    </row>
    <row r="57" spans="1:13" s="2376" customFormat="1" ht="15" customHeight="1">
      <c r="A57" s="3214"/>
      <c r="B57" s="3214"/>
      <c r="C57" s="3215"/>
      <c r="D57" s="2504"/>
      <c r="E57" s="2504"/>
      <c r="G57" s="2520"/>
      <c r="H57" s="2521"/>
      <c r="K57" s="2305"/>
      <c r="L57" s="2305"/>
      <c r="M57" s="2305"/>
    </row>
    <row r="58" spans="1:13" s="2376" customFormat="1" ht="15" customHeight="1">
      <c r="A58" s="3214"/>
      <c r="B58" s="3214"/>
      <c r="C58" s="3215"/>
      <c r="D58" s="2504"/>
      <c r="E58" s="2504"/>
      <c r="G58" s="2520"/>
      <c r="H58" s="2521"/>
      <c r="K58" s="2305"/>
      <c r="L58" s="2305"/>
      <c r="M58" s="2305"/>
    </row>
    <row r="59" spans="1:13" s="2376" customFormat="1" ht="15" customHeight="1">
      <c r="A59" s="3214"/>
      <c r="B59" s="3214"/>
      <c r="C59" s="3215"/>
      <c r="D59" s="2504"/>
      <c r="E59" s="2504"/>
      <c r="G59" s="2520"/>
      <c r="H59" s="2521"/>
      <c r="K59" s="2305"/>
      <c r="L59" s="2305"/>
      <c r="M59" s="2305"/>
    </row>
    <row r="60" spans="1:13" s="2376" customFormat="1" ht="15.75" customHeight="1" thickBot="1">
      <c r="A60" s="3216"/>
      <c r="B60" s="3216"/>
      <c r="C60" s="3217"/>
      <c r="D60" s="2504"/>
      <c r="E60" s="2504"/>
      <c r="G60" s="2520"/>
      <c r="H60" s="2521"/>
      <c r="K60" s="2305"/>
      <c r="L60" s="2305"/>
      <c r="M60" s="2305"/>
    </row>
    <row r="61" spans="1:13" s="2376" customFormat="1" ht="13.5" thickBot="1">
      <c r="A61" s="3218" t="s">
        <v>1042</v>
      </c>
      <c r="B61" s="3219"/>
      <c r="C61" s="3219"/>
      <c r="D61" s="3219"/>
      <c r="E61" s="3219"/>
      <c r="F61" s="3219"/>
      <c r="G61" s="3220"/>
      <c r="H61" s="2485">
        <f>G53*D53+G54*D54+G55*D55+G56*D56+G57*D57+G58*D58+G59*D59+G60*D60</f>
        <v>0</v>
      </c>
      <c r="K61" s="2305"/>
      <c r="L61" s="2305"/>
      <c r="M61" s="2305"/>
    </row>
    <row r="62" spans="1:13" s="2376" customFormat="1">
      <c r="A62" s="2522" t="s">
        <v>1043</v>
      </c>
      <c r="C62" s="2305"/>
      <c r="D62" s="2523" t="s">
        <v>1044</v>
      </c>
      <c r="E62" s="2523" t="s">
        <v>375</v>
      </c>
      <c r="G62" s="2524" t="s">
        <v>619</v>
      </c>
      <c r="H62" s="2471"/>
      <c r="K62" s="2305"/>
      <c r="L62" s="2305"/>
      <c r="M62" s="2305"/>
    </row>
    <row r="63" spans="1:13" s="2376" customFormat="1">
      <c r="A63" s="3221"/>
      <c r="B63" s="3221"/>
      <c r="C63" s="3222"/>
      <c r="D63" s="2440"/>
      <c r="E63" s="2440"/>
      <c r="G63" s="2458">
        <f>D63*E63</f>
        <v>0</v>
      </c>
      <c r="H63" s="2471"/>
      <c r="K63" s="2305"/>
      <c r="L63" s="2305"/>
      <c r="M63" s="2305"/>
    </row>
    <row r="64" spans="1:13" s="2376" customFormat="1">
      <c r="A64" s="3221"/>
      <c r="B64" s="3221"/>
      <c r="C64" s="3222"/>
      <c r="D64" s="2440"/>
      <c r="E64" s="2440"/>
      <c r="G64" s="2458">
        <f>D64*E64</f>
        <v>0</v>
      </c>
      <c r="H64" s="2471"/>
      <c r="K64" s="2305"/>
      <c r="L64" s="2305"/>
      <c r="M64" s="2305"/>
    </row>
    <row r="65" spans="1:13" s="2376" customFormat="1" ht="15.75" customHeight="1" thickBot="1">
      <c r="A65" s="3223"/>
      <c r="B65" s="3223"/>
      <c r="C65" s="3224"/>
      <c r="D65" s="2525"/>
      <c r="E65" s="2525"/>
      <c r="G65" s="2493">
        <f>D65*E65</f>
        <v>0</v>
      </c>
      <c r="H65" s="2471"/>
      <c r="K65" s="2305"/>
      <c r="L65" s="2305"/>
      <c r="M65" s="2305"/>
    </row>
    <row r="66" spans="1:13" s="2376" customFormat="1" ht="13.5" thickBot="1">
      <c r="A66" s="3218" t="s">
        <v>1045</v>
      </c>
      <c r="B66" s="3219"/>
      <c r="C66" s="3219"/>
      <c r="D66" s="3219"/>
      <c r="E66" s="3219"/>
      <c r="F66" s="3219"/>
      <c r="G66" s="3220"/>
      <c r="H66" s="2485">
        <f>SUM(G63:G65)</f>
        <v>0</v>
      </c>
      <c r="K66" s="2305"/>
      <c r="L66" s="2305"/>
      <c r="M66" s="2305"/>
    </row>
    <row r="67" spans="1:13" s="2376" customFormat="1">
      <c r="A67" s="2526" t="s">
        <v>1046</v>
      </c>
      <c r="B67" s="2526"/>
      <c r="C67" s="2526"/>
      <c r="D67" s="2526"/>
      <c r="E67" s="2526"/>
      <c r="F67" s="2526"/>
      <c r="G67" s="2526"/>
      <c r="H67" s="2527"/>
      <c r="K67" s="2305"/>
      <c r="L67" s="2305"/>
      <c r="M67" s="2305"/>
    </row>
    <row r="68" spans="1:13" s="2376" customFormat="1">
      <c r="A68" s="2442" t="s">
        <v>1047</v>
      </c>
      <c r="B68" s="2442"/>
      <c r="C68" s="2442"/>
      <c r="D68" s="2442"/>
      <c r="E68" s="2442"/>
      <c r="F68" s="2442"/>
      <c r="G68" s="2442"/>
      <c r="H68" s="2527"/>
      <c r="K68" s="2305"/>
      <c r="L68" s="2305"/>
      <c r="M68" s="2305"/>
    </row>
    <row r="69" spans="1:13" s="2376" customFormat="1">
      <c r="A69" s="2442" t="s">
        <v>1048</v>
      </c>
      <c r="B69" s="3213"/>
      <c r="C69" s="3213"/>
      <c r="D69" s="3213"/>
      <c r="E69" s="3213"/>
      <c r="F69" s="3213"/>
      <c r="G69" s="2439"/>
      <c r="H69" s="2527"/>
      <c r="K69" s="2305"/>
      <c r="L69" s="2305"/>
      <c r="M69" s="2305"/>
    </row>
    <row r="70" spans="1:13" s="2376" customFormat="1" ht="13.5" thickBot="1">
      <c r="A70" s="2376" t="s">
        <v>23</v>
      </c>
      <c r="B70" s="3203"/>
      <c r="C70" s="3204"/>
      <c r="D70" s="3204"/>
      <c r="E70" s="3204"/>
      <c r="F70" s="3205"/>
      <c r="H70" s="2528"/>
      <c r="K70" s="2305"/>
      <c r="L70" s="2305"/>
      <c r="M70" s="2305"/>
    </row>
    <row r="71" spans="1:13" s="2376" customFormat="1" ht="16.5" thickBot="1">
      <c r="A71" s="2529" t="s">
        <v>1049</v>
      </c>
      <c r="B71" s="2530"/>
      <c r="C71" s="2530"/>
      <c r="D71" s="2530"/>
      <c r="E71" s="2530"/>
      <c r="F71" s="2530"/>
      <c r="G71" s="2531"/>
      <c r="H71" s="2532">
        <f>H26+H49+H34+H61+H66+H67+H68+H69+H70</f>
        <v>0</v>
      </c>
      <c r="K71" s="2305"/>
      <c r="L71" s="2305"/>
      <c r="M71" s="2305"/>
    </row>
    <row r="72" spans="1:13" s="2376" customFormat="1" ht="6" customHeight="1" thickBot="1">
      <c r="H72" s="2471"/>
      <c r="K72" s="2305"/>
      <c r="L72" s="2305"/>
      <c r="M72" s="2305"/>
    </row>
    <row r="73" spans="1:13" s="2376" customFormat="1" ht="16.5" thickBot="1">
      <c r="A73" s="2529" t="str">
        <f>CONCATENATE("Deckungsbeitrag ",F5)</f>
        <v xml:space="preserve">Deckungsbeitrag </v>
      </c>
      <c r="B73" s="2530"/>
      <c r="C73" s="2530"/>
      <c r="D73" s="2530"/>
      <c r="E73" s="2530"/>
      <c r="F73" s="2530"/>
      <c r="G73" s="2531"/>
      <c r="H73" s="2466">
        <f>H18-H71</f>
        <v>0</v>
      </c>
      <c r="K73" s="2305"/>
      <c r="L73" s="2305"/>
      <c r="M73" s="2305"/>
    </row>
    <row r="74" spans="1:13" s="2376" customFormat="1" ht="6" customHeight="1">
      <c r="K74" s="2305"/>
      <c r="L74" s="2305"/>
      <c r="M74" s="2305"/>
    </row>
    <row r="75" spans="1:13" s="2376" customFormat="1">
      <c r="A75" s="2533" t="s">
        <v>1050</v>
      </c>
      <c r="B75" s="2442"/>
      <c r="C75" s="2534"/>
      <c r="D75" s="2439"/>
      <c r="E75" s="2473" t="s">
        <v>1041</v>
      </c>
      <c r="G75" s="2535"/>
      <c r="H75" s="2536"/>
      <c r="K75" s="2305"/>
      <c r="L75" s="2305"/>
      <c r="M75" s="2305"/>
    </row>
    <row r="76" spans="1:13" s="2376" customFormat="1">
      <c r="A76" s="3206" t="s">
        <v>1051</v>
      </c>
      <c r="B76" s="3206"/>
      <c r="C76" s="3206"/>
      <c r="D76" s="3207"/>
      <c r="E76" s="2537">
        <f>E53*D53+E54*D54+E55*D55+E56*D56+E57*D57+E58*D58+E59*D59+E60*D60</f>
        <v>0</v>
      </c>
      <c r="G76" s="2536"/>
      <c r="H76" s="2536"/>
      <c r="K76" s="2305"/>
      <c r="L76" s="2305"/>
      <c r="M76" s="2305"/>
    </row>
    <row r="77" spans="1:13" s="2376" customFormat="1">
      <c r="A77" s="3208"/>
      <c r="B77" s="3208"/>
      <c r="C77" s="3208"/>
      <c r="D77" s="3209"/>
      <c r="E77" s="2440" t="s">
        <v>227</v>
      </c>
      <c r="G77" s="2536"/>
      <c r="H77" s="2536"/>
      <c r="K77" s="2305"/>
      <c r="L77" s="2305"/>
      <c r="M77" s="2305"/>
    </row>
    <row r="78" spans="1:13" s="2376" customFormat="1" ht="13.5" thickBot="1">
      <c r="A78" s="3210"/>
      <c r="B78" s="3210"/>
      <c r="C78" s="3210"/>
      <c r="D78" s="3211"/>
      <c r="E78" s="2525" t="s">
        <v>227</v>
      </c>
      <c r="G78" s="2536"/>
      <c r="H78" s="2536"/>
      <c r="K78" s="2305"/>
      <c r="L78" s="2305"/>
      <c r="M78" s="2305"/>
    </row>
    <row r="79" spans="1:13" s="2376" customFormat="1" ht="13.5" thickBot="1">
      <c r="A79" s="2538"/>
      <c r="B79" s="2530"/>
      <c r="C79" s="2539"/>
      <c r="D79" s="2530"/>
      <c r="E79" s="2540" t="s">
        <v>1052</v>
      </c>
      <c r="F79" s="2541">
        <f>SUM(E76:E78)</f>
        <v>0</v>
      </c>
      <c r="G79" s="2536"/>
      <c r="H79" s="2536"/>
      <c r="K79" s="2305"/>
      <c r="L79" s="2305"/>
      <c r="M79" s="2305"/>
    </row>
    <row r="80" spans="1:13" s="2376" customFormat="1">
      <c r="A80" s="2542"/>
      <c r="C80" s="2543"/>
      <c r="D80" s="3212"/>
      <c r="E80" s="3212"/>
      <c r="F80" s="3212"/>
      <c r="G80" s="2536"/>
      <c r="H80" s="2536"/>
    </row>
    <row r="81" spans="1:8" s="2376" customFormat="1">
      <c r="A81" s="2542"/>
      <c r="C81" s="2543"/>
      <c r="D81" s="2544"/>
      <c r="E81" s="2544"/>
      <c r="F81" s="2544"/>
      <c r="G81" s="2536"/>
      <c r="H81" s="2536"/>
    </row>
    <row r="82" spans="1:8" s="2376" customFormat="1">
      <c r="A82" s="2545"/>
      <c r="C82" s="2543"/>
      <c r="D82" s="2543"/>
      <c r="E82" s="2543"/>
      <c r="F82" s="2543"/>
      <c r="G82" s="2543"/>
    </row>
  </sheetData>
  <sheetProtection password="F25B" sheet="1" objects="1" scenarios="1"/>
  <mergeCells count="35">
    <mergeCell ref="A2:C2"/>
    <mergeCell ref="D2:E2"/>
    <mergeCell ref="F2:H2"/>
    <mergeCell ref="A3:C3"/>
    <mergeCell ref="D3:E3"/>
    <mergeCell ref="F3:H3"/>
    <mergeCell ref="A54:C54"/>
    <mergeCell ref="F5:H5"/>
    <mergeCell ref="A18:G18"/>
    <mergeCell ref="A26:G26"/>
    <mergeCell ref="A34:G34"/>
    <mergeCell ref="D36:F36"/>
    <mergeCell ref="D43:F43"/>
    <mergeCell ref="D46:F46"/>
    <mergeCell ref="A49:G49"/>
    <mergeCell ref="A50:B50"/>
    <mergeCell ref="G51:G52"/>
    <mergeCell ref="A53:C53"/>
    <mergeCell ref="B69:F69"/>
    <mergeCell ref="A55:C55"/>
    <mergeCell ref="A56:C56"/>
    <mergeCell ref="A57:C57"/>
    <mergeCell ref="A58:C58"/>
    <mergeCell ref="A59:C59"/>
    <mergeCell ref="A60:C60"/>
    <mergeCell ref="A61:G61"/>
    <mergeCell ref="A63:C63"/>
    <mergeCell ref="A64:C64"/>
    <mergeCell ref="A65:C65"/>
    <mergeCell ref="A66:G66"/>
    <mergeCell ref="B70:F70"/>
    <mergeCell ref="A76:D76"/>
    <mergeCell ref="A77:D77"/>
    <mergeCell ref="A78:D78"/>
    <mergeCell ref="D80:F80"/>
  </mergeCells>
  <printOptions horizontalCentered="1"/>
  <pageMargins left="0.78740157480314965" right="0.39370078740157483" top="0.31496062992125984" bottom="0" header="0" footer="0"/>
  <pageSetup paperSize="9" scale="83" orientation="portrait" horizontalDpi="300" verticalDpi="300" r:id="rId1"/>
  <headerFooter alignWithMargins="0">
    <oddFooter xml:space="preserve">&amp;L&amp;8
&amp;C
&amp;R
</oddFooter>
  </headerFooter>
  <legacyDrawing r:id="rId2"/>
</worksheet>
</file>

<file path=xl/worksheets/sheet57.xml><?xml version="1.0" encoding="utf-8"?>
<worksheet xmlns="http://schemas.openxmlformats.org/spreadsheetml/2006/main" xmlns:r="http://schemas.openxmlformats.org/officeDocument/2006/relationships">
  <sheetPr codeName="Tabelle56">
    <pageSetUpPr fitToPage="1"/>
  </sheetPr>
  <dimension ref="A1:M82"/>
  <sheetViews>
    <sheetView showZeros="0" zoomScale="110" zoomScaleNormal="110" workbookViewId="0">
      <selection activeCell="A2" sqref="A2:C2"/>
    </sheetView>
  </sheetViews>
  <sheetFormatPr baseColWidth="10" defaultRowHeight="12.75"/>
  <cols>
    <col min="1" max="1" width="28.42578125" style="2305" customWidth="1"/>
    <col min="2" max="2" width="6.5703125" style="2305" customWidth="1"/>
    <col min="3" max="3" width="9.42578125" style="2305" bestFit="1" customWidth="1"/>
    <col min="4" max="6" width="6.7109375" style="2305" customWidth="1"/>
    <col min="7" max="7" width="12.140625" style="2305" customWidth="1"/>
    <col min="8" max="8" width="9.28515625" style="2305" customWidth="1"/>
    <col min="9" max="10" width="2.5703125" style="2376" customWidth="1"/>
    <col min="11" max="16384" width="11.42578125" style="2305"/>
  </cols>
  <sheetData>
    <row r="1" spans="1:11" ht="20.100000000000001" customHeight="1" thickBot="1">
      <c r="G1" s="2376"/>
      <c r="I1" s="2305"/>
      <c r="J1" s="2305"/>
    </row>
    <row r="2" spans="1:11" s="2376" customFormat="1" ht="13.5" customHeight="1">
      <c r="A2" s="3193">
        <f>Hauptmenü!C4</f>
        <v>0</v>
      </c>
      <c r="B2" s="3194"/>
      <c r="C2" s="3194"/>
      <c r="D2" s="3195">
        <f>Hauptmenü!C5</f>
        <v>0</v>
      </c>
      <c r="E2" s="3195"/>
      <c r="F2" s="3196">
        <f>Hauptmenü!C6</f>
        <v>0</v>
      </c>
      <c r="G2" s="3196"/>
      <c r="H2" s="3197"/>
    </row>
    <row r="3" spans="1:11" s="2376" customFormat="1" ht="13.5" thickBot="1">
      <c r="A3" s="3198" t="s">
        <v>971</v>
      </c>
      <c r="B3" s="3199"/>
      <c r="C3" s="3199"/>
      <c r="D3" s="3200" t="s">
        <v>112</v>
      </c>
      <c r="E3" s="3200"/>
      <c r="F3" s="3201" t="s">
        <v>111</v>
      </c>
      <c r="G3" s="3201"/>
      <c r="H3" s="3202"/>
    </row>
    <row r="4" spans="1:11" s="2376" customFormat="1" ht="6" customHeight="1">
      <c r="H4" s="2377"/>
    </row>
    <row r="5" spans="1:11" ht="14.25" customHeight="1">
      <c r="A5" s="2434" t="s">
        <v>1004</v>
      </c>
      <c r="B5" s="2379"/>
      <c r="C5" s="2376"/>
      <c r="D5" s="2376"/>
      <c r="E5" s="2380" t="s">
        <v>1005</v>
      </c>
      <c r="F5" s="3225"/>
      <c r="G5" s="3225"/>
      <c r="H5" s="3225"/>
      <c r="K5" s="2435"/>
    </row>
    <row r="6" spans="1:11" ht="6" customHeight="1" thickBot="1">
      <c r="A6" s="2436"/>
      <c r="B6" s="2436"/>
      <c r="C6" s="2436"/>
      <c r="D6" s="2436"/>
      <c r="E6" s="2436"/>
      <c r="F6" s="2436"/>
      <c r="G6" s="2437"/>
      <c r="H6" s="2436"/>
      <c r="K6" s="2435"/>
    </row>
    <row r="7" spans="1:11" ht="6" customHeight="1">
      <c r="A7" s="2376"/>
      <c r="C7" s="2376"/>
      <c r="D7" s="2438"/>
      <c r="E7" s="2376"/>
      <c r="F7" s="2376"/>
      <c r="G7" s="2376"/>
      <c r="H7" s="2376"/>
      <c r="K7" s="2435"/>
    </row>
    <row r="8" spans="1:11">
      <c r="A8" s="2439" t="s">
        <v>1006</v>
      </c>
      <c r="B8" s="2440"/>
      <c r="C8" s="2441" t="s">
        <v>1007</v>
      </c>
      <c r="D8" s="2376"/>
      <c r="E8" s="2376"/>
      <c r="F8" s="2376"/>
      <c r="G8" s="2381"/>
      <c r="H8" s="2376"/>
    </row>
    <row r="9" spans="1:11">
      <c r="A9" s="2442" t="s">
        <v>1008</v>
      </c>
      <c r="B9" s="2443"/>
      <c r="C9" s="2444"/>
      <c r="D9" s="2376"/>
      <c r="E9" s="2376"/>
      <c r="F9" s="2376"/>
      <c r="G9" s="2381"/>
      <c r="H9" s="2376"/>
    </row>
    <row r="10" spans="1:11">
      <c r="A10" s="2445"/>
      <c r="B10" s="2440"/>
      <c r="C10" s="2441" t="s">
        <v>1007</v>
      </c>
      <c r="D10" s="2376"/>
      <c r="E10" s="2376"/>
      <c r="F10" s="2376"/>
      <c r="G10" s="2381"/>
      <c r="H10" s="2376"/>
    </row>
    <row r="11" spans="1:11" s="2383" customFormat="1" ht="6" customHeight="1">
      <c r="A11" s="2446"/>
      <c r="B11" s="2446"/>
      <c r="C11" s="2447"/>
      <c r="D11" s="2381"/>
      <c r="E11" s="2381"/>
      <c r="F11" s="2381"/>
      <c r="G11" s="2381"/>
      <c r="H11" s="2381"/>
      <c r="I11" s="2381"/>
      <c r="J11" s="2381"/>
    </row>
    <row r="12" spans="1:11" s="2381" customFormat="1" ht="22.5">
      <c r="A12" s="2448"/>
      <c r="B12" s="2449" t="s">
        <v>395</v>
      </c>
      <c r="C12" s="2450" t="s">
        <v>1009</v>
      </c>
      <c r="G12" s="2451" t="s">
        <v>82</v>
      </c>
    </row>
    <row r="13" spans="1:11">
      <c r="A13" s="2452"/>
      <c r="B13" s="2453"/>
      <c r="C13" s="2454"/>
      <c r="D13" s="2455"/>
      <c r="E13" s="2456"/>
      <c r="F13" s="2457"/>
      <c r="G13" s="2458">
        <f>(B13/100)*$B$8*C13</f>
        <v>0</v>
      </c>
      <c r="H13" s="2376"/>
      <c r="K13" s="2435"/>
    </row>
    <row r="14" spans="1:11">
      <c r="A14" s="2459"/>
      <c r="B14" s="2453"/>
      <c r="C14" s="2454"/>
      <c r="D14" s="2455"/>
      <c r="E14" s="2376"/>
      <c r="F14" s="2376"/>
      <c r="G14" s="2458">
        <f>(B14/100)*$B$8*C14</f>
        <v>0</v>
      </c>
      <c r="H14" s="2376"/>
    </row>
    <row r="15" spans="1:11">
      <c r="A15" s="2305" t="s">
        <v>1010</v>
      </c>
      <c r="B15" s="2460"/>
      <c r="C15" s="2461"/>
      <c r="D15" s="2381"/>
    </row>
    <row r="16" spans="1:11">
      <c r="A16" s="2452"/>
      <c r="B16" s="2453"/>
      <c r="C16" s="2454"/>
      <c r="D16" s="2455"/>
      <c r="E16" s="2376"/>
      <c r="F16" s="2376"/>
      <c r="G16" s="2458">
        <f>(B16/100)*$B$10*C16</f>
        <v>0</v>
      </c>
      <c r="H16" s="2376"/>
    </row>
    <row r="17" spans="1:10" s="2383" customFormat="1" ht="13.5" thickBot="1">
      <c r="A17" s="2462" t="s">
        <v>1011</v>
      </c>
      <c r="B17" s="2463"/>
      <c r="C17" s="2464"/>
      <c r="D17" s="2381"/>
      <c r="E17" s="2381"/>
      <c r="F17" s="2381"/>
      <c r="G17" s="2465"/>
      <c r="H17" s="2381"/>
      <c r="I17" s="2381"/>
      <c r="J17" s="2381"/>
    </row>
    <row r="18" spans="1:10" s="2468" customFormat="1" ht="16.5" thickBot="1">
      <c r="A18" s="3226" t="s">
        <v>1012</v>
      </c>
      <c r="B18" s="3227"/>
      <c r="C18" s="3227"/>
      <c r="D18" s="3227"/>
      <c r="E18" s="3227"/>
      <c r="F18" s="3227"/>
      <c r="G18" s="3228"/>
      <c r="H18" s="2466">
        <f>SUM(G13:G16)-G17</f>
        <v>0</v>
      </c>
      <c r="I18" s="2467"/>
      <c r="J18" s="2467"/>
    </row>
    <row r="19" spans="1:10" ht="6" customHeight="1">
      <c r="A19" s="2376" t="s">
        <v>227</v>
      </c>
      <c r="B19" s="2456" t="s">
        <v>227</v>
      </c>
      <c r="C19" s="2376" t="s">
        <v>227</v>
      </c>
      <c r="D19" s="2376" t="s">
        <v>227</v>
      </c>
      <c r="E19" s="2376" t="s">
        <v>227</v>
      </c>
      <c r="F19" s="2376" t="s">
        <v>227</v>
      </c>
      <c r="G19" s="2469" t="s">
        <v>227</v>
      </c>
      <c r="H19" s="2470" t="s">
        <v>227</v>
      </c>
    </row>
    <row r="20" spans="1:10">
      <c r="A20" s="2439" t="s">
        <v>1013</v>
      </c>
      <c r="B20" s="2440"/>
      <c r="C20" s="2441" t="s">
        <v>1007</v>
      </c>
      <c r="D20" s="2376"/>
      <c r="E20" s="2376"/>
      <c r="F20" s="2376"/>
      <c r="G20" s="2381"/>
      <c r="H20" s="2471"/>
    </row>
    <row r="21" spans="1:10" s="2381" customFormat="1" ht="6" customHeight="1">
      <c r="A21" s="2446"/>
      <c r="B21" s="2446"/>
      <c r="C21" s="2447"/>
      <c r="H21" s="2472"/>
    </row>
    <row r="22" spans="1:10" s="2381" customFormat="1">
      <c r="A22" s="2448"/>
      <c r="B22" s="2473" t="s">
        <v>395</v>
      </c>
      <c r="C22" s="2450" t="s">
        <v>1014</v>
      </c>
      <c r="H22" s="2472"/>
    </row>
    <row r="23" spans="1:10">
      <c r="A23" s="2474" t="s">
        <v>1015</v>
      </c>
      <c r="B23" s="2475"/>
      <c r="C23" s="2476"/>
      <c r="D23" s="2455"/>
      <c r="E23" s="2376"/>
      <c r="F23" s="2376"/>
      <c r="G23" s="2477">
        <f>(B23/100)*$B$20*C23</f>
        <v>0</v>
      </c>
      <c r="H23" s="2471"/>
    </row>
    <row r="24" spans="1:10" ht="15">
      <c r="A24" s="2478" t="s">
        <v>1016</v>
      </c>
      <c r="B24" s="2479"/>
      <c r="C24" s="2476"/>
      <c r="D24" s="2455"/>
      <c r="E24" s="2376"/>
      <c r="F24" s="2376"/>
      <c r="G24" s="2477">
        <f>(B24/100)*$B$20*C24</f>
        <v>0</v>
      </c>
      <c r="H24" s="2471"/>
    </row>
    <row r="25" spans="1:10" ht="13.5" thickBot="1">
      <c r="A25" s="2480" t="s">
        <v>1017</v>
      </c>
      <c r="B25" s="2481"/>
      <c r="C25" s="2481"/>
      <c r="D25" s="2482"/>
      <c r="E25" s="2482"/>
      <c r="F25" s="2483"/>
      <c r="G25" s="2484"/>
      <c r="H25" s="2471"/>
    </row>
    <row r="26" spans="1:10" ht="13.5" thickBot="1">
      <c r="A26" s="3218" t="s">
        <v>1018</v>
      </c>
      <c r="B26" s="3219"/>
      <c r="C26" s="3219"/>
      <c r="D26" s="3219"/>
      <c r="E26" s="3219"/>
      <c r="F26" s="3219"/>
      <c r="G26" s="3220"/>
      <c r="H26" s="2485">
        <f>SUM(G23:G25)</f>
        <v>0</v>
      </c>
    </row>
    <row r="27" spans="1:10" s="2383" customFormat="1" ht="6" customHeight="1">
      <c r="A27" s="2486"/>
      <c r="B27" s="2486"/>
      <c r="C27" s="2487"/>
      <c r="D27" s="2487"/>
      <c r="E27" s="2486"/>
      <c r="F27" s="2486"/>
      <c r="G27" s="2486"/>
      <c r="H27" s="2472"/>
      <c r="I27" s="2381"/>
      <c r="J27" s="2381"/>
    </row>
    <row r="28" spans="1:10" ht="22.5">
      <c r="A28" s="2439" t="s">
        <v>1019</v>
      </c>
      <c r="B28" s="2488" t="s">
        <v>1020</v>
      </c>
      <c r="C28" s="2488" t="s">
        <v>1021</v>
      </c>
      <c r="E28" s="2376"/>
      <c r="F28" s="2376"/>
      <c r="G28" s="2489" t="s">
        <v>619</v>
      </c>
      <c r="H28" s="2471"/>
    </row>
    <row r="29" spans="1:10">
      <c r="A29" s="2490"/>
      <c r="B29" s="2491"/>
      <c r="C29" s="2476"/>
      <c r="E29" s="2376"/>
      <c r="F29" s="2376"/>
      <c r="G29" s="2458">
        <f>B29*C29</f>
        <v>0</v>
      </c>
      <c r="H29" s="2471"/>
    </row>
    <row r="30" spans="1:10">
      <c r="A30" s="2490"/>
      <c r="B30" s="2491"/>
      <c r="C30" s="2476"/>
      <c r="E30" s="2376"/>
      <c r="F30" s="2376"/>
      <c r="G30" s="2458">
        <f>B30*C30</f>
        <v>0</v>
      </c>
      <c r="H30" s="2471"/>
    </row>
    <row r="31" spans="1:10">
      <c r="A31" s="2490"/>
      <c r="B31" s="2491"/>
      <c r="C31" s="2476"/>
      <c r="E31" s="2376"/>
      <c r="F31" s="2376"/>
      <c r="G31" s="2458">
        <f>B31*C31</f>
        <v>0</v>
      </c>
      <c r="H31" s="2471"/>
    </row>
    <row r="32" spans="1:10">
      <c r="A32" s="2490"/>
      <c r="B32" s="2491"/>
      <c r="C32" s="2476"/>
      <c r="E32" s="2376"/>
      <c r="F32" s="2376"/>
      <c r="G32" s="2458">
        <f>B32*C32</f>
        <v>0</v>
      </c>
      <c r="H32" s="2471"/>
    </row>
    <row r="33" spans="1:13" ht="13.5" thickBot="1">
      <c r="A33" s="2492"/>
      <c r="B33" s="2491"/>
      <c r="C33" s="2476"/>
      <c r="E33" s="2376"/>
      <c r="F33" s="2376"/>
      <c r="G33" s="2493">
        <f>B33*C33</f>
        <v>0</v>
      </c>
      <c r="H33" s="2471"/>
      <c r="M33" s="2494"/>
    </row>
    <row r="34" spans="1:13" s="2376" customFormat="1" ht="13.5" thickBot="1">
      <c r="A34" s="3218" t="s">
        <v>1022</v>
      </c>
      <c r="B34" s="3219"/>
      <c r="C34" s="3219"/>
      <c r="D34" s="3219"/>
      <c r="E34" s="3219"/>
      <c r="F34" s="3219"/>
      <c r="G34" s="3220"/>
      <c r="H34" s="2485">
        <f>SUM(G29:G33)</f>
        <v>0</v>
      </c>
      <c r="K34" s="2305"/>
      <c r="L34" s="2305"/>
      <c r="M34" s="2305"/>
    </row>
    <row r="35" spans="1:13" s="2376" customFormat="1" ht="6" customHeight="1">
      <c r="A35" s="2495"/>
      <c r="B35" s="2495"/>
      <c r="C35" s="2495"/>
      <c r="D35" s="2495"/>
      <c r="E35" s="2495"/>
      <c r="F35" s="2495"/>
      <c r="G35" s="2495"/>
      <c r="H35" s="2472"/>
      <c r="K35" s="2305"/>
      <c r="L35" s="2305"/>
      <c r="M35" s="2305"/>
    </row>
    <row r="36" spans="1:13" s="2376" customFormat="1">
      <c r="A36" s="2496"/>
      <c r="B36" s="2497" t="s">
        <v>1023</v>
      </c>
      <c r="C36" s="2497" t="s">
        <v>1024</v>
      </c>
      <c r="D36" s="3229" t="s">
        <v>1025</v>
      </c>
      <c r="E36" s="3230"/>
      <c r="F36" s="3231"/>
      <c r="G36" s="2498" t="s">
        <v>1026</v>
      </c>
      <c r="H36" s="2472"/>
      <c r="K36" s="2305"/>
      <c r="L36" s="2305"/>
      <c r="M36" s="2305"/>
    </row>
    <row r="37" spans="1:13" s="2376" customFormat="1">
      <c r="A37" s="2499" t="s">
        <v>284</v>
      </c>
      <c r="B37" s="2500" t="s">
        <v>1007</v>
      </c>
      <c r="C37" s="2501" t="s">
        <v>1027</v>
      </c>
      <c r="D37" s="2489" t="s">
        <v>1028</v>
      </c>
      <c r="E37" s="2489" t="s">
        <v>1029</v>
      </c>
      <c r="F37" s="2489" t="s">
        <v>1030</v>
      </c>
      <c r="G37" s="2502" t="s">
        <v>619</v>
      </c>
      <c r="H37" s="2472"/>
      <c r="K37" s="2305"/>
      <c r="L37" s="2305"/>
      <c r="M37" s="2305"/>
    </row>
    <row r="38" spans="1:13" s="2376" customFormat="1">
      <c r="A38" s="2459"/>
      <c r="B38" s="2459"/>
      <c r="C38" s="2503"/>
      <c r="D38" s="2504"/>
      <c r="E38" s="2504"/>
      <c r="F38" s="2504"/>
      <c r="G38" s="2458">
        <f>B38*C38</f>
        <v>0</v>
      </c>
      <c r="H38" s="2471"/>
      <c r="K38" s="2305"/>
      <c r="L38" s="2305"/>
      <c r="M38" s="2305"/>
    </row>
    <row r="39" spans="1:13" s="2376" customFormat="1">
      <c r="A39" s="2445"/>
      <c r="B39" s="2445"/>
      <c r="C39" s="2505"/>
      <c r="D39" s="2504"/>
      <c r="E39" s="2504"/>
      <c r="F39" s="2504"/>
      <c r="G39" s="2458">
        <f>B39*C39</f>
        <v>0</v>
      </c>
      <c r="H39" s="2471"/>
      <c r="K39" s="2305"/>
      <c r="L39" s="2305"/>
      <c r="M39" s="2305"/>
    </row>
    <row r="40" spans="1:13" s="2376" customFormat="1">
      <c r="A40" s="2445"/>
      <c r="B40" s="2445"/>
      <c r="C40" s="2505"/>
      <c r="D40" s="2504"/>
      <c r="E40" s="2504"/>
      <c r="F40" s="2504"/>
      <c r="G40" s="2458">
        <f>B40*C40</f>
        <v>0</v>
      </c>
      <c r="H40" s="2471"/>
      <c r="K40" s="2305"/>
      <c r="L40" s="2305"/>
      <c r="M40" s="2305"/>
    </row>
    <row r="41" spans="1:13" s="2376" customFormat="1">
      <c r="A41" s="2445"/>
      <c r="B41" s="2445"/>
      <c r="C41" s="2505"/>
      <c r="D41" s="2504"/>
      <c r="E41" s="2504"/>
      <c r="F41" s="2504"/>
      <c r="G41" s="2458">
        <f>B41*C41</f>
        <v>0</v>
      </c>
      <c r="H41" s="2471"/>
      <c r="K41" s="2305"/>
      <c r="L41" s="2305"/>
      <c r="M41" s="2305"/>
    </row>
    <row r="42" spans="1:13" s="2376" customFormat="1">
      <c r="A42" s="2445"/>
      <c r="B42" s="2445"/>
      <c r="C42" s="2505"/>
      <c r="D42" s="2504"/>
      <c r="E42" s="2504"/>
      <c r="F42" s="2504"/>
      <c r="G42" s="2458">
        <f>B42*C42</f>
        <v>0</v>
      </c>
      <c r="H42" s="2472"/>
      <c r="K42" s="2305"/>
      <c r="L42" s="2305"/>
      <c r="M42" s="2305"/>
    </row>
    <row r="43" spans="1:13" s="2376" customFormat="1">
      <c r="A43" s="2506" t="s">
        <v>1031</v>
      </c>
      <c r="B43" s="2507" t="s">
        <v>1032</v>
      </c>
      <c r="C43" s="2508"/>
      <c r="D43" s="3229" t="s">
        <v>1033</v>
      </c>
      <c r="E43" s="3230"/>
      <c r="F43" s="3231"/>
      <c r="G43" s="2305"/>
      <c r="H43" s="2509"/>
      <c r="K43" s="2305"/>
      <c r="L43" s="2305"/>
      <c r="M43" s="2305"/>
    </row>
    <row r="44" spans="1:13" s="2376" customFormat="1">
      <c r="A44" s="2445"/>
      <c r="B44" s="2440"/>
      <c r="C44" s="2478"/>
      <c r="D44" s="2504"/>
      <c r="E44" s="2504"/>
      <c r="F44" s="2504"/>
      <c r="G44" s="2455"/>
      <c r="H44" s="2509"/>
      <c r="K44" s="2305"/>
      <c r="L44" s="2305"/>
      <c r="M44" s="2305"/>
    </row>
    <row r="45" spans="1:13" s="2376" customFormat="1">
      <c r="A45" s="2445"/>
      <c r="B45" s="2445"/>
      <c r="C45" s="2478"/>
      <c r="D45" s="2504"/>
      <c r="E45" s="2504"/>
      <c r="F45" s="2504"/>
      <c r="G45" s="2455"/>
      <c r="H45" s="2509"/>
      <c r="K45" s="2305"/>
      <c r="L45" s="2305"/>
      <c r="M45" s="2305"/>
    </row>
    <row r="46" spans="1:13" s="2381" customFormat="1">
      <c r="A46" s="2443"/>
      <c r="B46" s="2443"/>
      <c r="C46" s="2443"/>
      <c r="D46" s="3232" t="s">
        <v>1034</v>
      </c>
      <c r="E46" s="3233"/>
      <c r="F46" s="3234"/>
      <c r="H46" s="2509"/>
    </row>
    <row r="47" spans="1:13" s="2376" customFormat="1">
      <c r="A47" s="2478" t="s">
        <v>1035</v>
      </c>
      <c r="B47" s="2478"/>
      <c r="C47" s="2478"/>
      <c r="D47" s="2510">
        <f>$B$38*D38+$B$39*D39+$B$40*D40+$B$41*D41+$B$42*D42</f>
        <v>0</v>
      </c>
      <c r="E47" s="2510">
        <f t="shared" ref="E47:F47" si="0">$B$38*E38+$B$39*E39+$B$40*E40+$B$41*E41+$B$42*E42</f>
        <v>0</v>
      </c>
      <c r="F47" s="2510">
        <f t="shared" si="0"/>
        <v>0</v>
      </c>
      <c r="G47" s="2455"/>
      <c r="H47" s="2509"/>
      <c r="K47" s="2305"/>
      <c r="L47" s="2305"/>
      <c r="M47" s="2305"/>
    </row>
    <row r="48" spans="1:13" s="2376" customFormat="1" ht="13.5" thickBot="1">
      <c r="A48" s="2508" t="s">
        <v>1036</v>
      </c>
      <c r="B48" s="2508"/>
      <c r="C48" s="2508"/>
      <c r="D48" s="2510">
        <f>$B$44*D44+$B$45*D45+D47</f>
        <v>0</v>
      </c>
      <c r="E48" s="2510">
        <f t="shared" ref="E48:F48" si="1">$B$44*E44+$B$45*E45+E47</f>
        <v>0</v>
      </c>
      <c r="F48" s="2510">
        <f t="shared" si="1"/>
        <v>0</v>
      </c>
      <c r="G48" s="2511"/>
      <c r="H48" s="2512"/>
      <c r="K48" s="2305"/>
      <c r="L48" s="2305"/>
      <c r="M48" s="2305"/>
    </row>
    <row r="49" spans="1:13" s="2376" customFormat="1" ht="13.5" thickBot="1">
      <c r="A49" s="3218" t="s">
        <v>1037</v>
      </c>
      <c r="B49" s="3219"/>
      <c r="C49" s="3219"/>
      <c r="D49" s="3219"/>
      <c r="E49" s="3219"/>
      <c r="F49" s="3219"/>
      <c r="G49" s="3220"/>
      <c r="H49" s="2485">
        <f>SUM(G38:G42)</f>
        <v>0</v>
      </c>
      <c r="K49" s="2305"/>
      <c r="L49" s="2305"/>
      <c r="M49" s="2305"/>
    </row>
    <row r="50" spans="1:13" s="2381" customFormat="1" ht="6" customHeight="1">
      <c r="A50" s="3235"/>
      <c r="B50" s="3235"/>
      <c r="C50" s="2446"/>
      <c r="D50" s="2513"/>
      <c r="G50" s="2446"/>
      <c r="H50" s="2514"/>
    </row>
    <row r="51" spans="1:13" s="2381" customFormat="1" ht="15" customHeight="1">
      <c r="A51" s="2515"/>
      <c r="B51" s="2515"/>
      <c r="D51" s="2516"/>
      <c r="G51" s="3236" t="s">
        <v>1038</v>
      </c>
      <c r="H51" s="2514"/>
    </row>
    <row r="52" spans="1:13" s="2381" customFormat="1" ht="18.75">
      <c r="A52" s="2517" t="s">
        <v>1039</v>
      </c>
      <c r="B52" s="2517"/>
      <c r="C52" s="2518"/>
      <c r="D52" s="2519" t="s">
        <v>1040</v>
      </c>
      <c r="E52" s="2473" t="s">
        <v>1041</v>
      </c>
      <c r="G52" s="3237"/>
      <c r="H52" s="2514"/>
    </row>
    <row r="53" spans="1:13" s="2376" customFormat="1" ht="15" customHeight="1">
      <c r="A53" s="3214"/>
      <c r="B53" s="3214"/>
      <c r="C53" s="3215"/>
      <c r="D53" s="2504"/>
      <c r="E53" s="2504"/>
      <c r="G53" s="2520"/>
      <c r="H53" s="2521"/>
      <c r="K53" s="2305"/>
      <c r="L53" s="2305"/>
      <c r="M53" s="2305"/>
    </row>
    <row r="54" spans="1:13" s="2376" customFormat="1" ht="15" customHeight="1">
      <c r="A54" s="3214"/>
      <c r="B54" s="3214"/>
      <c r="C54" s="3215"/>
      <c r="D54" s="2504"/>
      <c r="E54" s="2504"/>
      <c r="G54" s="2520"/>
      <c r="H54" s="2521"/>
      <c r="K54" s="2305"/>
      <c r="L54" s="2305"/>
      <c r="M54" s="2305"/>
    </row>
    <row r="55" spans="1:13" s="2376" customFormat="1" ht="15" customHeight="1">
      <c r="A55" s="3214"/>
      <c r="B55" s="3214"/>
      <c r="C55" s="3215"/>
      <c r="D55" s="2504"/>
      <c r="E55" s="2504"/>
      <c r="G55" s="2520"/>
      <c r="H55" s="2521"/>
      <c r="K55" s="2305"/>
      <c r="L55" s="2305"/>
      <c r="M55" s="2305"/>
    </row>
    <row r="56" spans="1:13" s="2376" customFormat="1" ht="15" customHeight="1">
      <c r="A56" s="3214"/>
      <c r="B56" s="3214"/>
      <c r="C56" s="3215"/>
      <c r="D56" s="2504"/>
      <c r="E56" s="2504"/>
      <c r="G56" s="2520"/>
      <c r="H56" s="2521"/>
      <c r="K56" s="2305"/>
      <c r="L56" s="2305"/>
      <c r="M56" s="2305"/>
    </row>
    <row r="57" spans="1:13" s="2376" customFormat="1" ht="15" customHeight="1">
      <c r="A57" s="3214"/>
      <c r="B57" s="3214"/>
      <c r="C57" s="3215"/>
      <c r="D57" s="2504"/>
      <c r="E57" s="2504"/>
      <c r="G57" s="2520"/>
      <c r="H57" s="2521"/>
      <c r="K57" s="2305"/>
      <c r="L57" s="2305"/>
      <c r="M57" s="2305"/>
    </row>
    <row r="58" spans="1:13" s="2376" customFormat="1" ht="15" customHeight="1">
      <c r="A58" s="3214"/>
      <c r="B58" s="3214"/>
      <c r="C58" s="3215"/>
      <c r="D58" s="2504"/>
      <c r="E58" s="2504"/>
      <c r="G58" s="2520"/>
      <c r="H58" s="2521"/>
      <c r="K58" s="2305"/>
      <c r="L58" s="2305"/>
      <c r="M58" s="2305"/>
    </row>
    <row r="59" spans="1:13" s="2376" customFormat="1" ht="15" customHeight="1">
      <c r="A59" s="3214"/>
      <c r="B59" s="3214"/>
      <c r="C59" s="3215"/>
      <c r="D59" s="2504"/>
      <c r="E59" s="2504"/>
      <c r="G59" s="2520"/>
      <c r="H59" s="2521"/>
      <c r="K59" s="2305"/>
      <c r="L59" s="2305"/>
      <c r="M59" s="2305"/>
    </row>
    <row r="60" spans="1:13" s="2376" customFormat="1" ht="15.75" customHeight="1" thickBot="1">
      <c r="A60" s="3216"/>
      <c r="B60" s="3216"/>
      <c r="C60" s="3217"/>
      <c r="D60" s="2504"/>
      <c r="E60" s="2504"/>
      <c r="G60" s="2520"/>
      <c r="H60" s="2521"/>
      <c r="K60" s="2305"/>
      <c r="L60" s="2305"/>
      <c r="M60" s="2305"/>
    </row>
    <row r="61" spans="1:13" s="2376" customFormat="1" ht="13.5" thickBot="1">
      <c r="A61" s="3218" t="s">
        <v>1042</v>
      </c>
      <c r="B61" s="3219"/>
      <c r="C61" s="3219"/>
      <c r="D61" s="3219"/>
      <c r="E61" s="3219"/>
      <c r="F61" s="3219"/>
      <c r="G61" s="3220"/>
      <c r="H61" s="2485">
        <f>G53*D53+G54*D54+G55*D55+G56*D56+G57*D57+G58*D58+G59*D59+G60*D60</f>
        <v>0</v>
      </c>
      <c r="K61" s="2305"/>
      <c r="L61" s="2305"/>
      <c r="M61" s="2305"/>
    </row>
    <row r="62" spans="1:13" s="2376" customFormat="1">
      <c r="A62" s="2522" t="s">
        <v>1043</v>
      </c>
      <c r="C62" s="2305"/>
      <c r="D62" s="2523" t="s">
        <v>1044</v>
      </c>
      <c r="E62" s="2523" t="s">
        <v>375</v>
      </c>
      <c r="G62" s="2524" t="s">
        <v>619</v>
      </c>
      <c r="H62" s="2471"/>
      <c r="K62" s="2305"/>
      <c r="L62" s="2305"/>
      <c r="M62" s="2305"/>
    </row>
    <row r="63" spans="1:13" s="2376" customFormat="1">
      <c r="A63" s="3221"/>
      <c r="B63" s="3221"/>
      <c r="C63" s="3222"/>
      <c r="D63" s="2440"/>
      <c r="E63" s="2440"/>
      <c r="G63" s="2458">
        <f>D63*E63</f>
        <v>0</v>
      </c>
      <c r="H63" s="2471"/>
      <c r="K63" s="2305"/>
      <c r="L63" s="2305"/>
      <c r="M63" s="2305"/>
    </row>
    <row r="64" spans="1:13" s="2376" customFormat="1">
      <c r="A64" s="3221"/>
      <c r="B64" s="3221"/>
      <c r="C64" s="3222"/>
      <c r="D64" s="2440"/>
      <c r="E64" s="2440"/>
      <c r="G64" s="2458">
        <f>D64*E64</f>
        <v>0</v>
      </c>
      <c r="H64" s="2471"/>
      <c r="K64" s="2305"/>
      <c r="L64" s="2305"/>
      <c r="M64" s="2305"/>
    </row>
    <row r="65" spans="1:13" s="2376" customFormat="1" ht="15.75" customHeight="1" thickBot="1">
      <c r="A65" s="3223"/>
      <c r="B65" s="3223"/>
      <c r="C65" s="3224"/>
      <c r="D65" s="2525"/>
      <c r="E65" s="2525"/>
      <c r="G65" s="2493">
        <f>D65*E65</f>
        <v>0</v>
      </c>
      <c r="H65" s="2471"/>
      <c r="K65" s="2305"/>
      <c r="L65" s="2305"/>
      <c r="M65" s="2305"/>
    </row>
    <row r="66" spans="1:13" s="2376" customFormat="1" ht="13.5" thickBot="1">
      <c r="A66" s="3218" t="s">
        <v>1045</v>
      </c>
      <c r="B66" s="3219"/>
      <c r="C66" s="3219"/>
      <c r="D66" s="3219"/>
      <c r="E66" s="3219"/>
      <c r="F66" s="3219"/>
      <c r="G66" s="3220"/>
      <c r="H66" s="2485">
        <f>SUM(G63:G65)</f>
        <v>0</v>
      </c>
      <c r="K66" s="2305"/>
      <c r="L66" s="2305"/>
      <c r="M66" s="2305"/>
    </row>
    <row r="67" spans="1:13" s="2376" customFormat="1">
      <c r="A67" s="2526" t="s">
        <v>1046</v>
      </c>
      <c r="B67" s="2526"/>
      <c r="C67" s="2526"/>
      <c r="D67" s="2526"/>
      <c r="E67" s="2526"/>
      <c r="F67" s="2526"/>
      <c r="G67" s="2526"/>
      <c r="H67" s="2527"/>
      <c r="K67" s="2305"/>
      <c r="L67" s="2305"/>
      <c r="M67" s="2305"/>
    </row>
    <row r="68" spans="1:13" s="2376" customFormat="1">
      <c r="A68" s="2442" t="s">
        <v>1047</v>
      </c>
      <c r="B68" s="2442"/>
      <c r="C68" s="2442"/>
      <c r="D68" s="2442"/>
      <c r="E68" s="2442"/>
      <c r="F68" s="2442"/>
      <c r="G68" s="2442"/>
      <c r="H68" s="2527"/>
      <c r="K68" s="2305"/>
      <c r="L68" s="2305"/>
      <c r="M68" s="2305"/>
    </row>
    <row r="69" spans="1:13" s="2376" customFormat="1">
      <c r="A69" s="2442" t="s">
        <v>1048</v>
      </c>
      <c r="B69" s="3213"/>
      <c r="C69" s="3213"/>
      <c r="D69" s="3213"/>
      <c r="E69" s="3213"/>
      <c r="F69" s="3213"/>
      <c r="G69" s="2439"/>
      <c r="H69" s="2527"/>
      <c r="K69" s="2305"/>
      <c r="L69" s="2305"/>
      <c r="M69" s="2305"/>
    </row>
    <row r="70" spans="1:13" s="2376" customFormat="1" ht="13.5" thickBot="1">
      <c r="A70" s="2376" t="s">
        <v>23</v>
      </c>
      <c r="B70" s="3203"/>
      <c r="C70" s="3204"/>
      <c r="D70" s="3204"/>
      <c r="E70" s="3204"/>
      <c r="F70" s="3205"/>
      <c r="H70" s="2528"/>
      <c r="K70" s="2305"/>
      <c r="L70" s="2305"/>
      <c r="M70" s="2305"/>
    </row>
    <row r="71" spans="1:13" s="2376" customFormat="1" ht="16.5" thickBot="1">
      <c r="A71" s="2529" t="s">
        <v>1049</v>
      </c>
      <c r="B71" s="2530"/>
      <c r="C71" s="2530"/>
      <c r="D71" s="2530"/>
      <c r="E71" s="2530"/>
      <c r="F71" s="2530"/>
      <c r="G71" s="2531"/>
      <c r="H71" s="2532">
        <f>H26+H49+H34+H61+H66+H67+H68+H69+H70</f>
        <v>0</v>
      </c>
      <c r="K71" s="2305"/>
      <c r="L71" s="2305"/>
      <c r="M71" s="2305"/>
    </row>
    <row r="72" spans="1:13" s="2376" customFormat="1" ht="6" customHeight="1" thickBot="1">
      <c r="H72" s="2471"/>
      <c r="K72" s="2305"/>
      <c r="L72" s="2305"/>
      <c r="M72" s="2305"/>
    </row>
    <row r="73" spans="1:13" s="2376" customFormat="1" ht="16.5" thickBot="1">
      <c r="A73" s="2529" t="str">
        <f>CONCATENATE("Deckungsbeitrag ",F5)</f>
        <v xml:space="preserve">Deckungsbeitrag </v>
      </c>
      <c r="B73" s="2530"/>
      <c r="C73" s="2530"/>
      <c r="D73" s="2530"/>
      <c r="E73" s="2530"/>
      <c r="F73" s="2530"/>
      <c r="G73" s="2531"/>
      <c r="H73" s="2466">
        <f>H18-H71</f>
        <v>0</v>
      </c>
      <c r="K73" s="2305"/>
      <c r="L73" s="2305"/>
      <c r="M73" s="2305"/>
    </row>
    <row r="74" spans="1:13" s="2376" customFormat="1" ht="6" customHeight="1">
      <c r="K74" s="2305"/>
      <c r="L74" s="2305"/>
      <c r="M74" s="2305"/>
    </row>
    <row r="75" spans="1:13" s="2376" customFormat="1">
      <c r="A75" s="2533" t="s">
        <v>1050</v>
      </c>
      <c r="B75" s="2442"/>
      <c r="C75" s="2534"/>
      <c r="D75" s="2439"/>
      <c r="E75" s="2473" t="s">
        <v>1041</v>
      </c>
      <c r="G75" s="2535"/>
      <c r="H75" s="2536"/>
      <c r="K75" s="2305"/>
      <c r="L75" s="2305"/>
      <c r="M75" s="2305"/>
    </row>
    <row r="76" spans="1:13" s="2376" customFormat="1">
      <c r="A76" s="3206" t="s">
        <v>1051</v>
      </c>
      <c r="B76" s="3206"/>
      <c r="C76" s="3206"/>
      <c r="D76" s="3207"/>
      <c r="E76" s="2537">
        <f>E53*D53+E54*D54+E55*D55+E56*D56+E57*D57+E58*D58+E59*D59+E60*D60</f>
        <v>0</v>
      </c>
      <c r="G76" s="2536"/>
      <c r="H76" s="2536"/>
      <c r="K76" s="2305"/>
      <c r="L76" s="2305"/>
      <c r="M76" s="2305"/>
    </row>
    <row r="77" spans="1:13" s="2376" customFormat="1">
      <c r="A77" s="3208"/>
      <c r="B77" s="3208"/>
      <c r="C77" s="3208"/>
      <c r="D77" s="3209"/>
      <c r="E77" s="2440" t="s">
        <v>227</v>
      </c>
      <c r="G77" s="2536"/>
      <c r="H77" s="2536"/>
      <c r="K77" s="2305"/>
      <c r="L77" s="2305"/>
      <c r="M77" s="2305"/>
    </row>
    <row r="78" spans="1:13" s="2376" customFormat="1" ht="13.5" thickBot="1">
      <c r="A78" s="3210"/>
      <c r="B78" s="3210"/>
      <c r="C78" s="3210"/>
      <c r="D78" s="3211"/>
      <c r="E78" s="2525" t="s">
        <v>227</v>
      </c>
      <c r="G78" s="2536"/>
      <c r="H78" s="2536"/>
      <c r="K78" s="2305"/>
      <c r="L78" s="2305"/>
      <c r="M78" s="2305"/>
    </row>
    <row r="79" spans="1:13" s="2376" customFormat="1" ht="13.5" thickBot="1">
      <c r="A79" s="2538"/>
      <c r="B79" s="2530"/>
      <c r="C79" s="2539"/>
      <c r="D79" s="2530"/>
      <c r="E79" s="2540" t="s">
        <v>1052</v>
      </c>
      <c r="F79" s="2541">
        <f>SUM(E76:E78)</f>
        <v>0</v>
      </c>
      <c r="G79" s="2536"/>
      <c r="H79" s="2536"/>
      <c r="K79" s="2305"/>
      <c r="L79" s="2305"/>
      <c r="M79" s="2305"/>
    </row>
    <row r="80" spans="1:13" s="2376" customFormat="1">
      <c r="A80" s="2542"/>
      <c r="C80" s="2543"/>
      <c r="D80" s="3212"/>
      <c r="E80" s="3212"/>
      <c r="F80" s="3212"/>
      <c r="G80" s="2536"/>
      <c r="H80" s="2536"/>
    </row>
    <row r="81" spans="1:8" s="2376" customFormat="1">
      <c r="A81" s="2542"/>
      <c r="C81" s="2543"/>
      <c r="D81" s="2544"/>
      <c r="E81" s="2544"/>
      <c r="F81" s="2544"/>
      <c r="G81" s="2536"/>
      <c r="H81" s="2536"/>
    </row>
    <row r="82" spans="1:8" s="2376" customFormat="1">
      <c r="A82" s="2545"/>
      <c r="C82" s="2543"/>
      <c r="D82" s="2543"/>
      <c r="E82" s="2543"/>
      <c r="F82" s="2543"/>
      <c r="G82" s="2543"/>
    </row>
  </sheetData>
  <sheetProtection password="F25B" sheet="1" objects="1" scenarios="1"/>
  <mergeCells count="35">
    <mergeCell ref="A2:C2"/>
    <mergeCell ref="D2:E2"/>
    <mergeCell ref="F2:H2"/>
    <mergeCell ref="A3:C3"/>
    <mergeCell ref="D3:E3"/>
    <mergeCell ref="F3:H3"/>
    <mergeCell ref="A54:C54"/>
    <mergeCell ref="F5:H5"/>
    <mergeCell ref="A18:G18"/>
    <mergeCell ref="A26:G26"/>
    <mergeCell ref="A34:G34"/>
    <mergeCell ref="D36:F36"/>
    <mergeCell ref="D43:F43"/>
    <mergeCell ref="D46:F46"/>
    <mergeCell ref="A49:G49"/>
    <mergeCell ref="A50:B50"/>
    <mergeCell ref="G51:G52"/>
    <mergeCell ref="A53:C53"/>
    <mergeCell ref="B69:F69"/>
    <mergeCell ref="A55:C55"/>
    <mergeCell ref="A56:C56"/>
    <mergeCell ref="A57:C57"/>
    <mergeCell ref="A58:C58"/>
    <mergeCell ref="A59:C59"/>
    <mergeCell ref="A60:C60"/>
    <mergeCell ref="A61:G61"/>
    <mergeCell ref="A63:C63"/>
    <mergeCell ref="A64:C64"/>
    <mergeCell ref="A65:C65"/>
    <mergeCell ref="A66:G66"/>
    <mergeCell ref="B70:F70"/>
    <mergeCell ref="A76:D76"/>
    <mergeCell ref="A77:D77"/>
    <mergeCell ref="A78:D78"/>
    <mergeCell ref="D80:F80"/>
  </mergeCells>
  <printOptions horizontalCentered="1"/>
  <pageMargins left="0.78740157480314965" right="0.39370078740157483" top="0.31496062992125984" bottom="0" header="0" footer="0"/>
  <pageSetup paperSize="9" scale="83" orientation="portrait" horizontalDpi="300" verticalDpi="300" r:id="rId1"/>
  <headerFooter alignWithMargins="0">
    <oddFooter xml:space="preserve">&amp;L&amp;8
&amp;C
&amp;R
</oddFooter>
  </headerFooter>
  <legacyDrawing r:id="rId2"/>
</worksheet>
</file>

<file path=xl/worksheets/sheet58.xml><?xml version="1.0" encoding="utf-8"?>
<worksheet xmlns="http://schemas.openxmlformats.org/spreadsheetml/2006/main" xmlns:r="http://schemas.openxmlformats.org/officeDocument/2006/relationships">
  <sheetPr codeName="Tabelle57">
    <pageSetUpPr fitToPage="1"/>
  </sheetPr>
  <dimension ref="A1:M82"/>
  <sheetViews>
    <sheetView showZeros="0" zoomScale="110" zoomScaleNormal="110" workbookViewId="0">
      <selection activeCell="A2" sqref="A2:C2"/>
    </sheetView>
  </sheetViews>
  <sheetFormatPr baseColWidth="10" defaultRowHeight="12.75"/>
  <cols>
    <col min="1" max="1" width="28.42578125" style="2305" customWidth="1"/>
    <col min="2" max="2" width="6.5703125" style="2305" customWidth="1"/>
    <col min="3" max="3" width="9.42578125" style="2305" bestFit="1" customWidth="1"/>
    <col min="4" max="6" width="6.7109375" style="2305" customWidth="1"/>
    <col min="7" max="7" width="12.140625" style="2305" customWidth="1"/>
    <col min="8" max="8" width="9.28515625" style="2305" customWidth="1"/>
    <col min="9" max="10" width="2.5703125" style="2376" customWidth="1"/>
    <col min="11" max="16384" width="11.42578125" style="2305"/>
  </cols>
  <sheetData>
    <row r="1" spans="1:11" ht="20.100000000000001" customHeight="1" thickBot="1">
      <c r="G1" s="2376"/>
      <c r="I1" s="2305"/>
      <c r="J1" s="2305"/>
    </row>
    <row r="2" spans="1:11" s="2376" customFormat="1" ht="13.5" customHeight="1">
      <c r="A2" s="3193">
        <f>Hauptmenü!C4</f>
        <v>0</v>
      </c>
      <c r="B2" s="3194"/>
      <c r="C2" s="3194"/>
      <c r="D2" s="3195">
        <f>Hauptmenü!C5</f>
        <v>0</v>
      </c>
      <c r="E2" s="3195"/>
      <c r="F2" s="3196">
        <f>Hauptmenü!C6</f>
        <v>0</v>
      </c>
      <c r="G2" s="3196"/>
      <c r="H2" s="3197"/>
    </row>
    <row r="3" spans="1:11" s="2376" customFormat="1" ht="13.5" thickBot="1">
      <c r="A3" s="3198" t="s">
        <v>971</v>
      </c>
      <c r="B3" s="3199"/>
      <c r="C3" s="3199"/>
      <c r="D3" s="3200" t="s">
        <v>112</v>
      </c>
      <c r="E3" s="3200"/>
      <c r="F3" s="3201" t="s">
        <v>111</v>
      </c>
      <c r="G3" s="3201"/>
      <c r="H3" s="3202"/>
    </row>
    <row r="4" spans="1:11" s="2376" customFormat="1" ht="6" customHeight="1">
      <c r="H4" s="2377"/>
    </row>
    <row r="5" spans="1:11" ht="14.25" customHeight="1">
      <c r="A5" s="2434" t="s">
        <v>1004</v>
      </c>
      <c r="B5" s="2379"/>
      <c r="C5" s="2376"/>
      <c r="D5" s="2376"/>
      <c r="E5" s="2380" t="s">
        <v>1005</v>
      </c>
      <c r="F5" s="3225"/>
      <c r="G5" s="3225"/>
      <c r="H5" s="3225"/>
      <c r="K5" s="2435"/>
    </row>
    <row r="6" spans="1:11" ht="6" customHeight="1" thickBot="1">
      <c r="A6" s="2436"/>
      <c r="B6" s="2436"/>
      <c r="C6" s="2436"/>
      <c r="D6" s="2436"/>
      <c r="E6" s="2436"/>
      <c r="F6" s="2436"/>
      <c r="G6" s="2437"/>
      <c r="H6" s="2436"/>
      <c r="K6" s="2435"/>
    </row>
    <row r="7" spans="1:11" ht="6" customHeight="1">
      <c r="A7" s="2376"/>
      <c r="C7" s="2376"/>
      <c r="D7" s="2438"/>
      <c r="E7" s="2376"/>
      <c r="F7" s="2376"/>
      <c r="G7" s="2376"/>
      <c r="H7" s="2376"/>
      <c r="K7" s="2435"/>
    </row>
    <row r="8" spans="1:11">
      <c r="A8" s="2439" t="s">
        <v>1006</v>
      </c>
      <c r="B8" s="2440"/>
      <c r="C8" s="2441" t="s">
        <v>1007</v>
      </c>
      <c r="D8" s="2376"/>
      <c r="E8" s="2376"/>
      <c r="F8" s="2376"/>
      <c r="G8" s="2381"/>
      <c r="H8" s="2376"/>
    </row>
    <row r="9" spans="1:11">
      <c r="A9" s="2442" t="s">
        <v>1008</v>
      </c>
      <c r="B9" s="2443"/>
      <c r="C9" s="2444"/>
      <c r="D9" s="2376"/>
      <c r="E9" s="2376"/>
      <c r="F9" s="2376"/>
      <c r="G9" s="2381"/>
      <c r="H9" s="2376"/>
    </row>
    <row r="10" spans="1:11">
      <c r="A10" s="2445"/>
      <c r="B10" s="2440"/>
      <c r="C10" s="2441" t="s">
        <v>1007</v>
      </c>
      <c r="D10" s="2376"/>
      <c r="E10" s="2376"/>
      <c r="F10" s="2376"/>
      <c r="G10" s="2381"/>
      <c r="H10" s="2376"/>
    </row>
    <row r="11" spans="1:11" s="2383" customFormat="1" ht="6" customHeight="1">
      <c r="A11" s="2446"/>
      <c r="B11" s="2446"/>
      <c r="C11" s="2447"/>
      <c r="D11" s="2381"/>
      <c r="E11" s="2381"/>
      <c r="F11" s="2381"/>
      <c r="G11" s="2381"/>
      <c r="H11" s="2381"/>
      <c r="I11" s="2381"/>
      <c r="J11" s="2381"/>
    </row>
    <row r="12" spans="1:11" s="2381" customFormat="1" ht="22.5">
      <c r="A12" s="2448"/>
      <c r="B12" s="2449" t="s">
        <v>395</v>
      </c>
      <c r="C12" s="2450" t="s">
        <v>1009</v>
      </c>
      <c r="G12" s="2451" t="s">
        <v>82</v>
      </c>
    </row>
    <row r="13" spans="1:11">
      <c r="A13" s="2452"/>
      <c r="B13" s="2453"/>
      <c r="C13" s="2454"/>
      <c r="D13" s="2455"/>
      <c r="E13" s="2456"/>
      <c r="F13" s="2457"/>
      <c r="G13" s="2458">
        <f>(B13/100)*$B$8*C13</f>
        <v>0</v>
      </c>
      <c r="H13" s="2376"/>
      <c r="K13" s="2435"/>
    </row>
    <row r="14" spans="1:11">
      <c r="A14" s="2459"/>
      <c r="B14" s="2453"/>
      <c r="C14" s="2454"/>
      <c r="D14" s="2455"/>
      <c r="E14" s="2376"/>
      <c r="F14" s="2376"/>
      <c r="G14" s="2458">
        <f>(B14/100)*$B$8*C14</f>
        <v>0</v>
      </c>
      <c r="H14" s="2376"/>
    </row>
    <row r="15" spans="1:11">
      <c r="A15" s="2305" t="s">
        <v>1010</v>
      </c>
      <c r="B15" s="2460"/>
      <c r="C15" s="2461"/>
      <c r="D15" s="2381"/>
    </row>
    <row r="16" spans="1:11">
      <c r="A16" s="2452"/>
      <c r="B16" s="2453"/>
      <c r="C16" s="2454"/>
      <c r="D16" s="2455"/>
      <c r="E16" s="2376"/>
      <c r="F16" s="2376"/>
      <c r="G16" s="2458">
        <f>(B16/100)*$B$10*C16</f>
        <v>0</v>
      </c>
      <c r="H16" s="2376"/>
    </row>
    <row r="17" spans="1:10" s="2383" customFormat="1" ht="13.5" thickBot="1">
      <c r="A17" s="2462" t="s">
        <v>1011</v>
      </c>
      <c r="B17" s="2463"/>
      <c r="C17" s="2464"/>
      <c r="D17" s="2381"/>
      <c r="E17" s="2381"/>
      <c r="F17" s="2381"/>
      <c r="G17" s="2465"/>
      <c r="H17" s="2381"/>
      <c r="I17" s="2381"/>
      <c r="J17" s="2381"/>
    </row>
    <row r="18" spans="1:10" s="2468" customFormat="1" ht="16.5" thickBot="1">
      <c r="A18" s="3226" t="s">
        <v>1012</v>
      </c>
      <c r="B18" s="3227"/>
      <c r="C18" s="3227"/>
      <c r="D18" s="3227"/>
      <c r="E18" s="3227"/>
      <c r="F18" s="3227"/>
      <c r="G18" s="3228"/>
      <c r="H18" s="2466">
        <f>SUM(G13:G16)-G17</f>
        <v>0</v>
      </c>
      <c r="I18" s="2467"/>
      <c r="J18" s="2467"/>
    </row>
    <row r="19" spans="1:10" ht="6" customHeight="1">
      <c r="A19" s="2376" t="s">
        <v>227</v>
      </c>
      <c r="B19" s="2456" t="s">
        <v>227</v>
      </c>
      <c r="C19" s="2376" t="s">
        <v>227</v>
      </c>
      <c r="D19" s="2376" t="s">
        <v>227</v>
      </c>
      <c r="E19" s="2376" t="s">
        <v>227</v>
      </c>
      <c r="F19" s="2376" t="s">
        <v>227</v>
      </c>
      <c r="G19" s="2469" t="s">
        <v>227</v>
      </c>
      <c r="H19" s="2470" t="s">
        <v>227</v>
      </c>
    </row>
    <row r="20" spans="1:10">
      <c r="A20" s="2439" t="s">
        <v>1013</v>
      </c>
      <c r="B20" s="2440"/>
      <c r="C20" s="2441" t="s">
        <v>1007</v>
      </c>
      <c r="D20" s="2376"/>
      <c r="E20" s="2376"/>
      <c r="F20" s="2376"/>
      <c r="G20" s="2381"/>
      <c r="H20" s="2471"/>
    </row>
    <row r="21" spans="1:10" s="2381" customFormat="1" ht="6" customHeight="1">
      <c r="A21" s="2446"/>
      <c r="B21" s="2446"/>
      <c r="C21" s="2447"/>
      <c r="H21" s="2472"/>
    </row>
    <row r="22" spans="1:10" s="2381" customFormat="1">
      <c r="A22" s="2448"/>
      <c r="B22" s="2473" t="s">
        <v>395</v>
      </c>
      <c r="C22" s="2450" t="s">
        <v>1014</v>
      </c>
      <c r="H22" s="2472"/>
    </row>
    <row r="23" spans="1:10">
      <c r="A23" s="2474" t="s">
        <v>1015</v>
      </c>
      <c r="B23" s="2475"/>
      <c r="C23" s="2476"/>
      <c r="D23" s="2455"/>
      <c r="E23" s="2376"/>
      <c r="F23" s="2376"/>
      <c r="G23" s="2477">
        <f>(B23/100)*$B$20*C23</f>
        <v>0</v>
      </c>
      <c r="H23" s="2471"/>
    </row>
    <row r="24" spans="1:10" ht="15">
      <c r="A24" s="2478" t="s">
        <v>1016</v>
      </c>
      <c r="B24" s="2479"/>
      <c r="C24" s="2476"/>
      <c r="D24" s="2455"/>
      <c r="E24" s="2376"/>
      <c r="F24" s="2376"/>
      <c r="G24" s="2477">
        <f>(B24/100)*$B$20*C24</f>
        <v>0</v>
      </c>
      <c r="H24" s="2471"/>
    </row>
    <row r="25" spans="1:10" ht="13.5" thickBot="1">
      <c r="A25" s="2480" t="s">
        <v>1017</v>
      </c>
      <c r="B25" s="2481"/>
      <c r="C25" s="2481"/>
      <c r="D25" s="2482"/>
      <c r="E25" s="2482"/>
      <c r="F25" s="2483"/>
      <c r="G25" s="2484"/>
      <c r="H25" s="2471"/>
    </row>
    <row r="26" spans="1:10" ht="13.5" thickBot="1">
      <c r="A26" s="3218" t="s">
        <v>1018</v>
      </c>
      <c r="B26" s="3219"/>
      <c r="C26" s="3219"/>
      <c r="D26" s="3219"/>
      <c r="E26" s="3219"/>
      <c r="F26" s="3219"/>
      <c r="G26" s="3220"/>
      <c r="H26" s="2485">
        <f>SUM(G23:G25)</f>
        <v>0</v>
      </c>
    </row>
    <row r="27" spans="1:10" s="2383" customFormat="1" ht="6" customHeight="1">
      <c r="A27" s="2486"/>
      <c r="B27" s="2486"/>
      <c r="C27" s="2487"/>
      <c r="D27" s="2487"/>
      <c r="E27" s="2486"/>
      <c r="F27" s="2486"/>
      <c r="G27" s="2486"/>
      <c r="H27" s="2472"/>
      <c r="I27" s="2381"/>
      <c r="J27" s="2381"/>
    </row>
    <row r="28" spans="1:10" ht="22.5">
      <c r="A28" s="2439" t="s">
        <v>1019</v>
      </c>
      <c r="B28" s="2488" t="s">
        <v>1020</v>
      </c>
      <c r="C28" s="2488" t="s">
        <v>1021</v>
      </c>
      <c r="E28" s="2376"/>
      <c r="F28" s="2376"/>
      <c r="G28" s="2489" t="s">
        <v>619</v>
      </c>
      <c r="H28" s="2471"/>
    </row>
    <row r="29" spans="1:10">
      <c r="A29" s="2490"/>
      <c r="B29" s="2491"/>
      <c r="C29" s="2476"/>
      <c r="E29" s="2376"/>
      <c r="F29" s="2376"/>
      <c r="G29" s="2458">
        <f>B29*C29</f>
        <v>0</v>
      </c>
      <c r="H29" s="2471"/>
    </row>
    <row r="30" spans="1:10">
      <c r="A30" s="2490"/>
      <c r="B30" s="2491"/>
      <c r="C30" s="2476"/>
      <c r="E30" s="2376"/>
      <c r="F30" s="2376"/>
      <c r="G30" s="2458">
        <f>B30*C30</f>
        <v>0</v>
      </c>
      <c r="H30" s="2471"/>
    </row>
    <row r="31" spans="1:10">
      <c r="A31" s="2490"/>
      <c r="B31" s="2491"/>
      <c r="C31" s="2476"/>
      <c r="E31" s="2376"/>
      <c r="F31" s="2376"/>
      <c r="G31" s="2458">
        <f>B31*C31</f>
        <v>0</v>
      </c>
      <c r="H31" s="2471"/>
    </row>
    <row r="32" spans="1:10">
      <c r="A32" s="2490"/>
      <c r="B32" s="2491"/>
      <c r="C32" s="2476"/>
      <c r="E32" s="2376"/>
      <c r="F32" s="2376"/>
      <c r="G32" s="2458">
        <f>B32*C32</f>
        <v>0</v>
      </c>
      <c r="H32" s="2471"/>
    </row>
    <row r="33" spans="1:13" ht="13.5" thickBot="1">
      <c r="A33" s="2492"/>
      <c r="B33" s="2491"/>
      <c r="C33" s="2476"/>
      <c r="E33" s="2376"/>
      <c r="F33" s="2376"/>
      <c r="G33" s="2493">
        <f>B33*C33</f>
        <v>0</v>
      </c>
      <c r="H33" s="2471"/>
      <c r="M33" s="2494"/>
    </row>
    <row r="34" spans="1:13" s="2376" customFormat="1" ht="13.5" thickBot="1">
      <c r="A34" s="3218" t="s">
        <v>1022</v>
      </c>
      <c r="B34" s="3219"/>
      <c r="C34" s="3219"/>
      <c r="D34" s="3219"/>
      <c r="E34" s="3219"/>
      <c r="F34" s="3219"/>
      <c r="G34" s="3220"/>
      <c r="H34" s="2485">
        <f>SUM(G29:G33)</f>
        <v>0</v>
      </c>
      <c r="K34" s="2305"/>
      <c r="L34" s="2305"/>
      <c r="M34" s="2305"/>
    </row>
    <row r="35" spans="1:13" s="2376" customFormat="1" ht="6" customHeight="1">
      <c r="A35" s="2495"/>
      <c r="B35" s="2495"/>
      <c r="C35" s="2495"/>
      <c r="D35" s="2495"/>
      <c r="E35" s="2495"/>
      <c r="F35" s="2495"/>
      <c r="G35" s="2495"/>
      <c r="H35" s="2472"/>
      <c r="K35" s="2305"/>
      <c r="L35" s="2305"/>
      <c r="M35" s="2305"/>
    </row>
    <row r="36" spans="1:13" s="2376" customFormat="1">
      <c r="A36" s="2496"/>
      <c r="B36" s="2497" t="s">
        <v>1023</v>
      </c>
      <c r="C36" s="2497" t="s">
        <v>1024</v>
      </c>
      <c r="D36" s="3229" t="s">
        <v>1025</v>
      </c>
      <c r="E36" s="3230"/>
      <c r="F36" s="3231"/>
      <c r="G36" s="2498" t="s">
        <v>1026</v>
      </c>
      <c r="H36" s="2472"/>
      <c r="K36" s="2305"/>
      <c r="L36" s="2305"/>
      <c r="M36" s="2305"/>
    </row>
    <row r="37" spans="1:13" s="2376" customFormat="1">
      <c r="A37" s="2499" t="s">
        <v>284</v>
      </c>
      <c r="B37" s="2500" t="s">
        <v>1007</v>
      </c>
      <c r="C37" s="2501" t="s">
        <v>1027</v>
      </c>
      <c r="D37" s="2489" t="s">
        <v>1028</v>
      </c>
      <c r="E37" s="2489" t="s">
        <v>1029</v>
      </c>
      <c r="F37" s="2489" t="s">
        <v>1030</v>
      </c>
      <c r="G37" s="2502" t="s">
        <v>619</v>
      </c>
      <c r="H37" s="2472"/>
      <c r="K37" s="2305"/>
      <c r="L37" s="2305"/>
      <c r="M37" s="2305"/>
    </row>
    <row r="38" spans="1:13" s="2376" customFormat="1">
      <c r="A38" s="2459"/>
      <c r="B38" s="2459"/>
      <c r="C38" s="2503"/>
      <c r="D38" s="2504"/>
      <c r="E38" s="2504"/>
      <c r="F38" s="2504"/>
      <c r="G38" s="2458">
        <f>B38*C38</f>
        <v>0</v>
      </c>
      <c r="H38" s="2471"/>
      <c r="K38" s="2305"/>
      <c r="L38" s="2305"/>
      <c r="M38" s="2305"/>
    </row>
    <row r="39" spans="1:13" s="2376" customFormat="1">
      <c r="A39" s="2445"/>
      <c r="B39" s="2445"/>
      <c r="C39" s="2505"/>
      <c r="D39" s="2504"/>
      <c r="E39" s="2504"/>
      <c r="F39" s="2504"/>
      <c r="G39" s="2458">
        <f>B39*C39</f>
        <v>0</v>
      </c>
      <c r="H39" s="2471"/>
      <c r="K39" s="2305"/>
      <c r="L39" s="2305"/>
      <c r="M39" s="2305"/>
    </row>
    <row r="40" spans="1:13" s="2376" customFormat="1">
      <c r="A40" s="2445"/>
      <c r="B40" s="2445"/>
      <c r="C40" s="2505"/>
      <c r="D40" s="2504"/>
      <c r="E40" s="2504"/>
      <c r="F40" s="2504"/>
      <c r="G40" s="2458">
        <f>B40*C40</f>
        <v>0</v>
      </c>
      <c r="H40" s="2471"/>
      <c r="K40" s="2305"/>
      <c r="L40" s="2305"/>
      <c r="M40" s="2305"/>
    </row>
    <row r="41" spans="1:13" s="2376" customFormat="1">
      <c r="A41" s="2445"/>
      <c r="B41" s="2445"/>
      <c r="C41" s="2505"/>
      <c r="D41" s="2504"/>
      <c r="E41" s="2504"/>
      <c r="F41" s="2504"/>
      <c r="G41" s="2458">
        <f>B41*C41</f>
        <v>0</v>
      </c>
      <c r="H41" s="2471"/>
      <c r="K41" s="2305"/>
      <c r="L41" s="2305"/>
      <c r="M41" s="2305"/>
    </row>
    <row r="42" spans="1:13" s="2376" customFormat="1">
      <c r="A42" s="2445"/>
      <c r="B42" s="2445"/>
      <c r="C42" s="2505"/>
      <c r="D42" s="2504"/>
      <c r="E42" s="2504"/>
      <c r="F42" s="2504"/>
      <c r="G42" s="2458">
        <f>B42*C42</f>
        <v>0</v>
      </c>
      <c r="H42" s="2472"/>
      <c r="K42" s="2305"/>
      <c r="L42" s="2305"/>
      <c r="M42" s="2305"/>
    </row>
    <row r="43" spans="1:13" s="2376" customFormat="1">
      <c r="A43" s="2506" t="s">
        <v>1031</v>
      </c>
      <c r="B43" s="2507" t="s">
        <v>1032</v>
      </c>
      <c r="C43" s="2508"/>
      <c r="D43" s="3229" t="s">
        <v>1033</v>
      </c>
      <c r="E43" s="3230"/>
      <c r="F43" s="3231"/>
      <c r="G43" s="2305"/>
      <c r="H43" s="2509"/>
      <c r="K43" s="2305"/>
      <c r="L43" s="2305"/>
      <c r="M43" s="2305"/>
    </row>
    <row r="44" spans="1:13" s="2376" customFormat="1">
      <c r="A44" s="2445"/>
      <c r="B44" s="2440"/>
      <c r="C44" s="2478"/>
      <c r="D44" s="2504"/>
      <c r="E44" s="2504"/>
      <c r="F44" s="2504"/>
      <c r="G44" s="2455"/>
      <c r="H44" s="2509"/>
      <c r="K44" s="2305"/>
      <c r="L44" s="2305"/>
      <c r="M44" s="2305"/>
    </row>
    <row r="45" spans="1:13" s="2376" customFormat="1">
      <c r="A45" s="2445"/>
      <c r="B45" s="2445"/>
      <c r="C45" s="2478"/>
      <c r="D45" s="2504"/>
      <c r="E45" s="2504"/>
      <c r="F45" s="2504"/>
      <c r="G45" s="2455"/>
      <c r="H45" s="2509"/>
      <c r="K45" s="2305"/>
      <c r="L45" s="2305"/>
      <c r="M45" s="2305"/>
    </row>
    <row r="46" spans="1:13" s="2381" customFormat="1">
      <c r="A46" s="2443"/>
      <c r="B46" s="2443"/>
      <c r="C46" s="2443"/>
      <c r="D46" s="3232" t="s">
        <v>1034</v>
      </c>
      <c r="E46" s="3233"/>
      <c r="F46" s="3234"/>
      <c r="H46" s="2509"/>
    </row>
    <row r="47" spans="1:13" s="2376" customFormat="1">
      <c r="A47" s="2478" t="s">
        <v>1035</v>
      </c>
      <c r="B47" s="2478"/>
      <c r="C47" s="2478"/>
      <c r="D47" s="2510">
        <f>$B$38*D38+$B$39*D39+$B$40*D40+$B$41*D41+$B$42*D42</f>
        <v>0</v>
      </c>
      <c r="E47" s="2510">
        <f t="shared" ref="E47:F47" si="0">$B$38*E38+$B$39*E39+$B$40*E40+$B$41*E41+$B$42*E42</f>
        <v>0</v>
      </c>
      <c r="F47" s="2510">
        <f t="shared" si="0"/>
        <v>0</v>
      </c>
      <c r="G47" s="2455"/>
      <c r="H47" s="2509"/>
      <c r="K47" s="2305"/>
      <c r="L47" s="2305"/>
      <c r="M47" s="2305"/>
    </row>
    <row r="48" spans="1:13" s="2376" customFormat="1" ht="13.5" thickBot="1">
      <c r="A48" s="2508" t="s">
        <v>1036</v>
      </c>
      <c r="B48" s="2508"/>
      <c r="C48" s="2508"/>
      <c r="D48" s="2510">
        <f>$B$44*D44+$B$45*D45+D47</f>
        <v>0</v>
      </c>
      <c r="E48" s="2510">
        <f t="shared" ref="E48:F48" si="1">$B$44*E44+$B$45*E45+E47</f>
        <v>0</v>
      </c>
      <c r="F48" s="2510">
        <f t="shared" si="1"/>
        <v>0</v>
      </c>
      <c r="G48" s="2511"/>
      <c r="H48" s="2512"/>
      <c r="K48" s="2305"/>
      <c r="L48" s="2305"/>
      <c r="M48" s="2305"/>
    </row>
    <row r="49" spans="1:13" s="2376" customFormat="1" ht="13.5" thickBot="1">
      <c r="A49" s="3218" t="s">
        <v>1037</v>
      </c>
      <c r="B49" s="3219"/>
      <c r="C49" s="3219"/>
      <c r="D49" s="3219"/>
      <c r="E49" s="3219"/>
      <c r="F49" s="3219"/>
      <c r="G49" s="3220"/>
      <c r="H49" s="2485">
        <f>SUM(G38:G42)</f>
        <v>0</v>
      </c>
      <c r="K49" s="2305"/>
      <c r="L49" s="2305"/>
      <c r="M49" s="2305"/>
    </row>
    <row r="50" spans="1:13" s="2381" customFormat="1" ht="6" customHeight="1">
      <c r="A50" s="3235"/>
      <c r="B50" s="3235"/>
      <c r="C50" s="2446"/>
      <c r="D50" s="2513"/>
      <c r="G50" s="2446"/>
      <c r="H50" s="2514"/>
    </row>
    <row r="51" spans="1:13" s="2381" customFormat="1" ht="15" customHeight="1">
      <c r="A51" s="2515"/>
      <c r="B51" s="2515"/>
      <c r="D51" s="2516"/>
      <c r="G51" s="3236" t="s">
        <v>1038</v>
      </c>
      <c r="H51" s="2514"/>
    </row>
    <row r="52" spans="1:13" s="2381" customFormat="1" ht="18.75">
      <c r="A52" s="2517" t="s">
        <v>1039</v>
      </c>
      <c r="B52" s="2517"/>
      <c r="C52" s="2518"/>
      <c r="D52" s="2519" t="s">
        <v>1040</v>
      </c>
      <c r="E52" s="2473" t="s">
        <v>1041</v>
      </c>
      <c r="G52" s="3237"/>
      <c r="H52" s="2514"/>
    </row>
    <row r="53" spans="1:13" s="2376" customFormat="1" ht="15" customHeight="1">
      <c r="A53" s="3214"/>
      <c r="B53" s="3214"/>
      <c r="C53" s="3215"/>
      <c r="D53" s="2504"/>
      <c r="E53" s="2504"/>
      <c r="G53" s="2520"/>
      <c r="H53" s="2521"/>
      <c r="K53" s="2305"/>
      <c r="L53" s="2305"/>
      <c r="M53" s="2305"/>
    </row>
    <row r="54" spans="1:13" s="2376" customFormat="1" ht="15" customHeight="1">
      <c r="A54" s="3214"/>
      <c r="B54" s="3214"/>
      <c r="C54" s="3215"/>
      <c r="D54" s="2504"/>
      <c r="E54" s="2504"/>
      <c r="G54" s="2520"/>
      <c r="H54" s="2521"/>
      <c r="K54" s="2305"/>
      <c r="L54" s="2305"/>
      <c r="M54" s="2305"/>
    </row>
    <row r="55" spans="1:13" s="2376" customFormat="1" ht="15" customHeight="1">
      <c r="A55" s="3214"/>
      <c r="B55" s="3214"/>
      <c r="C55" s="3215"/>
      <c r="D55" s="2504"/>
      <c r="E55" s="2504"/>
      <c r="G55" s="2520"/>
      <c r="H55" s="2521"/>
      <c r="K55" s="2305"/>
      <c r="L55" s="2305"/>
      <c r="M55" s="2305"/>
    </row>
    <row r="56" spans="1:13" s="2376" customFormat="1" ht="15" customHeight="1">
      <c r="A56" s="3214"/>
      <c r="B56" s="3214"/>
      <c r="C56" s="3215"/>
      <c r="D56" s="2504"/>
      <c r="E56" s="2504"/>
      <c r="G56" s="2520"/>
      <c r="H56" s="2521"/>
      <c r="K56" s="2305"/>
      <c r="L56" s="2305"/>
      <c r="M56" s="2305"/>
    </row>
    <row r="57" spans="1:13" s="2376" customFormat="1" ht="15" customHeight="1">
      <c r="A57" s="3214"/>
      <c r="B57" s="3214"/>
      <c r="C57" s="3215"/>
      <c r="D57" s="2504"/>
      <c r="E57" s="2504"/>
      <c r="G57" s="2520"/>
      <c r="H57" s="2521"/>
      <c r="K57" s="2305"/>
      <c r="L57" s="2305"/>
      <c r="M57" s="2305"/>
    </row>
    <row r="58" spans="1:13" s="2376" customFormat="1" ht="15" customHeight="1">
      <c r="A58" s="3214"/>
      <c r="B58" s="3214"/>
      <c r="C58" s="3215"/>
      <c r="D58" s="2504"/>
      <c r="E58" s="2504"/>
      <c r="G58" s="2520"/>
      <c r="H58" s="2521"/>
      <c r="K58" s="2305"/>
      <c r="L58" s="2305"/>
      <c r="M58" s="2305"/>
    </row>
    <row r="59" spans="1:13" s="2376" customFormat="1" ht="15" customHeight="1">
      <c r="A59" s="3214"/>
      <c r="B59" s="3214"/>
      <c r="C59" s="3215"/>
      <c r="D59" s="2504"/>
      <c r="E59" s="2504"/>
      <c r="G59" s="2520"/>
      <c r="H59" s="2521"/>
      <c r="K59" s="2305"/>
      <c r="L59" s="2305"/>
      <c r="M59" s="2305"/>
    </row>
    <row r="60" spans="1:13" s="2376" customFormat="1" ht="15.75" customHeight="1" thickBot="1">
      <c r="A60" s="3216"/>
      <c r="B60" s="3216"/>
      <c r="C60" s="3217"/>
      <c r="D60" s="2504"/>
      <c r="E60" s="2504"/>
      <c r="G60" s="2520"/>
      <c r="H60" s="2521"/>
      <c r="K60" s="2305"/>
      <c r="L60" s="2305"/>
      <c r="M60" s="2305"/>
    </row>
    <row r="61" spans="1:13" s="2376" customFormat="1" ht="13.5" thickBot="1">
      <c r="A61" s="3218" t="s">
        <v>1042</v>
      </c>
      <c r="B61" s="3219"/>
      <c r="C61" s="3219"/>
      <c r="D61" s="3219"/>
      <c r="E61" s="3219"/>
      <c r="F61" s="3219"/>
      <c r="G61" s="3220"/>
      <c r="H61" s="2485">
        <f>G53*D53+G54*D54+G55*D55+G56*D56+G57*D57+G58*D58+G59*D59+G60*D60</f>
        <v>0</v>
      </c>
      <c r="K61" s="2305"/>
      <c r="L61" s="2305"/>
      <c r="M61" s="2305"/>
    </row>
    <row r="62" spans="1:13" s="2376" customFormat="1">
      <c r="A62" s="2522" t="s">
        <v>1043</v>
      </c>
      <c r="C62" s="2305"/>
      <c r="D62" s="2523" t="s">
        <v>1044</v>
      </c>
      <c r="E62" s="2523" t="s">
        <v>375</v>
      </c>
      <c r="G62" s="2524" t="s">
        <v>619</v>
      </c>
      <c r="H62" s="2471"/>
      <c r="K62" s="2305"/>
      <c r="L62" s="2305"/>
      <c r="M62" s="2305"/>
    </row>
    <row r="63" spans="1:13" s="2376" customFormat="1">
      <c r="A63" s="3221"/>
      <c r="B63" s="3221"/>
      <c r="C63" s="3222"/>
      <c r="D63" s="2440"/>
      <c r="E63" s="2440"/>
      <c r="G63" s="2458">
        <f>D63*E63</f>
        <v>0</v>
      </c>
      <c r="H63" s="2471"/>
      <c r="K63" s="2305"/>
      <c r="L63" s="2305"/>
      <c r="M63" s="2305"/>
    </row>
    <row r="64" spans="1:13" s="2376" customFormat="1">
      <c r="A64" s="3221"/>
      <c r="B64" s="3221"/>
      <c r="C64" s="3222"/>
      <c r="D64" s="2440"/>
      <c r="E64" s="2440"/>
      <c r="G64" s="2458">
        <f>D64*E64</f>
        <v>0</v>
      </c>
      <c r="H64" s="2471"/>
      <c r="K64" s="2305"/>
      <c r="L64" s="2305"/>
      <c r="M64" s="2305"/>
    </row>
    <row r="65" spans="1:13" s="2376" customFormat="1" ht="15.75" customHeight="1" thickBot="1">
      <c r="A65" s="3223"/>
      <c r="B65" s="3223"/>
      <c r="C65" s="3224"/>
      <c r="D65" s="2525"/>
      <c r="E65" s="2525"/>
      <c r="G65" s="2493">
        <f>D65*E65</f>
        <v>0</v>
      </c>
      <c r="H65" s="2471"/>
      <c r="K65" s="2305"/>
      <c r="L65" s="2305"/>
      <c r="M65" s="2305"/>
    </row>
    <row r="66" spans="1:13" s="2376" customFormat="1" ht="13.5" thickBot="1">
      <c r="A66" s="3218" t="s">
        <v>1045</v>
      </c>
      <c r="B66" s="3219"/>
      <c r="C66" s="3219"/>
      <c r="D66" s="3219"/>
      <c r="E66" s="3219"/>
      <c r="F66" s="3219"/>
      <c r="G66" s="3220"/>
      <c r="H66" s="2485">
        <f>SUM(G63:G65)</f>
        <v>0</v>
      </c>
      <c r="K66" s="2305"/>
      <c r="L66" s="2305"/>
      <c r="M66" s="2305"/>
    </row>
    <row r="67" spans="1:13" s="2376" customFormat="1">
      <c r="A67" s="2526" t="s">
        <v>1046</v>
      </c>
      <c r="B67" s="2526"/>
      <c r="C67" s="2526"/>
      <c r="D67" s="2526"/>
      <c r="E67" s="2526"/>
      <c r="F67" s="2526"/>
      <c r="G67" s="2526"/>
      <c r="H67" s="2527"/>
      <c r="K67" s="2305"/>
      <c r="L67" s="2305"/>
      <c r="M67" s="2305"/>
    </row>
    <row r="68" spans="1:13" s="2376" customFormat="1">
      <c r="A68" s="2442" t="s">
        <v>1047</v>
      </c>
      <c r="B68" s="2442"/>
      <c r="C68" s="2442"/>
      <c r="D68" s="2442"/>
      <c r="E68" s="2442"/>
      <c r="F68" s="2442"/>
      <c r="G68" s="2442"/>
      <c r="H68" s="2527"/>
      <c r="K68" s="2305"/>
      <c r="L68" s="2305"/>
      <c r="M68" s="2305"/>
    </row>
    <row r="69" spans="1:13" s="2376" customFormat="1">
      <c r="A69" s="2442" t="s">
        <v>1048</v>
      </c>
      <c r="B69" s="3213"/>
      <c r="C69" s="3213"/>
      <c r="D69" s="3213"/>
      <c r="E69" s="3213"/>
      <c r="F69" s="3213"/>
      <c r="G69" s="2439"/>
      <c r="H69" s="2527"/>
      <c r="K69" s="2305"/>
      <c r="L69" s="2305"/>
      <c r="M69" s="2305"/>
    </row>
    <row r="70" spans="1:13" s="2376" customFormat="1" ht="13.5" thickBot="1">
      <c r="A70" s="2376" t="s">
        <v>23</v>
      </c>
      <c r="B70" s="3203"/>
      <c r="C70" s="3204"/>
      <c r="D70" s="3204"/>
      <c r="E70" s="3204"/>
      <c r="F70" s="3205"/>
      <c r="H70" s="2528"/>
      <c r="K70" s="2305"/>
      <c r="L70" s="2305"/>
      <c r="M70" s="2305"/>
    </row>
    <row r="71" spans="1:13" s="2376" customFormat="1" ht="16.5" thickBot="1">
      <c r="A71" s="2529" t="s">
        <v>1049</v>
      </c>
      <c r="B71" s="2530"/>
      <c r="C71" s="2530"/>
      <c r="D71" s="2530"/>
      <c r="E71" s="2530"/>
      <c r="F71" s="2530"/>
      <c r="G71" s="2531"/>
      <c r="H71" s="2532">
        <f>H26+H49+H34+H61+H66+H67+H68+H69+H70</f>
        <v>0</v>
      </c>
      <c r="K71" s="2305"/>
      <c r="L71" s="2305"/>
      <c r="M71" s="2305"/>
    </row>
    <row r="72" spans="1:13" s="2376" customFormat="1" ht="6" customHeight="1" thickBot="1">
      <c r="H72" s="2471"/>
      <c r="K72" s="2305"/>
      <c r="L72" s="2305"/>
      <c r="M72" s="2305"/>
    </row>
    <row r="73" spans="1:13" s="2376" customFormat="1" ht="16.5" thickBot="1">
      <c r="A73" s="2529" t="str">
        <f>CONCATENATE("Deckungsbeitrag ",F5)</f>
        <v xml:space="preserve">Deckungsbeitrag </v>
      </c>
      <c r="B73" s="2530"/>
      <c r="C73" s="2530"/>
      <c r="D73" s="2530"/>
      <c r="E73" s="2530"/>
      <c r="F73" s="2530"/>
      <c r="G73" s="2531"/>
      <c r="H73" s="2466">
        <f>H18-H71</f>
        <v>0</v>
      </c>
      <c r="K73" s="2305"/>
      <c r="L73" s="2305"/>
      <c r="M73" s="2305"/>
    </row>
    <row r="74" spans="1:13" s="2376" customFormat="1" ht="6" customHeight="1">
      <c r="K74" s="2305"/>
      <c r="L74" s="2305"/>
      <c r="M74" s="2305"/>
    </row>
    <row r="75" spans="1:13" s="2376" customFormat="1">
      <c r="A75" s="2533" t="s">
        <v>1050</v>
      </c>
      <c r="B75" s="2442"/>
      <c r="C75" s="2534"/>
      <c r="D75" s="2439"/>
      <c r="E75" s="2473" t="s">
        <v>1041</v>
      </c>
      <c r="G75" s="2535"/>
      <c r="H75" s="2536"/>
      <c r="K75" s="2305"/>
      <c r="L75" s="2305"/>
      <c r="M75" s="2305"/>
    </row>
    <row r="76" spans="1:13" s="2376" customFormat="1">
      <c r="A76" s="3206" t="s">
        <v>1051</v>
      </c>
      <c r="B76" s="3206"/>
      <c r="C76" s="3206"/>
      <c r="D76" s="3207"/>
      <c r="E76" s="2537">
        <f>E53*D53+E54*D54+E55*D55+E56*D56+E57*D57+E58*D58+E59*D59+E60*D60</f>
        <v>0</v>
      </c>
      <c r="G76" s="2536"/>
      <c r="H76" s="2536"/>
      <c r="K76" s="2305"/>
      <c r="L76" s="2305"/>
      <c r="M76" s="2305"/>
    </row>
    <row r="77" spans="1:13" s="2376" customFormat="1">
      <c r="A77" s="3208"/>
      <c r="B77" s="3208"/>
      <c r="C77" s="3208"/>
      <c r="D77" s="3209"/>
      <c r="E77" s="2440" t="s">
        <v>227</v>
      </c>
      <c r="G77" s="2536"/>
      <c r="H77" s="2536"/>
      <c r="K77" s="2305"/>
      <c r="L77" s="2305"/>
      <c r="M77" s="2305"/>
    </row>
    <row r="78" spans="1:13" s="2376" customFormat="1" ht="13.5" thickBot="1">
      <c r="A78" s="3210"/>
      <c r="B78" s="3210"/>
      <c r="C78" s="3210"/>
      <c r="D78" s="3211"/>
      <c r="E78" s="2525" t="s">
        <v>227</v>
      </c>
      <c r="G78" s="2536"/>
      <c r="H78" s="2536"/>
      <c r="K78" s="2305"/>
      <c r="L78" s="2305"/>
      <c r="M78" s="2305"/>
    </row>
    <row r="79" spans="1:13" s="2376" customFormat="1" ht="13.5" thickBot="1">
      <c r="A79" s="2538"/>
      <c r="B79" s="2530"/>
      <c r="C79" s="2539"/>
      <c r="D79" s="2530"/>
      <c r="E79" s="2540" t="s">
        <v>1052</v>
      </c>
      <c r="F79" s="2541">
        <f>SUM(E76:E78)</f>
        <v>0</v>
      </c>
      <c r="G79" s="2536"/>
      <c r="H79" s="2536"/>
      <c r="K79" s="2305"/>
      <c r="L79" s="2305"/>
      <c r="M79" s="2305"/>
    </row>
    <row r="80" spans="1:13" s="2376" customFormat="1">
      <c r="A80" s="2542"/>
      <c r="C80" s="2543"/>
      <c r="D80" s="3212"/>
      <c r="E80" s="3212"/>
      <c r="F80" s="3212"/>
      <c r="G80" s="2536"/>
      <c r="H80" s="2536"/>
    </row>
    <row r="81" spans="1:8" s="2376" customFormat="1">
      <c r="A81" s="2542"/>
      <c r="C81" s="2543"/>
      <c r="D81" s="2544"/>
      <c r="E81" s="2544"/>
      <c r="F81" s="2544"/>
      <c r="G81" s="2536"/>
      <c r="H81" s="2536"/>
    </row>
    <row r="82" spans="1:8" s="2376" customFormat="1">
      <c r="A82" s="2545"/>
      <c r="C82" s="2543"/>
      <c r="D82" s="2543"/>
      <c r="E82" s="2543"/>
      <c r="F82" s="2543"/>
      <c r="G82" s="2543"/>
    </row>
  </sheetData>
  <sheetProtection password="F25B" sheet="1" objects="1" scenarios="1"/>
  <mergeCells count="35">
    <mergeCell ref="A2:C2"/>
    <mergeCell ref="D2:E2"/>
    <mergeCell ref="F2:H2"/>
    <mergeCell ref="A3:C3"/>
    <mergeCell ref="D3:E3"/>
    <mergeCell ref="F3:H3"/>
    <mergeCell ref="A54:C54"/>
    <mergeCell ref="F5:H5"/>
    <mergeCell ref="A18:G18"/>
    <mergeCell ref="A26:G26"/>
    <mergeCell ref="A34:G34"/>
    <mergeCell ref="D36:F36"/>
    <mergeCell ref="D43:F43"/>
    <mergeCell ref="D46:F46"/>
    <mergeCell ref="A49:G49"/>
    <mergeCell ref="A50:B50"/>
    <mergeCell ref="G51:G52"/>
    <mergeCell ref="A53:C53"/>
    <mergeCell ref="B69:F69"/>
    <mergeCell ref="A55:C55"/>
    <mergeCell ref="A56:C56"/>
    <mergeCell ref="A57:C57"/>
    <mergeCell ref="A58:C58"/>
    <mergeCell ref="A59:C59"/>
    <mergeCell ref="A60:C60"/>
    <mergeCell ref="A61:G61"/>
    <mergeCell ref="A63:C63"/>
    <mergeCell ref="A64:C64"/>
    <mergeCell ref="A65:C65"/>
    <mergeCell ref="A66:G66"/>
    <mergeCell ref="B70:F70"/>
    <mergeCell ref="A76:D76"/>
    <mergeCell ref="A77:D77"/>
    <mergeCell ref="A78:D78"/>
    <mergeCell ref="D80:F80"/>
  </mergeCells>
  <printOptions horizontalCentered="1"/>
  <pageMargins left="0.78740157480314965" right="0.39370078740157483" top="0.31496062992125984" bottom="0" header="0" footer="0"/>
  <pageSetup paperSize="9" scale="83" orientation="portrait" horizontalDpi="300" verticalDpi="300" r:id="rId1"/>
  <headerFooter alignWithMargins="0">
    <oddFooter xml:space="preserve">&amp;L&amp;8
&amp;C
&amp;R
</oddFooter>
  </headerFooter>
  <legacyDrawing r:id="rId2"/>
</worksheet>
</file>

<file path=xl/worksheets/sheet59.xml><?xml version="1.0" encoding="utf-8"?>
<worksheet xmlns="http://schemas.openxmlformats.org/spreadsheetml/2006/main" xmlns:r="http://schemas.openxmlformats.org/officeDocument/2006/relationships">
  <sheetPr codeName="Tabelle58">
    <pageSetUpPr fitToPage="1"/>
  </sheetPr>
  <dimension ref="A1:M82"/>
  <sheetViews>
    <sheetView showZeros="0" zoomScale="110" zoomScaleNormal="110" workbookViewId="0">
      <selection activeCell="A2" sqref="A2:C2"/>
    </sheetView>
  </sheetViews>
  <sheetFormatPr baseColWidth="10" defaultRowHeight="12.75"/>
  <cols>
    <col min="1" max="1" width="28.42578125" style="2305" customWidth="1"/>
    <col min="2" max="2" width="6.5703125" style="2305" customWidth="1"/>
    <col min="3" max="3" width="9.42578125" style="2305" bestFit="1" customWidth="1"/>
    <col min="4" max="6" width="6.7109375" style="2305" customWidth="1"/>
    <col min="7" max="7" width="12.140625" style="2305" customWidth="1"/>
    <col min="8" max="8" width="9.28515625" style="2305" customWidth="1"/>
    <col min="9" max="10" width="2.5703125" style="2376" customWidth="1"/>
    <col min="11" max="16384" width="11.42578125" style="2305"/>
  </cols>
  <sheetData>
    <row r="1" spans="1:11" ht="20.100000000000001" customHeight="1" thickBot="1">
      <c r="G1" s="2376"/>
      <c r="I1" s="2305"/>
      <c r="J1" s="2305"/>
    </row>
    <row r="2" spans="1:11" s="2376" customFormat="1" ht="13.5" customHeight="1">
      <c r="A2" s="3193">
        <f>Hauptmenü!C4</f>
        <v>0</v>
      </c>
      <c r="B2" s="3194"/>
      <c r="C2" s="3194"/>
      <c r="D2" s="3195">
        <f>Hauptmenü!C5</f>
        <v>0</v>
      </c>
      <c r="E2" s="3195"/>
      <c r="F2" s="3196">
        <f>Hauptmenü!C6</f>
        <v>0</v>
      </c>
      <c r="G2" s="3196"/>
      <c r="H2" s="3197"/>
    </row>
    <row r="3" spans="1:11" s="2376" customFormat="1" ht="13.5" thickBot="1">
      <c r="A3" s="3198" t="s">
        <v>971</v>
      </c>
      <c r="B3" s="3199"/>
      <c r="C3" s="3199"/>
      <c r="D3" s="3200" t="s">
        <v>112</v>
      </c>
      <c r="E3" s="3200"/>
      <c r="F3" s="3201" t="s">
        <v>111</v>
      </c>
      <c r="G3" s="3201"/>
      <c r="H3" s="3202"/>
    </row>
    <row r="4" spans="1:11" s="2376" customFormat="1" ht="6" customHeight="1">
      <c r="H4" s="2377"/>
    </row>
    <row r="5" spans="1:11" ht="14.25" customHeight="1">
      <c r="A5" s="2434" t="s">
        <v>1004</v>
      </c>
      <c r="B5" s="2379"/>
      <c r="C5" s="2376"/>
      <c r="D5" s="2376"/>
      <c r="E5" s="2380" t="s">
        <v>1005</v>
      </c>
      <c r="F5" s="3225"/>
      <c r="G5" s="3225"/>
      <c r="H5" s="3225"/>
      <c r="K5" s="2435"/>
    </row>
    <row r="6" spans="1:11" ht="6" customHeight="1" thickBot="1">
      <c r="A6" s="2436"/>
      <c r="B6" s="2436"/>
      <c r="C6" s="2436"/>
      <c r="D6" s="2436"/>
      <c r="E6" s="2436"/>
      <c r="F6" s="2436"/>
      <c r="G6" s="2437"/>
      <c r="H6" s="2436"/>
      <c r="K6" s="2435"/>
    </row>
    <row r="7" spans="1:11" ht="6" customHeight="1">
      <c r="A7" s="2376"/>
      <c r="C7" s="2376"/>
      <c r="D7" s="2438"/>
      <c r="E7" s="2376"/>
      <c r="F7" s="2376"/>
      <c r="G7" s="2376"/>
      <c r="H7" s="2376"/>
      <c r="K7" s="2435"/>
    </row>
    <row r="8" spans="1:11">
      <c r="A8" s="2439" t="s">
        <v>1006</v>
      </c>
      <c r="B8" s="2440"/>
      <c r="C8" s="2441" t="s">
        <v>1007</v>
      </c>
      <c r="D8" s="2376"/>
      <c r="E8" s="2376"/>
      <c r="F8" s="2376"/>
      <c r="G8" s="2381"/>
      <c r="H8" s="2376"/>
    </row>
    <row r="9" spans="1:11">
      <c r="A9" s="2442" t="s">
        <v>1008</v>
      </c>
      <c r="B9" s="2443"/>
      <c r="C9" s="2444"/>
      <c r="D9" s="2376"/>
      <c r="E9" s="2376"/>
      <c r="F9" s="2376"/>
      <c r="G9" s="2381"/>
      <c r="H9" s="2376"/>
    </row>
    <row r="10" spans="1:11">
      <c r="A10" s="2445"/>
      <c r="B10" s="2440"/>
      <c r="C10" s="2441" t="s">
        <v>1007</v>
      </c>
      <c r="D10" s="2376"/>
      <c r="E10" s="2376"/>
      <c r="F10" s="2376"/>
      <c r="G10" s="2381"/>
      <c r="H10" s="2376"/>
    </row>
    <row r="11" spans="1:11" s="2383" customFormat="1" ht="6" customHeight="1">
      <c r="A11" s="2446"/>
      <c r="B11" s="2446"/>
      <c r="C11" s="2447"/>
      <c r="D11" s="2381"/>
      <c r="E11" s="2381"/>
      <c r="F11" s="2381"/>
      <c r="G11" s="2381"/>
      <c r="H11" s="2381"/>
      <c r="I11" s="2381"/>
      <c r="J11" s="2381"/>
    </row>
    <row r="12" spans="1:11" s="2381" customFormat="1" ht="22.5">
      <c r="A12" s="2448"/>
      <c r="B12" s="2449" t="s">
        <v>395</v>
      </c>
      <c r="C12" s="2450" t="s">
        <v>1009</v>
      </c>
      <c r="G12" s="2451" t="s">
        <v>82</v>
      </c>
    </row>
    <row r="13" spans="1:11">
      <c r="A13" s="2452"/>
      <c r="B13" s="2453"/>
      <c r="C13" s="2454"/>
      <c r="D13" s="2455"/>
      <c r="E13" s="2456"/>
      <c r="F13" s="2457"/>
      <c r="G13" s="2458">
        <f>(B13/100)*$B$8*C13</f>
        <v>0</v>
      </c>
      <c r="H13" s="2376"/>
      <c r="K13" s="2435"/>
    </row>
    <row r="14" spans="1:11">
      <c r="A14" s="2459"/>
      <c r="B14" s="2453"/>
      <c r="C14" s="2454"/>
      <c r="D14" s="2455"/>
      <c r="E14" s="2376"/>
      <c r="F14" s="2376"/>
      <c r="G14" s="2458">
        <f>(B14/100)*$B$8*C14</f>
        <v>0</v>
      </c>
      <c r="H14" s="2376"/>
    </row>
    <row r="15" spans="1:11">
      <c r="A15" s="2305" t="s">
        <v>1010</v>
      </c>
      <c r="B15" s="2460"/>
      <c r="C15" s="2461"/>
      <c r="D15" s="2381"/>
    </row>
    <row r="16" spans="1:11">
      <c r="A16" s="2452"/>
      <c r="B16" s="2453"/>
      <c r="C16" s="2454"/>
      <c r="D16" s="2455"/>
      <c r="E16" s="2376"/>
      <c r="F16" s="2376"/>
      <c r="G16" s="2458">
        <f>(B16/100)*$B$10*C16</f>
        <v>0</v>
      </c>
      <c r="H16" s="2376"/>
    </row>
    <row r="17" spans="1:10" s="2383" customFormat="1" ht="13.5" thickBot="1">
      <c r="A17" s="2462" t="s">
        <v>1011</v>
      </c>
      <c r="B17" s="2463"/>
      <c r="C17" s="2464"/>
      <c r="D17" s="2381"/>
      <c r="E17" s="2381"/>
      <c r="F17" s="2381"/>
      <c r="G17" s="2465"/>
      <c r="H17" s="2381"/>
      <c r="I17" s="2381"/>
      <c r="J17" s="2381"/>
    </row>
    <row r="18" spans="1:10" s="2468" customFormat="1" ht="16.5" thickBot="1">
      <c r="A18" s="3226" t="s">
        <v>1012</v>
      </c>
      <c r="B18" s="3227"/>
      <c r="C18" s="3227"/>
      <c r="D18" s="3227"/>
      <c r="E18" s="3227"/>
      <c r="F18" s="3227"/>
      <c r="G18" s="3228"/>
      <c r="H18" s="2466">
        <f>SUM(G13:G16)-G17</f>
        <v>0</v>
      </c>
      <c r="I18" s="2467"/>
      <c r="J18" s="2467"/>
    </row>
    <row r="19" spans="1:10" ht="6" customHeight="1">
      <c r="A19" s="2376" t="s">
        <v>227</v>
      </c>
      <c r="B19" s="2456" t="s">
        <v>227</v>
      </c>
      <c r="C19" s="2376" t="s">
        <v>227</v>
      </c>
      <c r="D19" s="2376" t="s">
        <v>227</v>
      </c>
      <c r="E19" s="2376" t="s">
        <v>227</v>
      </c>
      <c r="F19" s="2376" t="s">
        <v>227</v>
      </c>
      <c r="G19" s="2469" t="s">
        <v>227</v>
      </c>
      <c r="H19" s="2470" t="s">
        <v>227</v>
      </c>
    </row>
    <row r="20" spans="1:10">
      <c r="A20" s="2439" t="s">
        <v>1013</v>
      </c>
      <c r="B20" s="2440"/>
      <c r="C20" s="2441" t="s">
        <v>1007</v>
      </c>
      <c r="D20" s="2376"/>
      <c r="E20" s="2376"/>
      <c r="F20" s="2376"/>
      <c r="G20" s="2381"/>
      <c r="H20" s="2471"/>
    </row>
    <row r="21" spans="1:10" s="2381" customFormat="1" ht="6" customHeight="1">
      <c r="A21" s="2446"/>
      <c r="B21" s="2446"/>
      <c r="C21" s="2447"/>
      <c r="H21" s="2472"/>
    </row>
    <row r="22" spans="1:10" s="2381" customFormat="1">
      <c r="A22" s="2448"/>
      <c r="B22" s="2473" t="s">
        <v>395</v>
      </c>
      <c r="C22" s="2450" t="s">
        <v>1014</v>
      </c>
      <c r="H22" s="2472"/>
    </row>
    <row r="23" spans="1:10">
      <c r="A23" s="2474" t="s">
        <v>1015</v>
      </c>
      <c r="B23" s="2475"/>
      <c r="C23" s="2476"/>
      <c r="D23" s="2455"/>
      <c r="E23" s="2376"/>
      <c r="F23" s="2376"/>
      <c r="G23" s="2477">
        <f>(B23/100)*$B$20*C23</f>
        <v>0</v>
      </c>
      <c r="H23" s="2471"/>
    </row>
    <row r="24" spans="1:10" ht="15">
      <c r="A24" s="2478" t="s">
        <v>1016</v>
      </c>
      <c r="B24" s="2479"/>
      <c r="C24" s="2476"/>
      <c r="D24" s="2455"/>
      <c r="E24" s="2376"/>
      <c r="F24" s="2376"/>
      <c r="G24" s="2477">
        <f>(B24/100)*$B$20*C24</f>
        <v>0</v>
      </c>
      <c r="H24" s="2471"/>
    </row>
    <row r="25" spans="1:10" ht="13.5" thickBot="1">
      <c r="A25" s="2480" t="s">
        <v>1017</v>
      </c>
      <c r="B25" s="2481"/>
      <c r="C25" s="2481"/>
      <c r="D25" s="2482"/>
      <c r="E25" s="2482"/>
      <c r="F25" s="2483"/>
      <c r="G25" s="2484"/>
      <c r="H25" s="2471"/>
    </row>
    <row r="26" spans="1:10" ht="13.5" thickBot="1">
      <c r="A26" s="3218" t="s">
        <v>1018</v>
      </c>
      <c r="B26" s="3219"/>
      <c r="C26" s="3219"/>
      <c r="D26" s="3219"/>
      <c r="E26" s="3219"/>
      <c r="F26" s="3219"/>
      <c r="G26" s="3220"/>
      <c r="H26" s="2485">
        <f>SUM(G23:G25)</f>
        <v>0</v>
      </c>
    </row>
    <row r="27" spans="1:10" s="2383" customFormat="1" ht="6" customHeight="1">
      <c r="A27" s="2486"/>
      <c r="B27" s="2486"/>
      <c r="C27" s="2487"/>
      <c r="D27" s="2487"/>
      <c r="E27" s="2486"/>
      <c r="F27" s="2486"/>
      <c r="G27" s="2486"/>
      <c r="H27" s="2472"/>
      <c r="I27" s="2381"/>
      <c r="J27" s="2381"/>
    </row>
    <row r="28" spans="1:10" ht="22.5">
      <c r="A28" s="2439" t="s">
        <v>1019</v>
      </c>
      <c r="B28" s="2488" t="s">
        <v>1020</v>
      </c>
      <c r="C28" s="2488" t="s">
        <v>1021</v>
      </c>
      <c r="E28" s="2376"/>
      <c r="F28" s="2376"/>
      <c r="G28" s="2489" t="s">
        <v>619</v>
      </c>
      <c r="H28" s="2471"/>
    </row>
    <row r="29" spans="1:10">
      <c r="A29" s="2490"/>
      <c r="B29" s="2491"/>
      <c r="C29" s="2476"/>
      <c r="E29" s="2376"/>
      <c r="F29" s="2376"/>
      <c r="G29" s="2458">
        <f>B29*C29</f>
        <v>0</v>
      </c>
      <c r="H29" s="2471"/>
    </row>
    <row r="30" spans="1:10">
      <c r="A30" s="2490"/>
      <c r="B30" s="2491"/>
      <c r="C30" s="2476"/>
      <c r="E30" s="2376"/>
      <c r="F30" s="2376"/>
      <c r="G30" s="2458">
        <f>B30*C30</f>
        <v>0</v>
      </c>
      <c r="H30" s="2471"/>
    </row>
    <row r="31" spans="1:10">
      <c r="A31" s="2490"/>
      <c r="B31" s="2491"/>
      <c r="C31" s="2476"/>
      <c r="E31" s="2376"/>
      <c r="F31" s="2376"/>
      <c r="G31" s="2458">
        <f>B31*C31</f>
        <v>0</v>
      </c>
      <c r="H31" s="2471"/>
    </row>
    <row r="32" spans="1:10">
      <c r="A32" s="2490"/>
      <c r="B32" s="2491"/>
      <c r="C32" s="2476"/>
      <c r="E32" s="2376"/>
      <c r="F32" s="2376"/>
      <c r="G32" s="2458">
        <f>B32*C32</f>
        <v>0</v>
      </c>
      <c r="H32" s="2471"/>
    </row>
    <row r="33" spans="1:13" ht="13.5" thickBot="1">
      <c r="A33" s="2492"/>
      <c r="B33" s="2491"/>
      <c r="C33" s="2476"/>
      <c r="E33" s="2376"/>
      <c r="F33" s="2376"/>
      <c r="G33" s="2493">
        <f>B33*C33</f>
        <v>0</v>
      </c>
      <c r="H33" s="2471"/>
      <c r="M33" s="2494"/>
    </row>
    <row r="34" spans="1:13" s="2376" customFormat="1" ht="13.5" thickBot="1">
      <c r="A34" s="3218" t="s">
        <v>1022</v>
      </c>
      <c r="B34" s="3219"/>
      <c r="C34" s="3219"/>
      <c r="D34" s="3219"/>
      <c r="E34" s="3219"/>
      <c r="F34" s="3219"/>
      <c r="G34" s="3220"/>
      <c r="H34" s="2485">
        <f>SUM(G29:G33)</f>
        <v>0</v>
      </c>
      <c r="K34" s="2305"/>
      <c r="L34" s="2305"/>
      <c r="M34" s="2305"/>
    </row>
    <row r="35" spans="1:13" s="2376" customFormat="1" ht="6" customHeight="1">
      <c r="A35" s="2495"/>
      <c r="B35" s="2495"/>
      <c r="C35" s="2495"/>
      <c r="D35" s="2495"/>
      <c r="E35" s="2495"/>
      <c r="F35" s="2495"/>
      <c r="G35" s="2495"/>
      <c r="H35" s="2472"/>
      <c r="K35" s="2305"/>
      <c r="L35" s="2305"/>
      <c r="M35" s="2305"/>
    </row>
    <row r="36" spans="1:13" s="2376" customFormat="1">
      <c r="A36" s="2496"/>
      <c r="B36" s="2497" t="s">
        <v>1023</v>
      </c>
      <c r="C36" s="2497" t="s">
        <v>1024</v>
      </c>
      <c r="D36" s="3229" t="s">
        <v>1025</v>
      </c>
      <c r="E36" s="3230"/>
      <c r="F36" s="3231"/>
      <c r="G36" s="2498" t="s">
        <v>1026</v>
      </c>
      <c r="H36" s="2472"/>
      <c r="K36" s="2305"/>
      <c r="L36" s="2305"/>
      <c r="M36" s="2305"/>
    </row>
    <row r="37" spans="1:13" s="2376" customFormat="1">
      <c r="A37" s="2499" t="s">
        <v>284</v>
      </c>
      <c r="B37" s="2500" t="s">
        <v>1007</v>
      </c>
      <c r="C37" s="2501" t="s">
        <v>1027</v>
      </c>
      <c r="D37" s="2489" t="s">
        <v>1028</v>
      </c>
      <c r="E37" s="2489" t="s">
        <v>1029</v>
      </c>
      <c r="F37" s="2489" t="s">
        <v>1030</v>
      </c>
      <c r="G37" s="2502" t="s">
        <v>619</v>
      </c>
      <c r="H37" s="2472"/>
      <c r="K37" s="2305"/>
      <c r="L37" s="2305"/>
      <c r="M37" s="2305"/>
    </row>
    <row r="38" spans="1:13" s="2376" customFormat="1">
      <c r="A38" s="2459"/>
      <c r="B38" s="2459"/>
      <c r="C38" s="2503"/>
      <c r="D38" s="2504"/>
      <c r="E38" s="2504"/>
      <c r="F38" s="2504"/>
      <c r="G38" s="2458">
        <f>B38*C38</f>
        <v>0</v>
      </c>
      <c r="H38" s="2471"/>
      <c r="K38" s="2305"/>
      <c r="L38" s="2305"/>
      <c r="M38" s="2305"/>
    </row>
    <row r="39" spans="1:13" s="2376" customFormat="1">
      <c r="A39" s="2445"/>
      <c r="B39" s="2445"/>
      <c r="C39" s="2505"/>
      <c r="D39" s="2504"/>
      <c r="E39" s="2504"/>
      <c r="F39" s="2504"/>
      <c r="G39" s="2458">
        <f>B39*C39</f>
        <v>0</v>
      </c>
      <c r="H39" s="2471"/>
      <c r="K39" s="2305"/>
      <c r="L39" s="2305"/>
      <c r="M39" s="2305"/>
    </row>
    <row r="40" spans="1:13" s="2376" customFormat="1">
      <c r="A40" s="2445"/>
      <c r="B40" s="2445"/>
      <c r="C40" s="2505"/>
      <c r="D40" s="2504"/>
      <c r="E40" s="2504"/>
      <c r="F40" s="2504"/>
      <c r="G40" s="2458">
        <f>B40*C40</f>
        <v>0</v>
      </c>
      <c r="H40" s="2471"/>
      <c r="K40" s="2305"/>
      <c r="L40" s="2305"/>
      <c r="M40" s="2305"/>
    </row>
    <row r="41" spans="1:13" s="2376" customFormat="1">
      <c r="A41" s="2445"/>
      <c r="B41" s="2445"/>
      <c r="C41" s="2505"/>
      <c r="D41" s="2504"/>
      <c r="E41" s="2504"/>
      <c r="F41" s="2504"/>
      <c r="G41" s="2458">
        <f>B41*C41</f>
        <v>0</v>
      </c>
      <c r="H41" s="2471"/>
      <c r="K41" s="2305"/>
      <c r="L41" s="2305"/>
      <c r="M41" s="2305"/>
    </row>
    <row r="42" spans="1:13" s="2376" customFormat="1">
      <c r="A42" s="2445"/>
      <c r="B42" s="2445"/>
      <c r="C42" s="2505"/>
      <c r="D42" s="2504"/>
      <c r="E42" s="2504"/>
      <c r="F42" s="2504"/>
      <c r="G42" s="2458">
        <f>B42*C42</f>
        <v>0</v>
      </c>
      <c r="H42" s="2472"/>
      <c r="K42" s="2305"/>
      <c r="L42" s="2305"/>
      <c r="M42" s="2305"/>
    </row>
    <row r="43" spans="1:13" s="2376" customFormat="1">
      <c r="A43" s="2506" t="s">
        <v>1031</v>
      </c>
      <c r="B43" s="2507" t="s">
        <v>1032</v>
      </c>
      <c r="C43" s="2508"/>
      <c r="D43" s="3229" t="s">
        <v>1033</v>
      </c>
      <c r="E43" s="3230"/>
      <c r="F43" s="3231"/>
      <c r="G43" s="2305"/>
      <c r="H43" s="2509"/>
      <c r="K43" s="2305"/>
      <c r="L43" s="2305"/>
      <c r="M43" s="2305"/>
    </row>
    <row r="44" spans="1:13" s="2376" customFormat="1">
      <c r="A44" s="2445"/>
      <c r="B44" s="2440"/>
      <c r="C44" s="2478"/>
      <c r="D44" s="2504"/>
      <c r="E44" s="2504"/>
      <c r="F44" s="2504"/>
      <c r="G44" s="2455"/>
      <c r="H44" s="2509"/>
      <c r="K44" s="2305"/>
      <c r="L44" s="2305"/>
      <c r="M44" s="2305"/>
    </row>
    <row r="45" spans="1:13" s="2376" customFormat="1">
      <c r="A45" s="2445"/>
      <c r="B45" s="2445"/>
      <c r="C45" s="2478"/>
      <c r="D45" s="2504"/>
      <c r="E45" s="2504"/>
      <c r="F45" s="2504"/>
      <c r="G45" s="2455"/>
      <c r="H45" s="2509"/>
      <c r="K45" s="2305"/>
      <c r="L45" s="2305"/>
      <c r="M45" s="2305"/>
    </row>
    <row r="46" spans="1:13" s="2381" customFormat="1">
      <c r="A46" s="2443"/>
      <c r="B46" s="2443"/>
      <c r="C46" s="2443"/>
      <c r="D46" s="3232" t="s">
        <v>1034</v>
      </c>
      <c r="E46" s="3233"/>
      <c r="F46" s="3234"/>
      <c r="H46" s="2509"/>
    </row>
    <row r="47" spans="1:13" s="2376" customFormat="1">
      <c r="A47" s="2478" t="s">
        <v>1035</v>
      </c>
      <c r="B47" s="2478"/>
      <c r="C47" s="2478"/>
      <c r="D47" s="2510">
        <f>$B$38*D38+$B$39*D39+$B$40*D40+$B$41*D41+$B$42*D42</f>
        <v>0</v>
      </c>
      <c r="E47" s="2510">
        <f t="shared" ref="E47:F47" si="0">$B$38*E38+$B$39*E39+$B$40*E40+$B$41*E41+$B$42*E42</f>
        <v>0</v>
      </c>
      <c r="F47" s="2510">
        <f t="shared" si="0"/>
        <v>0</v>
      </c>
      <c r="G47" s="2455"/>
      <c r="H47" s="2509"/>
      <c r="K47" s="2305"/>
      <c r="L47" s="2305"/>
      <c r="M47" s="2305"/>
    </row>
    <row r="48" spans="1:13" s="2376" customFormat="1" ht="13.5" thickBot="1">
      <c r="A48" s="2508" t="s">
        <v>1036</v>
      </c>
      <c r="B48" s="2508"/>
      <c r="C48" s="2508"/>
      <c r="D48" s="2510">
        <f>$B$44*D44+$B$45*D45+D47</f>
        <v>0</v>
      </c>
      <c r="E48" s="2510">
        <f t="shared" ref="E48:F48" si="1">$B$44*E44+$B$45*E45+E47</f>
        <v>0</v>
      </c>
      <c r="F48" s="2510">
        <f t="shared" si="1"/>
        <v>0</v>
      </c>
      <c r="G48" s="2511"/>
      <c r="H48" s="2512"/>
      <c r="K48" s="2305"/>
      <c r="L48" s="2305"/>
      <c r="M48" s="2305"/>
    </row>
    <row r="49" spans="1:13" s="2376" customFormat="1" ht="13.5" thickBot="1">
      <c r="A49" s="3218" t="s">
        <v>1037</v>
      </c>
      <c r="B49" s="3219"/>
      <c r="C49" s="3219"/>
      <c r="D49" s="3219"/>
      <c r="E49" s="3219"/>
      <c r="F49" s="3219"/>
      <c r="G49" s="3220"/>
      <c r="H49" s="2485">
        <f>SUM(G38:G42)</f>
        <v>0</v>
      </c>
      <c r="K49" s="2305"/>
      <c r="L49" s="2305"/>
      <c r="M49" s="2305"/>
    </row>
    <row r="50" spans="1:13" s="2381" customFormat="1" ht="6" customHeight="1">
      <c r="A50" s="3235"/>
      <c r="B50" s="3235"/>
      <c r="C50" s="2446"/>
      <c r="D50" s="2513"/>
      <c r="G50" s="2446"/>
      <c r="H50" s="2514"/>
    </row>
    <row r="51" spans="1:13" s="2381" customFormat="1" ht="15" customHeight="1">
      <c r="A51" s="2515"/>
      <c r="B51" s="2515"/>
      <c r="D51" s="2516"/>
      <c r="G51" s="3236" t="s">
        <v>1038</v>
      </c>
      <c r="H51" s="2514"/>
    </row>
    <row r="52" spans="1:13" s="2381" customFormat="1" ht="18.75">
      <c r="A52" s="2517" t="s">
        <v>1039</v>
      </c>
      <c r="B52" s="2517"/>
      <c r="C52" s="2518"/>
      <c r="D52" s="2519" t="s">
        <v>1040</v>
      </c>
      <c r="E52" s="2473" t="s">
        <v>1041</v>
      </c>
      <c r="G52" s="3237"/>
      <c r="H52" s="2514"/>
    </row>
    <row r="53" spans="1:13" s="2376" customFormat="1" ht="15" customHeight="1">
      <c r="A53" s="3214"/>
      <c r="B53" s="3214"/>
      <c r="C53" s="3215"/>
      <c r="D53" s="2504"/>
      <c r="E53" s="2504"/>
      <c r="G53" s="2520"/>
      <c r="H53" s="2521"/>
      <c r="K53" s="2305"/>
      <c r="L53" s="2305"/>
      <c r="M53" s="2305"/>
    </row>
    <row r="54" spans="1:13" s="2376" customFormat="1" ht="15" customHeight="1">
      <c r="A54" s="3214"/>
      <c r="B54" s="3214"/>
      <c r="C54" s="3215"/>
      <c r="D54" s="2504"/>
      <c r="E54" s="2504"/>
      <c r="G54" s="2520"/>
      <c r="H54" s="2521"/>
      <c r="K54" s="2305"/>
      <c r="L54" s="2305"/>
      <c r="M54" s="2305"/>
    </row>
    <row r="55" spans="1:13" s="2376" customFormat="1" ht="15" customHeight="1">
      <c r="A55" s="3214"/>
      <c r="B55" s="3214"/>
      <c r="C55" s="3215"/>
      <c r="D55" s="2504"/>
      <c r="E55" s="2504"/>
      <c r="G55" s="2520"/>
      <c r="H55" s="2521"/>
      <c r="K55" s="2305"/>
      <c r="L55" s="2305"/>
      <c r="M55" s="2305"/>
    </row>
    <row r="56" spans="1:13" s="2376" customFormat="1" ht="15" customHeight="1">
      <c r="A56" s="3214"/>
      <c r="B56" s="3214"/>
      <c r="C56" s="3215"/>
      <c r="D56" s="2504"/>
      <c r="E56" s="2504"/>
      <c r="G56" s="2520"/>
      <c r="H56" s="2521"/>
      <c r="K56" s="2305"/>
      <c r="L56" s="2305"/>
      <c r="M56" s="2305"/>
    </row>
    <row r="57" spans="1:13" s="2376" customFormat="1" ht="15" customHeight="1">
      <c r="A57" s="3214"/>
      <c r="B57" s="3214"/>
      <c r="C57" s="3215"/>
      <c r="D57" s="2504"/>
      <c r="E57" s="2504"/>
      <c r="G57" s="2520"/>
      <c r="H57" s="2521"/>
      <c r="K57" s="2305"/>
      <c r="L57" s="2305"/>
      <c r="M57" s="2305"/>
    </row>
    <row r="58" spans="1:13" s="2376" customFormat="1" ht="15" customHeight="1">
      <c r="A58" s="3214"/>
      <c r="B58" s="3214"/>
      <c r="C58" s="3215"/>
      <c r="D58" s="2504"/>
      <c r="E58" s="2504"/>
      <c r="G58" s="2520"/>
      <c r="H58" s="2521"/>
      <c r="K58" s="2305"/>
      <c r="L58" s="2305"/>
      <c r="M58" s="2305"/>
    </row>
    <row r="59" spans="1:13" s="2376" customFormat="1" ht="15" customHeight="1">
      <c r="A59" s="3214"/>
      <c r="B59" s="3214"/>
      <c r="C59" s="3215"/>
      <c r="D59" s="2504"/>
      <c r="E59" s="2504"/>
      <c r="G59" s="2520"/>
      <c r="H59" s="2521"/>
      <c r="K59" s="2305"/>
      <c r="L59" s="2305"/>
      <c r="M59" s="2305"/>
    </row>
    <row r="60" spans="1:13" s="2376" customFormat="1" ht="15.75" customHeight="1" thickBot="1">
      <c r="A60" s="3216"/>
      <c r="B60" s="3216"/>
      <c r="C60" s="3217"/>
      <c r="D60" s="2504"/>
      <c r="E60" s="2504"/>
      <c r="G60" s="2520"/>
      <c r="H60" s="2521"/>
      <c r="K60" s="2305"/>
      <c r="L60" s="2305"/>
      <c r="M60" s="2305"/>
    </row>
    <row r="61" spans="1:13" s="2376" customFormat="1" ht="13.5" thickBot="1">
      <c r="A61" s="3218" t="s">
        <v>1042</v>
      </c>
      <c r="B61" s="3219"/>
      <c r="C61" s="3219"/>
      <c r="D61" s="3219"/>
      <c r="E61" s="3219"/>
      <c r="F61" s="3219"/>
      <c r="G61" s="3220"/>
      <c r="H61" s="2485">
        <f>G53*D53+G54*D54+G55*D55+G56*D56+G57*D57+G58*D58+G59*D59+G60*D60</f>
        <v>0</v>
      </c>
      <c r="K61" s="2305"/>
      <c r="L61" s="2305"/>
      <c r="M61" s="2305"/>
    </row>
    <row r="62" spans="1:13" s="2376" customFormat="1">
      <c r="A62" s="2522" t="s">
        <v>1043</v>
      </c>
      <c r="C62" s="2305"/>
      <c r="D62" s="2523" t="s">
        <v>1044</v>
      </c>
      <c r="E62" s="2523" t="s">
        <v>375</v>
      </c>
      <c r="G62" s="2524" t="s">
        <v>619</v>
      </c>
      <c r="H62" s="2471"/>
      <c r="K62" s="2305"/>
      <c r="L62" s="2305"/>
      <c r="M62" s="2305"/>
    </row>
    <row r="63" spans="1:13" s="2376" customFormat="1">
      <c r="A63" s="3221"/>
      <c r="B63" s="3221"/>
      <c r="C63" s="3222"/>
      <c r="D63" s="2440"/>
      <c r="E63" s="2440"/>
      <c r="G63" s="2458">
        <f>D63*E63</f>
        <v>0</v>
      </c>
      <c r="H63" s="2471"/>
      <c r="K63" s="2305"/>
      <c r="L63" s="2305"/>
      <c r="M63" s="2305"/>
    </row>
    <row r="64" spans="1:13" s="2376" customFormat="1">
      <c r="A64" s="3221"/>
      <c r="B64" s="3221"/>
      <c r="C64" s="3222"/>
      <c r="D64" s="2440"/>
      <c r="E64" s="2440"/>
      <c r="G64" s="2458">
        <f>D64*E64</f>
        <v>0</v>
      </c>
      <c r="H64" s="2471"/>
      <c r="K64" s="2305"/>
      <c r="L64" s="2305"/>
      <c r="M64" s="2305"/>
    </row>
    <row r="65" spans="1:13" s="2376" customFormat="1" ht="15.75" customHeight="1" thickBot="1">
      <c r="A65" s="3223"/>
      <c r="B65" s="3223"/>
      <c r="C65" s="3224"/>
      <c r="D65" s="2525"/>
      <c r="E65" s="2525"/>
      <c r="G65" s="2493">
        <f>D65*E65</f>
        <v>0</v>
      </c>
      <c r="H65" s="2471"/>
      <c r="K65" s="2305"/>
      <c r="L65" s="2305"/>
      <c r="M65" s="2305"/>
    </row>
    <row r="66" spans="1:13" s="2376" customFormat="1" ht="13.5" thickBot="1">
      <c r="A66" s="3218" t="s">
        <v>1045</v>
      </c>
      <c r="B66" s="3219"/>
      <c r="C66" s="3219"/>
      <c r="D66" s="3219"/>
      <c r="E66" s="3219"/>
      <c r="F66" s="3219"/>
      <c r="G66" s="3220"/>
      <c r="H66" s="2485">
        <f>SUM(G63:G65)</f>
        <v>0</v>
      </c>
      <c r="K66" s="2305"/>
      <c r="L66" s="2305"/>
      <c r="M66" s="2305"/>
    </row>
    <row r="67" spans="1:13" s="2376" customFormat="1">
      <c r="A67" s="2526" t="s">
        <v>1046</v>
      </c>
      <c r="B67" s="2526"/>
      <c r="C67" s="2526"/>
      <c r="D67" s="2526"/>
      <c r="E67" s="2526"/>
      <c r="F67" s="2526"/>
      <c r="G67" s="2526"/>
      <c r="H67" s="2527"/>
      <c r="K67" s="2305"/>
      <c r="L67" s="2305"/>
      <c r="M67" s="2305"/>
    </row>
    <row r="68" spans="1:13" s="2376" customFormat="1">
      <c r="A68" s="2442" t="s">
        <v>1047</v>
      </c>
      <c r="B68" s="2442"/>
      <c r="C68" s="2442"/>
      <c r="D68" s="2442"/>
      <c r="E68" s="2442"/>
      <c r="F68" s="2442"/>
      <c r="G68" s="2442"/>
      <c r="H68" s="2527"/>
      <c r="K68" s="2305"/>
      <c r="L68" s="2305"/>
      <c r="M68" s="2305"/>
    </row>
    <row r="69" spans="1:13" s="2376" customFormat="1">
      <c r="A69" s="2442" t="s">
        <v>1048</v>
      </c>
      <c r="B69" s="3213"/>
      <c r="C69" s="3213"/>
      <c r="D69" s="3213"/>
      <c r="E69" s="3213"/>
      <c r="F69" s="3213"/>
      <c r="G69" s="2439"/>
      <c r="H69" s="2527"/>
      <c r="K69" s="2305"/>
      <c r="L69" s="2305"/>
      <c r="M69" s="2305"/>
    </row>
    <row r="70" spans="1:13" s="2376" customFormat="1" ht="13.5" thickBot="1">
      <c r="A70" s="2376" t="s">
        <v>23</v>
      </c>
      <c r="B70" s="3203"/>
      <c r="C70" s="3204"/>
      <c r="D70" s="3204"/>
      <c r="E70" s="3204"/>
      <c r="F70" s="3205"/>
      <c r="H70" s="2528"/>
      <c r="K70" s="2305"/>
      <c r="L70" s="2305"/>
      <c r="M70" s="2305"/>
    </row>
    <row r="71" spans="1:13" s="2376" customFormat="1" ht="16.5" thickBot="1">
      <c r="A71" s="2529" t="s">
        <v>1049</v>
      </c>
      <c r="B71" s="2530"/>
      <c r="C71" s="2530"/>
      <c r="D71" s="2530"/>
      <c r="E71" s="2530"/>
      <c r="F71" s="2530"/>
      <c r="G71" s="2531"/>
      <c r="H71" s="2532">
        <f>H26+H49+H34+H61+H66+H67+H68+H69+H70</f>
        <v>0</v>
      </c>
      <c r="K71" s="2305"/>
      <c r="L71" s="2305"/>
      <c r="M71" s="2305"/>
    </row>
    <row r="72" spans="1:13" s="2376" customFormat="1" ht="6" customHeight="1" thickBot="1">
      <c r="H72" s="2471"/>
      <c r="K72" s="2305"/>
      <c r="L72" s="2305"/>
      <c r="M72" s="2305"/>
    </row>
    <row r="73" spans="1:13" s="2376" customFormat="1" ht="16.5" thickBot="1">
      <c r="A73" s="2529" t="str">
        <f>CONCATENATE("Deckungsbeitrag ",F5)</f>
        <v xml:space="preserve">Deckungsbeitrag </v>
      </c>
      <c r="B73" s="2530"/>
      <c r="C73" s="2530"/>
      <c r="D73" s="2530"/>
      <c r="E73" s="2530"/>
      <c r="F73" s="2530"/>
      <c r="G73" s="2531"/>
      <c r="H73" s="2466">
        <f>H18-H71</f>
        <v>0</v>
      </c>
      <c r="K73" s="2305"/>
      <c r="L73" s="2305"/>
      <c r="M73" s="2305"/>
    </row>
    <row r="74" spans="1:13" s="2376" customFormat="1" ht="6" customHeight="1">
      <c r="K74" s="2305"/>
      <c r="L74" s="2305"/>
      <c r="M74" s="2305"/>
    </row>
    <row r="75" spans="1:13" s="2376" customFormat="1">
      <c r="A75" s="2533" t="s">
        <v>1050</v>
      </c>
      <c r="B75" s="2442"/>
      <c r="C75" s="2534"/>
      <c r="D75" s="2439"/>
      <c r="E75" s="2473" t="s">
        <v>1041</v>
      </c>
      <c r="G75" s="2535"/>
      <c r="H75" s="2536"/>
      <c r="K75" s="2305"/>
      <c r="L75" s="2305"/>
      <c r="M75" s="2305"/>
    </row>
    <row r="76" spans="1:13" s="2376" customFormat="1">
      <c r="A76" s="3206" t="s">
        <v>1051</v>
      </c>
      <c r="B76" s="3206"/>
      <c r="C76" s="3206"/>
      <c r="D76" s="3207"/>
      <c r="E76" s="2537">
        <f>E53*D53+E54*D54+E55*D55+E56*D56+E57*D57+E58*D58+E59*D59+E60*D60</f>
        <v>0</v>
      </c>
      <c r="G76" s="2536"/>
      <c r="H76" s="2536"/>
      <c r="K76" s="2305"/>
      <c r="L76" s="2305"/>
      <c r="M76" s="2305"/>
    </row>
    <row r="77" spans="1:13" s="2376" customFormat="1">
      <c r="A77" s="3208"/>
      <c r="B77" s="3208"/>
      <c r="C77" s="3208"/>
      <c r="D77" s="3209"/>
      <c r="E77" s="2440" t="s">
        <v>227</v>
      </c>
      <c r="G77" s="2536"/>
      <c r="H77" s="2536"/>
      <c r="K77" s="2305"/>
      <c r="L77" s="2305"/>
      <c r="M77" s="2305"/>
    </row>
    <row r="78" spans="1:13" s="2376" customFormat="1" ht="13.5" thickBot="1">
      <c r="A78" s="3210"/>
      <c r="B78" s="3210"/>
      <c r="C78" s="3210"/>
      <c r="D78" s="3211"/>
      <c r="E78" s="2525" t="s">
        <v>227</v>
      </c>
      <c r="G78" s="2536"/>
      <c r="H78" s="2536"/>
      <c r="K78" s="2305"/>
      <c r="L78" s="2305"/>
      <c r="M78" s="2305"/>
    </row>
    <row r="79" spans="1:13" s="2376" customFormat="1" ht="13.5" thickBot="1">
      <c r="A79" s="2538"/>
      <c r="B79" s="2530"/>
      <c r="C79" s="2539"/>
      <c r="D79" s="2530"/>
      <c r="E79" s="2540" t="s">
        <v>1052</v>
      </c>
      <c r="F79" s="2541">
        <f>SUM(E76:E78)</f>
        <v>0</v>
      </c>
      <c r="G79" s="2536"/>
      <c r="H79" s="2536"/>
      <c r="K79" s="2305"/>
      <c r="L79" s="2305"/>
      <c r="M79" s="2305"/>
    </row>
    <row r="80" spans="1:13" s="2376" customFormat="1">
      <c r="A80" s="2542"/>
      <c r="C80" s="2543"/>
      <c r="D80" s="3212"/>
      <c r="E80" s="3212"/>
      <c r="F80" s="3212"/>
      <c r="G80" s="2536"/>
      <c r="H80" s="2536"/>
    </row>
    <row r="81" spans="1:8" s="2376" customFormat="1">
      <c r="A81" s="2542"/>
      <c r="C81" s="2543"/>
      <c r="D81" s="2544"/>
      <c r="E81" s="2544"/>
      <c r="F81" s="2544"/>
      <c r="G81" s="2536"/>
      <c r="H81" s="2536"/>
    </row>
    <row r="82" spans="1:8" s="2376" customFormat="1">
      <c r="A82" s="2545"/>
      <c r="C82" s="2543"/>
      <c r="D82" s="2543"/>
      <c r="E82" s="2543"/>
      <c r="F82" s="2543"/>
      <c r="G82" s="2543"/>
    </row>
  </sheetData>
  <sheetProtection password="F25B" sheet="1" objects="1" scenarios="1"/>
  <mergeCells count="35">
    <mergeCell ref="A2:C2"/>
    <mergeCell ref="D2:E2"/>
    <mergeCell ref="F2:H2"/>
    <mergeCell ref="A3:C3"/>
    <mergeCell ref="D3:E3"/>
    <mergeCell ref="F3:H3"/>
    <mergeCell ref="A54:C54"/>
    <mergeCell ref="F5:H5"/>
    <mergeCell ref="A18:G18"/>
    <mergeCell ref="A26:G26"/>
    <mergeCell ref="A34:G34"/>
    <mergeCell ref="D36:F36"/>
    <mergeCell ref="D43:F43"/>
    <mergeCell ref="D46:F46"/>
    <mergeCell ref="A49:G49"/>
    <mergeCell ref="A50:B50"/>
    <mergeCell ref="G51:G52"/>
    <mergeCell ref="A53:C53"/>
    <mergeCell ref="B69:F69"/>
    <mergeCell ref="A55:C55"/>
    <mergeCell ref="A56:C56"/>
    <mergeCell ref="A57:C57"/>
    <mergeCell ref="A58:C58"/>
    <mergeCell ref="A59:C59"/>
    <mergeCell ref="A60:C60"/>
    <mergeCell ref="A61:G61"/>
    <mergeCell ref="A63:C63"/>
    <mergeCell ref="A64:C64"/>
    <mergeCell ref="A65:C65"/>
    <mergeCell ref="A66:G66"/>
    <mergeCell ref="B70:F70"/>
    <mergeCell ref="A76:D76"/>
    <mergeCell ref="A77:D77"/>
    <mergeCell ref="A78:D78"/>
    <mergeCell ref="D80:F80"/>
  </mergeCells>
  <printOptions horizontalCentered="1"/>
  <pageMargins left="0.78740157480314965" right="0.39370078740157483" top="0.31496062992125984" bottom="0" header="0" footer="0"/>
  <pageSetup paperSize="9" scale="83" orientation="portrait" horizontalDpi="300" verticalDpi="300" r:id="rId1"/>
  <headerFooter alignWithMargins="0">
    <oddFooter xml:space="preserve">&amp;L&amp;8
&amp;C
&amp;R
</oddFooter>
  </headerFooter>
  <legacyDrawing r:id="rId2"/>
</worksheet>
</file>

<file path=xl/worksheets/sheet60.xml><?xml version="1.0" encoding="utf-8"?>
<worksheet xmlns="http://schemas.openxmlformats.org/spreadsheetml/2006/main" xmlns:r="http://schemas.openxmlformats.org/officeDocument/2006/relationships">
  <sheetPr codeName="Tabelle59">
    <pageSetUpPr fitToPage="1"/>
  </sheetPr>
  <dimension ref="A1:M82"/>
  <sheetViews>
    <sheetView showZeros="0" zoomScale="110" zoomScaleNormal="110" workbookViewId="0">
      <selection activeCell="A2" sqref="A2:C2"/>
    </sheetView>
  </sheetViews>
  <sheetFormatPr baseColWidth="10" defaultRowHeight="12.75"/>
  <cols>
    <col min="1" max="1" width="28.42578125" style="2305" customWidth="1"/>
    <col min="2" max="2" width="6.5703125" style="2305" customWidth="1"/>
    <col min="3" max="3" width="9.42578125" style="2305" bestFit="1" customWidth="1"/>
    <col min="4" max="6" width="6.7109375" style="2305" customWidth="1"/>
    <col min="7" max="7" width="12.140625" style="2305" customWidth="1"/>
    <col min="8" max="8" width="9.28515625" style="2305" customWidth="1"/>
    <col min="9" max="10" width="2.5703125" style="2376" customWidth="1"/>
    <col min="11" max="16384" width="11.42578125" style="2305"/>
  </cols>
  <sheetData>
    <row r="1" spans="1:11" ht="20.100000000000001" customHeight="1" thickBot="1">
      <c r="G1" s="2376"/>
      <c r="I1" s="2305"/>
      <c r="J1" s="2305"/>
    </row>
    <row r="2" spans="1:11" s="2376" customFormat="1" ht="13.5" customHeight="1">
      <c r="A2" s="3193">
        <f>Hauptmenü!C4</f>
        <v>0</v>
      </c>
      <c r="B2" s="3194"/>
      <c r="C2" s="3194"/>
      <c r="D2" s="3195">
        <f>Hauptmenü!C5</f>
        <v>0</v>
      </c>
      <c r="E2" s="3195"/>
      <c r="F2" s="3196">
        <f>Hauptmenü!C6</f>
        <v>0</v>
      </c>
      <c r="G2" s="3196"/>
      <c r="H2" s="3197"/>
    </row>
    <row r="3" spans="1:11" s="2376" customFormat="1" ht="13.5" thickBot="1">
      <c r="A3" s="3198" t="s">
        <v>971</v>
      </c>
      <c r="B3" s="3199"/>
      <c r="C3" s="3199"/>
      <c r="D3" s="3200" t="s">
        <v>112</v>
      </c>
      <c r="E3" s="3200"/>
      <c r="F3" s="3201" t="s">
        <v>111</v>
      </c>
      <c r="G3" s="3201"/>
      <c r="H3" s="3202"/>
    </row>
    <row r="4" spans="1:11" s="2376" customFormat="1" ht="6" customHeight="1">
      <c r="H4" s="2377"/>
    </row>
    <row r="5" spans="1:11" ht="14.25" customHeight="1">
      <c r="A5" s="2434" t="s">
        <v>1004</v>
      </c>
      <c r="B5" s="2379"/>
      <c r="C5" s="2376"/>
      <c r="D5" s="2376"/>
      <c r="E5" s="2380" t="s">
        <v>1005</v>
      </c>
      <c r="F5" s="3225"/>
      <c r="G5" s="3225"/>
      <c r="H5" s="3225"/>
      <c r="K5" s="2435"/>
    </row>
    <row r="6" spans="1:11" ht="6" customHeight="1" thickBot="1">
      <c r="A6" s="2436"/>
      <c r="B6" s="2436"/>
      <c r="C6" s="2436"/>
      <c r="D6" s="2436"/>
      <c r="E6" s="2436"/>
      <c r="F6" s="2436"/>
      <c r="G6" s="2437"/>
      <c r="H6" s="2436"/>
      <c r="K6" s="2435"/>
    </row>
    <row r="7" spans="1:11" ht="6" customHeight="1">
      <c r="A7" s="2376"/>
      <c r="C7" s="2376"/>
      <c r="D7" s="2438"/>
      <c r="E7" s="2376"/>
      <c r="F7" s="2376"/>
      <c r="G7" s="2376"/>
      <c r="H7" s="2376"/>
      <c r="K7" s="2435"/>
    </row>
    <row r="8" spans="1:11">
      <c r="A8" s="2439" t="s">
        <v>1006</v>
      </c>
      <c r="B8" s="2440"/>
      <c r="C8" s="2441" t="s">
        <v>1007</v>
      </c>
      <c r="D8" s="2376"/>
      <c r="E8" s="2376"/>
      <c r="F8" s="2376"/>
      <c r="G8" s="2381"/>
      <c r="H8" s="2376"/>
    </row>
    <row r="9" spans="1:11">
      <c r="A9" s="2442" t="s">
        <v>1008</v>
      </c>
      <c r="B9" s="2443"/>
      <c r="C9" s="2444"/>
      <c r="D9" s="2376"/>
      <c r="E9" s="2376"/>
      <c r="F9" s="2376"/>
      <c r="G9" s="2381"/>
      <c r="H9" s="2376"/>
    </row>
    <row r="10" spans="1:11">
      <c r="A10" s="2445"/>
      <c r="B10" s="2440"/>
      <c r="C10" s="2441" t="s">
        <v>1007</v>
      </c>
      <c r="D10" s="2376"/>
      <c r="E10" s="2376"/>
      <c r="F10" s="2376"/>
      <c r="G10" s="2381"/>
      <c r="H10" s="2376"/>
    </row>
    <row r="11" spans="1:11" s="2383" customFormat="1" ht="6" customHeight="1">
      <c r="A11" s="2446"/>
      <c r="B11" s="2446"/>
      <c r="C11" s="2447"/>
      <c r="D11" s="2381"/>
      <c r="E11" s="2381"/>
      <c r="F11" s="2381"/>
      <c r="G11" s="2381"/>
      <c r="H11" s="2381"/>
      <c r="I11" s="2381"/>
      <c r="J11" s="2381"/>
    </row>
    <row r="12" spans="1:11" s="2381" customFormat="1" ht="22.5">
      <c r="A12" s="2448"/>
      <c r="B12" s="2449" t="s">
        <v>395</v>
      </c>
      <c r="C12" s="2450" t="s">
        <v>1009</v>
      </c>
      <c r="G12" s="2451" t="s">
        <v>82</v>
      </c>
    </row>
    <row r="13" spans="1:11">
      <c r="A13" s="2452"/>
      <c r="B13" s="2453"/>
      <c r="C13" s="2454"/>
      <c r="D13" s="2455"/>
      <c r="E13" s="2456"/>
      <c r="F13" s="2457"/>
      <c r="G13" s="2458">
        <f>(B13/100)*$B$8*C13</f>
        <v>0</v>
      </c>
      <c r="H13" s="2376"/>
      <c r="K13" s="2435"/>
    </row>
    <row r="14" spans="1:11">
      <c r="A14" s="2459"/>
      <c r="B14" s="2453"/>
      <c r="C14" s="2454"/>
      <c r="D14" s="2455"/>
      <c r="E14" s="2376"/>
      <c r="F14" s="2376"/>
      <c r="G14" s="2458">
        <f>(B14/100)*$B$8*C14</f>
        <v>0</v>
      </c>
      <c r="H14" s="2376"/>
    </row>
    <row r="15" spans="1:11">
      <c r="A15" s="2305" t="s">
        <v>1010</v>
      </c>
      <c r="B15" s="2460"/>
      <c r="C15" s="2461"/>
      <c r="D15" s="2381"/>
    </row>
    <row r="16" spans="1:11">
      <c r="A16" s="2452"/>
      <c r="B16" s="2453"/>
      <c r="C16" s="2454"/>
      <c r="D16" s="2455"/>
      <c r="E16" s="2376"/>
      <c r="F16" s="2376"/>
      <c r="G16" s="2458">
        <f>(B16/100)*$B$10*C16</f>
        <v>0</v>
      </c>
      <c r="H16" s="2376"/>
    </row>
    <row r="17" spans="1:10" s="2383" customFormat="1" ht="13.5" thickBot="1">
      <c r="A17" s="2462" t="s">
        <v>1011</v>
      </c>
      <c r="B17" s="2463"/>
      <c r="C17" s="2464"/>
      <c r="D17" s="2381"/>
      <c r="E17" s="2381"/>
      <c r="F17" s="2381"/>
      <c r="G17" s="2465"/>
      <c r="H17" s="2381"/>
      <c r="I17" s="2381"/>
      <c r="J17" s="2381"/>
    </row>
    <row r="18" spans="1:10" s="2468" customFormat="1" ht="16.5" thickBot="1">
      <c r="A18" s="3226" t="s">
        <v>1012</v>
      </c>
      <c r="B18" s="3227"/>
      <c r="C18" s="3227"/>
      <c r="D18" s="3227"/>
      <c r="E18" s="3227"/>
      <c r="F18" s="3227"/>
      <c r="G18" s="3228"/>
      <c r="H18" s="2466">
        <f>SUM(G13:G16)-G17</f>
        <v>0</v>
      </c>
      <c r="I18" s="2467"/>
      <c r="J18" s="2467"/>
    </row>
    <row r="19" spans="1:10" ht="6" customHeight="1">
      <c r="A19" s="2376" t="s">
        <v>227</v>
      </c>
      <c r="B19" s="2456" t="s">
        <v>227</v>
      </c>
      <c r="C19" s="2376" t="s">
        <v>227</v>
      </c>
      <c r="D19" s="2376" t="s">
        <v>227</v>
      </c>
      <c r="E19" s="2376" t="s">
        <v>227</v>
      </c>
      <c r="F19" s="2376" t="s">
        <v>227</v>
      </c>
      <c r="G19" s="2469" t="s">
        <v>227</v>
      </c>
      <c r="H19" s="2470" t="s">
        <v>227</v>
      </c>
    </row>
    <row r="20" spans="1:10">
      <c r="A20" s="2439" t="s">
        <v>1013</v>
      </c>
      <c r="B20" s="2440"/>
      <c r="C20" s="2441" t="s">
        <v>1007</v>
      </c>
      <c r="D20" s="2376"/>
      <c r="E20" s="2376"/>
      <c r="F20" s="2376"/>
      <c r="G20" s="2381"/>
      <c r="H20" s="2471"/>
    </row>
    <row r="21" spans="1:10" s="2381" customFormat="1" ht="6" customHeight="1">
      <c r="A21" s="2446"/>
      <c r="B21" s="2446"/>
      <c r="C21" s="2447"/>
      <c r="H21" s="2472"/>
    </row>
    <row r="22" spans="1:10" s="2381" customFormat="1">
      <c r="A22" s="2448"/>
      <c r="B22" s="2473" t="s">
        <v>395</v>
      </c>
      <c r="C22" s="2450" t="s">
        <v>1014</v>
      </c>
      <c r="H22" s="2472"/>
    </row>
    <row r="23" spans="1:10">
      <c r="A23" s="2474" t="s">
        <v>1015</v>
      </c>
      <c r="B23" s="2475"/>
      <c r="C23" s="2476"/>
      <c r="D23" s="2455"/>
      <c r="E23" s="2376"/>
      <c r="F23" s="2376"/>
      <c r="G23" s="2477">
        <f>(B23/100)*$B$20*C23</f>
        <v>0</v>
      </c>
      <c r="H23" s="2471"/>
    </row>
    <row r="24" spans="1:10" ht="15">
      <c r="A24" s="2478" t="s">
        <v>1016</v>
      </c>
      <c r="B24" s="2479"/>
      <c r="C24" s="2476"/>
      <c r="D24" s="2455"/>
      <c r="E24" s="2376"/>
      <c r="F24" s="2376"/>
      <c r="G24" s="2477">
        <f>(B24/100)*$B$20*C24</f>
        <v>0</v>
      </c>
      <c r="H24" s="2471"/>
    </row>
    <row r="25" spans="1:10" ht="13.5" thickBot="1">
      <c r="A25" s="2480" t="s">
        <v>1017</v>
      </c>
      <c r="B25" s="2481"/>
      <c r="C25" s="2481"/>
      <c r="D25" s="2482"/>
      <c r="E25" s="2482"/>
      <c r="F25" s="2483"/>
      <c r="G25" s="2484"/>
      <c r="H25" s="2471"/>
    </row>
    <row r="26" spans="1:10" ht="13.5" thickBot="1">
      <c r="A26" s="3218" t="s">
        <v>1018</v>
      </c>
      <c r="B26" s="3219"/>
      <c r="C26" s="3219"/>
      <c r="D26" s="3219"/>
      <c r="E26" s="3219"/>
      <c r="F26" s="3219"/>
      <c r="G26" s="3220"/>
      <c r="H26" s="2485">
        <f>SUM(G23:G25)</f>
        <v>0</v>
      </c>
    </row>
    <row r="27" spans="1:10" s="2383" customFormat="1" ht="6" customHeight="1">
      <c r="A27" s="2486"/>
      <c r="B27" s="2486"/>
      <c r="C27" s="2487"/>
      <c r="D27" s="2487"/>
      <c r="E27" s="2486"/>
      <c r="F27" s="2486"/>
      <c r="G27" s="2486"/>
      <c r="H27" s="2472"/>
      <c r="I27" s="2381"/>
      <c r="J27" s="2381"/>
    </row>
    <row r="28" spans="1:10" ht="22.5">
      <c r="A28" s="2439" t="s">
        <v>1019</v>
      </c>
      <c r="B28" s="2488" t="s">
        <v>1020</v>
      </c>
      <c r="C28" s="2488" t="s">
        <v>1021</v>
      </c>
      <c r="E28" s="2376"/>
      <c r="F28" s="2376"/>
      <c r="G28" s="2489" t="s">
        <v>619</v>
      </c>
      <c r="H28" s="2471"/>
    </row>
    <row r="29" spans="1:10">
      <c r="A29" s="2490"/>
      <c r="B29" s="2491"/>
      <c r="C29" s="2476"/>
      <c r="E29" s="2376"/>
      <c r="F29" s="2376"/>
      <c r="G29" s="2458">
        <f>B29*C29</f>
        <v>0</v>
      </c>
      <c r="H29" s="2471"/>
    </row>
    <row r="30" spans="1:10">
      <c r="A30" s="2490"/>
      <c r="B30" s="2491"/>
      <c r="C30" s="2476"/>
      <c r="E30" s="2376"/>
      <c r="F30" s="2376"/>
      <c r="G30" s="2458">
        <f>B30*C30</f>
        <v>0</v>
      </c>
      <c r="H30" s="2471"/>
    </row>
    <row r="31" spans="1:10">
      <c r="A31" s="2490"/>
      <c r="B31" s="2491"/>
      <c r="C31" s="2476"/>
      <c r="E31" s="2376"/>
      <c r="F31" s="2376"/>
      <c r="G31" s="2458">
        <f>B31*C31</f>
        <v>0</v>
      </c>
      <c r="H31" s="2471"/>
    </row>
    <row r="32" spans="1:10">
      <c r="A32" s="2490"/>
      <c r="B32" s="2491"/>
      <c r="C32" s="2476"/>
      <c r="E32" s="2376"/>
      <c r="F32" s="2376"/>
      <c r="G32" s="2458">
        <f>B32*C32</f>
        <v>0</v>
      </c>
      <c r="H32" s="2471"/>
    </row>
    <row r="33" spans="1:13" ht="13.5" thickBot="1">
      <c r="A33" s="2492"/>
      <c r="B33" s="2491"/>
      <c r="C33" s="2476"/>
      <c r="E33" s="2376"/>
      <c r="F33" s="2376"/>
      <c r="G33" s="2493">
        <f>B33*C33</f>
        <v>0</v>
      </c>
      <c r="H33" s="2471"/>
      <c r="M33" s="2494"/>
    </row>
    <row r="34" spans="1:13" s="2376" customFormat="1" ht="13.5" thickBot="1">
      <c r="A34" s="3218" t="s">
        <v>1022</v>
      </c>
      <c r="B34" s="3219"/>
      <c r="C34" s="3219"/>
      <c r="D34" s="3219"/>
      <c r="E34" s="3219"/>
      <c r="F34" s="3219"/>
      <c r="G34" s="3220"/>
      <c r="H34" s="2485">
        <f>SUM(G29:G33)</f>
        <v>0</v>
      </c>
      <c r="K34" s="2305"/>
      <c r="L34" s="2305"/>
      <c r="M34" s="2305"/>
    </row>
    <row r="35" spans="1:13" s="2376" customFormat="1" ht="6" customHeight="1">
      <c r="A35" s="2495"/>
      <c r="B35" s="2495"/>
      <c r="C35" s="2495"/>
      <c r="D35" s="2495"/>
      <c r="E35" s="2495"/>
      <c r="F35" s="2495"/>
      <c r="G35" s="2495"/>
      <c r="H35" s="2472"/>
      <c r="K35" s="2305"/>
      <c r="L35" s="2305"/>
      <c r="M35" s="2305"/>
    </row>
    <row r="36" spans="1:13" s="2376" customFormat="1">
      <c r="A36" s="2496"/>
      <c r="B36" s="2497" t="s">
        <v>1023</v>
      </c>
      <c r="C36" s="2497" t="s">
        <v>1024</v>
      </c>
      <c r="D36" s="3229" t="s">
        <v>1025</v>
      </c>
      <c r="E36" s="3230"/>
      <c r="F36" s="3231"/>
      <c r="G36" s="2498" t="s">
        <v>1026</v>
      </c>
      <c r="H36" s="2472"/>
      <c r="K36" s="2305"/>
      <c r="L36" s="2305"/>
      <c r="M36" s="2305"/>
    </row>
    <row r="37" spans="1:13" s="2376" customFormat="1">
      <c r="A37" s="2499" t="s">
        <v>284</v>
      </c>
      <c r="B37" s="2500" t="s">
        <v>1007</v>
      </c>
      <c r="C37" s="2501" t="s">
        <v>1027</v>
      </c>
      <c r="D37" s="2489" t="s">
        <v>1028</v>
      </c>
      <c r="E37" s="2489" t="s">
        <v>1029</v>
      </c>
      <c r="F37" s="2489" t="s">
        <v>1030</v>
      </c>
      <c r="G37" s="2502" t="s">
        <v>619</v>
      </c>
      <c r="H37" s="2472"/>
      <c r="K37" s="2305"/>
      <c r="L37" s="2305"/>
      <c r="M37" s="2305"/>
    </row>
    <row r="38" spans="1:13" s="2376" customFormat="1">
      <c r="A38" s="2459"/>
      <c r="B38" s="2459"/>
      <c r="C38" s="2503"/>
      <c r="D38" s="2504"/>
      <c r="E38" s="2504"/>
      <c r="F38" s="2504"/>
      <c r="G38" s="2458">
        <f>B38*C38</f>
        <v>0</v>
      </c>
      <c r="H38" s="2471"/>
      <c r="K38" s="2305"/>
      <c r="L38" s="2305"/>
      <c r="M38" s="2305"/>
    </row>
    <row r="39" spans="1:13" s="2376" customFormat="1">
      <c r="A39" s="2445"/>
      <c r="B39" s="2445"/>
      <c r="C39" s="2505"/>
      <c r="D39" s="2504"/>
      <c r="E39" s="2504"/>
      <c r="F39" s="2504"/>
      <c r="G39" s="2458">
        <f>B39*C39</f>
        <v>0</v>
      </c>
      <c r="H39" s="2471"/>
      <c r="K39" s="2305"/>
      <c r="L39" s="2305"/>
      <c r="M39" s="2305"/>
    </row>
    <row r="40" spans="1:13" s="2376" customFormat="1">
      <c r="A40" s="2445"/>
      <c r="B40" s="2445"/>
      <c r="C40" s="2505"/>
      <c r="D40" s="2504"/>
      <c r="E40" s="2504"/>
      <c r="F40" s="2504"/>
      <c r="G40" s="2458">
        <f>B40*C40</f>
        <v>0</v>
      </c>
      <c r="H40" s="2471"/>
      <c r="K40" s="2305"/>
      <c r="L40" s="2305"/>
      <c r="M40" s="2305"/>
    </row>
    <row r="41" spans="1:13" s="2376" customFormat="1">
      <c r="A41" s="2445"/>
      <c r="B41" s="2445"/>
      <c r="C41" s="2505"/>
      <c r="D41" s="2504"/>
      <c r="E41" s="2504"/>
      <c r="F41" s="2504"/>
      <c r="G41" s="2458">
        <f>B41*C41</f>
        <v>0</v>
      </c>
      <c r="H41" s="2471"/>
      <c r="K41" s="2305"/>
      <c r="L41" s="2305"/>
      <c r="M41" s="2305"/>
    </row>
    <row r="42" spans="1:13" s="2376" customFormat="1">
      <c r="A42" s="2445"/>
      <c r="B42" s="2445"/>
      <c r="C42" s="2505"/>
      <c r="D42" s="2504"/>
      <c r="E42" s="2504"/>
      <c r="F42" s="2504"/>
      <c r="G42" s="2458">
        <f>B42*C42</f>
        <v>0</v>
      </c>
      <c r="H42" s="2472"/>
      <c r="K42" s="2305"/>
      <c r="L42" s="2305"/>
      <c r="M42" s="2305"/>
    </row>
    <row r="43" spans="1:13" s="2376" customFormat="1">
      <c r="A43" s="2506" t="s">
        <v>1031</v>
      </c>
      <c r="B43" s="2507" t="s">
        <v>1032</v>
      </c>
      <c r="C43" s="2508"/>
      <c r="D43" s="3229" t="s">
        <v>1033</v>
      </c>
      <c r="E43" s="3230"/>
      <c r="F43" s="3231"/>
      <c r="G43" s="2305"/>
      <c r="H43" s="2509"/>
      <c r="K43" s="2305"/>
      <c r="L43" s="2305"/>
      <c r="M43" s="2305"/>
    </row>
    <row r="44" spans="1:13" s="2376" customFormat="1">
      <c r="A44" s="2445"/>
      <c r="B44" s="2440"/>
      <c r="C44" s="2478"/>
      <c r="D44" s="2504"/>
      <c r="E44" s="2504"/>
      <c r="F44" s="2504"/>
      <c r="G44" s="2455"/>
      <c r="H44" s="2509"/>
      <c r="K44" s="2305"/>
      <c r="L44" s="2305"/>
      <c r="M44" s="2305"/>
    </row>
    <row r="45" spans="1:13" s="2376" customFormat="1">
      <c r="A45" s="2445"/>
      <c r="B45" s="2445"/>
      <c r="C45" s="2478"/>
      <c r="D45" s="2504"/>
      <c r="E45" s="2504"/>
      <c r="F45" s="2504"/>
      <c r="G45" s="2455"/>
      <c r="H45" s="2509"/>
      <c r="K45" s="2305"/>
      <c r="L45" s="2305"/>
      <c r="M45" s="2305"/>
    </row>
    <row r="46" spans="1:13" s="2381" customFormat="1">
      <c r="A46" s="2443"/>
      <c r="B46" s="2443"/>
      <c r="C46" s="2443"/>
      <c r="D46" s="3232" t="s">
        <v>1034</v>
      </c>
      <c r="E46" s="3233"/>
      <c r="F46" s="3234"/>
      <c r="H46" s="2509"/>
    </row>
    <row r="47" spans="1:13" s="2376" customFormat="1">
      <c r="A47" s="2478" t="s">
        <v>1035</v>
      </c>
      <c r="B47" s="2478"/>
      <c r="C47" s="2478"/>
      <c r="D47" s="2510">
        <f>$B$38*D38+$B$39*D39+$B$40*D40+$B$41*D41+$B$42*D42</f>
        <v>0</v>
      </c>
      <c r="E47" s="2510">
        <f t="shared" ref="E47:F47" si="0">$B$38*E38+$B$39*E39+$B$40*E40+$B$41*E41+$B$42*E42</f>
        <v>0</v>
      </c>
      <c r="F47" s="2510">
        <f t="shared" si="0"/>
        <v>0</v>
      </c>
      <c r="G47" s="2455"/>
      <c r="H47" s="2509"/>
      <c r="K47" s="2305"/>
      <c r="L47" s="2305"/>
      <c r="M47" s="2305"/>
    </row>
    <row r="48" spans="1:13" s="2376" customFormat="1" ht="13.5" thickBot="1">
      <c r="A48" s="2508" t="s">
        <v>1036</v>
      </c>
      <c r="B48" s="2508"/>
      <c r="C48" s="2508"/>
      <c r="D48" s="2510">
        <f>$B$44*D44+$B$45*D45+D47</f>
        <v>0</v>
      </c>
      <c r="E48" s="2510">
        <f t="shared" ref="E48:F48" si="1">$B$44*E44+$B$45*E45+E47</f>
        <v>0</v>
      </c>
      <c r="F48" s="2510">
        <f t="shared" si="1"/>
        <v>0</v>
      </c>
      <c r="G48" s="2511"/>
      <c r="H48" s="2512"/>
      <c r="K48" s="2305"/>
      <c r="L48" s="2305"/>
      <c r="M48" s="2305"/>
    </row>
    <row r="49" spans="1:13" s="2376" customFormat="1" ht="13.5" thickBot="1">
      <c r="A49" s="3218" t="s">
        <v>1037</v>
      </c>
      <c r="B49" s="3219"/>
      <c r="C49" s="3219"/>
      <c r="D49" s="3219"/>
      <c r="E49" s="3219"/>
      <c r="F49" s="3219"/>
      <c r="G49" s="3220"/>
      <c r="H49" s="2485">
        <f>SUM(G38:G42)</f>
        <v>0</v>
      </c>
      <c r="K49" s="2305"/>
      <c r="L49" s="2305"/>
      <c r="M49" s="2305"/>
    </row>
    <row r="50" spans="1:13" s="2381" customFormat="1" ht="6" customHeight="1">
      <c r="A50" s="3235"/>
      <c r="B50" s="3235"/>
      <c r="C50" s="2446"/>
      <c r="D50" s="2513"/>
      <c r="G50" s="2446"/>
      <c r="H50" s="2514"/>
    </row>
    <row r="51" spans="1:13" s="2381" customFormat="1" ht="15" customHeight="1">
      <c r="A51" s="2515"/>
      <c r="B51" s="2515"/>
      <c r="D51" s="2516"/>
      <c r="G51" s="3236" t="s">
        <v>1038</v>
      </c>
      <c r="H51" s="2514"/>
    </row>
    <row r="52" spans="1:13" s="2381" customFormat="1" ht="18.75">
      <c r="A52" s="2517" t="s">
        <v>1039</v>
      </c>
      <c r="B52" s="2517"/>
      <c r="C52" s="2518"/>
      <c r="D52" s="2519" t="s">
        <v>1040</v>
      </c>
      <c r="E52" s="2473" t="s">
        <v>1041</v>
      </c>
      <c r="G52" s="3237"/>
      <c r="H52" s="2514"/>
    </row>
    <row r="53" spans="1:13" s="2376" customFormat="1" ht="15" customHeight="1">
      <c r="A53" s="3214"/>
      <c r="B53" s="3214"/>
      <c r="C53" s="3215"/>
      <c r="D53" s="2504"/>
      <c r="E53" s="2504"/>
      <c r="G53" s="2520"/>
      <c r="H53" s="2521"/>
      <c r="K53" s="2305"/>
      <c r="L53" s="2305"/>
      <c r="M53" s="2305"/>
    </row>
    <row r="54" spans="1:13" s="2376" customFormat="1" ht="15" customHeight="1">
      <c r="A54" s="3214"/>
      <c r="B54" s="3214"/>
      <c r="C54" s="3215"/>
      <c r="D54" s="2504"/>
      <c r="E54" s="2504"/>
      <c r="G54" s="2520"/>
      <c r="H54" s="2521"/>
      <c r="K54" s="2305"/>
      <c r="L54" s="2305"/>
      <c r="M54" s="2305"/>
    </row>
    <row r="55" spans="1:13" s="2376" customFormat="1" ht="15" customHeight="1">
      <c r="A55" s="3214"/>
      <c r="B55" s="3214"/>
      <c r="C55" s="3215"/>
      <c r="D55" s="2504"/>
      <c r="E55" s="2504"/>
      <c r="G55" s="2520"/>
      <c r="H55" s="2521"/>
      <c r="K55" s="2305"/>
      <c r="L55" s="2305"/>
      <c r="M55" s="2305"/>
    </row>
    <row r="56" spans="1:13" s="2376" customFormat="1" ht="15" customHeight="1">
      <c r="A56" s="3214"/>
      <c r="B56" s="3214"/>
      <c r="C56" s="3215"/>
      <c r="D56" s="2504"/>
      <c r="E56" s="2504"/>
      <c r="G56" s="2520"/>
      <c r="H56" s="2521"/>
      <c r="K56" s="2305"/>
      <c r="L56" s="2305"/>
      <c r="M56" s="2305"/>
    </row>
    <row r="57" spans="1:13" s="2376" customFormat="1" ht="15" customHeight="1">
      <c r="A57" s="3214"/>
      <c r="B57" s="3214"/>
      <c r="C57" s="3215"/>
      <c r="D57" s="2504"/>
      <c r="E57" s="2504"/>
      <c r="G57" s="2520"/>
      <c r="H57" s="2521"/>
      <c r="K57" s="2305"/>
      <c r="L57" s="2305"/>
      <c r="M57" s="2305"/>
    </row>
    <row r="58" spans="1:13" s="2376" customFormat="1" ht="15" customHeight="1">
      <c r="A58" s="3214"/>
      <c r="B58" s="3214"/>
      <c r="C58" s="3215"/>
      <c r="D58" s="2504"/>
      <c r="E58" s="2504"/>
      <c r="G58" s="2520"/>
      <c r="H58" s="2521"/>
      <c r="K58" s="2305"/>
      <c r="L58" s="2305"/>
      <c r="M58" s="2305"/>
    </row>
    <row r="59" spans="1:13" s="2376" customFormat="1" ht="15" customHeight="1">
      <c r="A59" s="3214"/>
      <c r="B59" s="3214"/>
      <c r="C59" s="3215"/>
      <c r="D59" s="2504"/>
      <c r="E59" s="2504"/>
      <c r="G59" s="2520"/>
      <c r="H59" s="2521"/>
      <c r="K59" s="2305"/>
      <c r="L59" s="2305"/>
      <c r="M59" s="2305"/>
    </row>
    <row r="60" spans="1:13" s="2376" customFormat="1" ht="15.75" customHeight="1" thickBot="1">
      <c r="A60" s="3216"/>
      <c r="B60" s="3216"/>
      <c r="C60" s="3217"/>
      <c r="D60" s="2504"/>
      <c r="E60" s="2504"/>
      <c r="G60" s="2520"/>
      <c r="H60" s="2521"/>
      <c r="K60" s="2305"/>
      <c r="L60" s="2305"/>
      <c r="M60" s="2305"/>
    </row>
    <row r="61" spans="1:13" s="2376" customFormat="1" ht="13.5" thickBot="1">
      <c r="A61" s="3218" t="s">
        <v>1042</v>
      </c>
      <c r="B61" s="3219"/>
      <c r="C61" s="3219"/>
      <c r="D61" s="3219"/>
      <c r="E61" s="3219"/>
      <c r="F61" s="3219"/>
      <c r="G61" s="3220"/>
      <c r="H61" s="2485">
        <f>G53*D53+G54*D54+G55*D55+G56*D56+G57*D57+G58*D58+G59*D59+G60*D60</f>
        <v>0</v>
      </c>
      <c r="K61" s="2305"/>
      <c r="L61" s="2305"/>
      <c r="M61" s="2305"/>
    </row>
    <row r="62" spans="1:13" s="2376" customFormat="1">
      <c r="A62" s="2522" t="s">
        <v>1043</v>
      </c>
      <c r="C62" s="2305"/>
      <c r="D62" s="2523" t="s">
        <v>1044</v>
      </c>
      <c r="E62" s="2523" t="s">
        <v>375</v>
      </c>
      <c r="G62" s="2524" t="s">
        <v>619</v>
      </c>
      <c r="H62" s="2471"/>
      <c r="K62" s="2305"/>
      <c r="L62" s="2305"/>
      <c r="M62" s="2305"/>
    </row>
    <row r="63" spans="1:13" s="2376" customFormat="1">
      <c r="A63" s="3221"/>
      <c r="B63" s="3221"/>
      <c r="C63" s="3222"/>
      <c r="D63" s="2440"/>
      <c r="E63" s="2440"/>
      <c r="G63" s="2458">
        <f>D63*E63</f>
        <v>0</v>
      </c>
      <c r="H63" s="2471"/>
      <c r="K63" s="2305"/>
      <c r="L63" s="2305"/>
      <c r="M63" s="2305"/>
    </row>
    <row r="64" spans="1:13" s="2376" customFormat="1">
      <c r="A64" s="3221"/>
      <c r="B64" s="3221"/>
      <c r="C64" s="3222"/>
      <c r="D64" s="2440"/>
      <c r="E64" s="2440"/>
      <c r="G64" s="2458">
        <f>D64*E64</f>
        <v>0</v>
      </c>
      <c r="H64" s="2471"/>
      <c r="K64" s="2305"/>
      <c r="L64" s="2305"/>
      <c r="M64" s="2305"/>
    </row>
    <row r="65" spans="1:13" s="2376" customFormat="1" ht="15.75" customHeight="1" thickBot="1">
      <c r="A65" s="3223"/>
      <c r="B65" s="3223"/>
      <c r="C65" s="3224"/>
      <c r="D65" s="2525"/>
      <c r="E65" s="2525"/>
      <c r="G65" s="2493">
        <f>D65*E65</f>
        <v>0</v>
      </c>
      <c r="H65" s="2471"/>
      <c r="K65" s="2305"/>
      <c r="L65" s="2305"/>
      <c r="M65" s="2305"/>
    </row>
    <row r="66" spans="1:13" s="2376" customFormat="1" ht="13.5" thickBot="1">
      <c r="A66" s="3218" t="s">
        <v>1045</v>
      </c>
      <c r="B66" s="3219"/>
      <c r="C66" s="3219"/>
      <c r="D66" s="3219"/>
      <c r="E66" s="3219"/>
      <c r="F66" s="3219"/>
      <c r="G66" s="3220"/>
      <c r="H66" s="2485">
        <f>SUM(G63:G65)</f>
        <v>0</v>
      </c>
      <c r="K66" s="2305"/>
      <c r="L66" s="2305"/>
      <c r="M66" s="2305"/>
    </row>
    <row r="67" spans="1:13" s="2376" customFormat="1">
      <c r="A67" s="2526" t="s">
        <v>1046</v>
      </c>
      <c r="B67" s="2526"/>
      <c r="C67" s="2526"/>
      <c r="D67" s="2526"/>
      <c r="E67" s="2526"/>
      <c r="F67" s="2526"/>
      <c r="G67" s="2526"/>
      <c r="H67" s="2527"/>
      <c r="K67" s="2305"/>
      <c r="L67" s="2305"/>
      <c r="M67" s="2305"/>
    </row>
    <row r="68" spans="1:13" s="2376" customFormat="1">
      <c r="A68" s="2442" t="s">
        <v>1047</v>
      </c>
      <c r="B68" s="2442"/>
      <c r="C68" s="2442"/>
      <c r="D68" s="2442"/>
      <c r="E68" s="2442"/>
      <c r="F68" s="2442"/>
      <c r="G68" s="2442"/>
      <c r="H68" s="2527"/>
      <c r="K68" s="2305"/>
      <c r="L68" s="2305"/>
      <c r="M68" s="2305"/>
    </row>
    <row r="69" spans="1:13" s="2376" customFormat="1">
      <c r="A69" s="2442" t="s">
        <v>1048</v>
      </c>
      <c r="B69" s="3213"/>
      <c r="C69" s="3213"/>
      <c r="D69" s="3213"/>
      <c r="E69" s="3213"/>
      <c r="F69" s="3213"/>
      <c r="G69" s="2439"/>
      <c r="H69" s="2527"/>
      <c r="K69" s="2305"/>
      <c r="L69" s="2305"/>
      <c r="M69" s="2305"/>
    </row>
    <row r="70" spans="1:13" s="2376" customFormat="1" ht="13.5" thickBot="1">
      <c r="A70" s="2376" t="s">
        <v>23</v>
      </c>
      <c r="B70" s="3203"/>
      <c r="C70" s="3204"/>
      <c r="D70" s="3204"/>
      <c r="E70" s="3204"/>
      <c r="F70" s="3205"/>
      <c r="H70" s="2528"/>
      <c r="K70" s="2305"/>
      <c r="L70" s="2305"/>
      <c r="M70" s="2305"/>
    </row>
    <row r="71" spans="1:13" s="2376" customFormat="1" ht="16.5" thickBot="1">
      <c r="A71" s="2529" t="s">
        <v>1049</v>
      </c>
      <c r="B71" s="2530"/>
      <c r="C71" s="2530"/>
      <c r="D71" s="2530"/>
      <c r="E71" s="2530"/>
      <c r="F71" s="2530"/>
      <c r="G71" s="2531"/>
      <c r="H71" s="2532">
        <f>H26+H49+H34+H61+H66+H67+H68+H69+H70</f>
        <v>0</v>
      </c>
      <c r="K71" s="2305"/>
      <c r="L71" s="2305"/>
      <c r="M71" s="2305"/>
    </row>
    <row r="72" spans="1:13" s="2376" customFormat="1" ht="6" customHeight="1" thickBot="1">
      <c r="H72" s="2471"/>
      <c r="K72" s="2305"/>
      <c r="L72" s="2305"/>
      <c r="M72" s="2305"/>
    </row>
    <row r="73" spans="1:13" s="2376" customFormat="1" ht="16.5" thickBot="1">
      <c r="A73" s="2529" t="str">
        <f>CONCATENATE("Deckungsbeitrag ",F5)</f>
        <v xml:space="preserve">Deckungsbeitrag </v>
      </c>
      <c r="B73" s="2530"/>
      <c r="C73" s="2530"/>
      <c r="D73" s="2530"/>
      <c r="E73" s="2530"/>
      <c r="F73" s="2530"/>
      <c r="G73" s="2531"/>
      <c r="H73" s="2466">
        <f>H18-H71</f>
        <v>0</v>
      </c>
      <c r="K73" s="2305"/>
      <c r="L73" s="2305"/>
      <c r="M73" s="2305"/>
    </row>
    <row r="74" spans="1:13" s="2376" customFormat="1" ht="6" customHeight="1">
      <c r="K74" s="2305"/>
      <c r="L74" s="2305"/>
      <c r="M74" s="2305"/>
    </row>
    <row r="75" spans="1:13" s="2376" customFormat="1">
      <c r="A75" s="2533" t="s">
        <v>1050</v>
      </c>
      <c r="B75" s="2442"/>
      <c r="C75" s="2534"/>
      <c r="D75" s="2439"/>
      <c r="E75" s="2473" t="s">
        <v>1041</v>
      </c>
      <c r="G75" s="2535"/>
      <c r="H75" s="2536"/>
      <c r="K75" s="2305"/>
      <c r="L75" s="2305"/>
      <c r="M75" s="2305"/>
    </row>
    <row r="76" spans="1:13" s="2376" customFormat="1">
      <c r="A76" s="3206" t="s">
        <v>1051</v>
      </c>
      <c r="B76" s="3206"/>
      <c r="C76" s="3206"/>
      <c r="D76" s="3207"/>
      <c r="E76" s="2537">
        <f>E53*D53+E54*D54+E55*D55+E56*D56+E57*D57+E58*D58+E59*D59+E60*D60</f>
        <v>0</v>
      </c>
      <c r="G76" s="2536"/>
      <c r="H76" s="2536"/>
      <c r="K76" s="2305"/>
      <c r="L76" s="2305"/>
      <c r="M76" s="2305"/>
    </row>
    <row r="77" spans="1:13" s="2376" customFormat="1">
      <c r="A77" s="3208"/>
      <c r="B77" s="3208"/>
      <c r="C77" s="3208"/>
      <c r="D77" s="3209"/>
      <c r="E77" s="2440" t="s">
        <v>227</v>
      </c>
      <c r="G77" s="2536"/>
      <c r="H77" s="2536"/>
      <c r="K77" s="2305"/>
      <c r="L77" s="2305"/>
      <c r="M77" s="2305"/>
    </row>
    <row r="78" spans="1:13" s="2376" customFormat="1" ht="13.5" thickBot="1">
      <c r="A78" s="3210"/>
      <c r="B78" s="3210"/>
      <c r="C78" s="3210"/>
      <c r="D78" s="3211"/>
      <c r="E78" s="2525" t="s">
        <v>227</v>
      </c>
      <c r="G78" s="2536"/>
      <c r="H78" s="2536"/>
      <c r="K78" s="2305"/>
      <c r="L78" s="2305"/>
      <c r="M78" s="2305"/>
    </row>
    <row r="79" spans="1:13" s="2376" customFormat="1" ht="13.5" thickBot="1">
      <c r="A79" s="2538"/>
      <c r="B79" s="2530"/>
      <c r="C79" s="2539"/>
      <c r="D79" s="2530"/>
      <c r="E79" s="2540" t="s">
        <v>1052</v>
      </c>
      <c r="F79" s="2541">
        <f>SUM(E76:E78)</f>
        <v>0</v>
      </c>
      <c r="G79" s="2536"/>
      <c r="H79" s="2536"/>
      <c r="K79" s="2305"/>
      <c r="L79" s="2305"/>
      <c r="M79" s="2305"/>
    </row>
    <row r="80" spans="1:13" s="2376" customFormat="1">
      <c r="A80" s="2542"/>
      <c r="C80" s="2543"/>
      <c r="D80" s="3212"/>
      <c r="E80" s="3212"/>
      <c r="F80" s="3212"/>
      <c r="G80" s="2536"/>
      <c r="H80" s="2536"/>
    </row>
    <row r="81" spans="1:8" s="2376" customFormat="1">
      <c r="A81" s="2542"/>
      <c r="C81" s="2543"/>
      <c r="D81" s="2544"/>
      <c r="E81" s="2544"/>
      <c r="F81" s="2544"/>
      <c r="G81" s="2536"/>
      <c r="H81" s="2536"/>
    </row>
    <row r="82" spans="1:8" s="2376" customFormat="1">
      <c r="A82" s="2545"/>
      <c r="C82" s="2543"/>
      <c r="D82" s="2543"/>
      <c r="E82" s="2543"/>
      <c r="F82" s="2543"/>
      <c r="G82" s="2543"/>
    </row>
  </sheetData>
  <sheetProtection password="F25B" sheet="1" objects="1" scenarios="1"/>
  <mergeCells count="35">
    <mergeCell ref="A2:C2"/>
    <mergeCell ref="D2:E2"/>
    <mergeCell ref="F2:H2"/>
    <mergeCell ref="A3:C3"/>
    <mergeCell ref="D3:E3"/>
    <mergeCell ref="F3:H3"/>
    <mergeCell ref="A54:C54"/>
    <mergeCell ref="F5:H5"/>
    <mergeCell ref="A18:G18"/>
    <mergeCell ref="A26:G26"/>
    <mergeCell ref="A34:G34"/>
    <mergeCell ref="D36:F36"/>
    <mergeCell ref="D43:F43"/>
    <mergeCell ref="D46:F46"/>
    <mergeCell ref="A49:G49"/>
    <mergeCell ref="A50:B50"/>
    <mergeCell ref="G51:G52"/>
    <mergeCell ref="A53:C53"/>
    <mergeCell ref="B69:F69"/>
    <mergeCell ref="A55:C55"/>
    <mergeCell ref="A56:C56"/>
    <mergeCell ref="A57:C57"/>
    <mergeCell ref="A58:C58"/>
    <mergeCell ref="A59:C59"/>
    <mergeCell ref="A60:C60"/>
    <mergeCell ref="A61:G61"/>
    <mergeCell ref="A63:C63"/>
    <mergeCell ref="A64:C64"/>
    <mergeCell ref="A65:C65"/>
    <mergeCell ref="A66:G66"/>
    <mergeCell ref="B70:F70"/>
    <mergeCell ref="A76:D76"/>
    <mergeCell ref="A77:D77"/>
    <mergeCell ref="A78:D78"/>
    <mergeCell ref="D80:F80"/>
  </mergeCells>
  <printOptions horizontalCentered="1"/>
  <pageMargins left="0.78740157480314965" right="0.39370078740157483" top="0.31496062992125984" bottom="0" header="0" footer="0"/>
  <pageSetup paperSize="9" scale="83" orientation="portrait" horizontalDpi="300" verticalDpi="300" r:id="rId1"/>
  <headerFooter alignWithMargins="0">
    <oddFooter xml:space="preserve">&amp;L&amp;8
&amp;C
&amp;R
</oddFooter>
  </headerFooter>
  <legacyDrawing r:id="rId2"/>
</worksheet>
</file>

<file path=xl/worksheets/sheet61.xml><?xml version="1.0" encoding="utf-8"?>
<worksheet xmlns="http://schemas.openxmlformats.org/spreadsheetml/2006/main" xmlns:r="http://schemas.openxmlformats.org/officeDocument/2006/relationships">
  <sheetPr codeName="Tabelle60">
    <pageSetUpPr fitToPage="1"/>
  </sheetPr>
  <dimension ref="A1:M82"/>
  <sheetViews>
    <sheetView showZeros="0" zoomScale="110" zoomScaleNormal="110" workbookViewId="0">
      <selection activeCell="A2" sqref="A2:C2"/>
    </sheetView>
  </sheetViews>
  <sheetFormatPr baseColWidth="10" defaultRowHeight="12.75"/>
  <cols>
    <col min="1" max="1" width="28.42578125" style="2305" customWidth="1"/>
    <col min="2" max="2" width="6.5703125" style="2305" customWidth="1"/>
    <col min="3" max="3" width="9.42578125" style="2305" bestFit="1" customWidth="1"/>
    <col min="4" max="6" width="6.7109375" style="2305" customWidth="1"/>
    <col min="7" max="7" width="12.140625" style="2305" customWidth="1"/>
    <col min="8" max="8" width="9.28515625" style="2305" customWidth="1"/>
    <col min="9" max="10" width="2.5703125" style="2376" customWidth="1"/>
    <col min="11" max="16384" width="11.42578125" style="2305"/>
  </cols>
  <sheetData>
    <row r="1" spans="1:11" ht="20.100000000000001" customHeight="1" thickBot="1">
      <c r="G1" s="2376"/>
      <c r="I1" s="2305"/>
      <c r="J1" s="2305"/>
    </row>
    <row r="2" spans="1:11" s="2376" customFormat="1" ht="13.5" customHeight="1">
      <c r="A2" s="3193">
        <f>Hauptmenü!C4</f>
        <v>0</v>
      </c>
      <c r="B2" s="3194"/>
      <c r="C2" s="3194"/>
      <c r="D2" s="3195">
        <f>Hauptmenü!C5</f>
        <v>0</v>
      </c>
      <c r="E2" s="3195"/>
      <c r="F2" s="3196">
        <f>Hauptmenü!C6</f>
        <v>0</v>
      </c>
      <c r="G2" s="3196"/>
      <c r="H2" s="3197"/>
    </row>
    <row r="3" spans="1:11" s="2376" customFormat="1" ht="13.5" thickBot="1">
      <c r="A3" s="3198" t="s">
        <v>971</v>
      </c>
      <c r="B3" s="3199"/>
      <c r="C3" s="3199"/>
      <c r="D3" s="3200" t="s">
        <v>112</v>
      </c>
      <c r="E3" s="3200"/>
      <c r="F3" s="3201" t="s">
        <v>111</v>
      </c>
      <c r="G3" s="3201"/>
      <c r="H3" s="3202"/>
    </row>
    <row r="4" spans="1:11" s="2376" customFormat="1" ht="6" customHeight="1">
      <c r="H4" s="2377"/>
    </row>
    <row r="5" spans="1:11" ht="14.25" customHeight="1">
      <c r="A5" s="2434" t="s">
        <v>1004</v>
      </c>
      <c r="B5" s="2379"/>
      <c r="C5" s="2376"/>
      <c r="D5" s="2376"/>
      <c r="E5" s="2380" t="s">
        <v>1005</v>
      </c>
      <c r="F5" s="3225"/>
      <c r="G5" s="3225"/>
      <c r="H5" s="3225"/>
      <c r="K5" s="2435"/>
    </row>
    <row r="6" spans="1:11" ht="6" customHeight="1" thickBot="1">
      <c r="A6" s="2436"/>
      <c r="B6" s="2436"/>
      <c r="C6" s="2436"/>
      <c r="D6" s="2436"/>
      <c r="E6" s="2436"/>
      <c r="F6" s="2436"/>
      <c r="G6" s="2437"/>
      <c r="H6" s="2436"/>
      <c r="K6" s="2435"/>
    </row>
    <row r="7" spans="1:11" ht="6" customHeight="1">
      <c r="A7" s="2376"/>
      <c r="C7" s="2376"/>
      <c r="D7" s="2438"/>
      <c r="E7" s="2376"/>
      <c r="F7" s="2376"/>
      <c r="G7" s="2376"/>
      <c r="H7" s="2376"/>
      <c r="K7" s="2435"/>
    </row>
    <row r="8" spans="1:11">
      <c r="A8" s="2439" t="s">
        <v>1006</v>
      </c>
      <c r="B8" s="2440"/>
      <c r="C8" s="2441" t="s">
        <v>1007</v>
      </c>
      <c r="D8" s="2376"/>
      <c r="E8" s="2376"/>
      <c r="F8" s="2376"/>
      <c r="G8" s="2381"/>
      <c r="H8" s="2376"/>
    </row>
    <row r="9" spans="1:11">
      <c r="A9" s="2442" t="s">
        <v>1008</v>
      </c>
      <c r="B9" s="2443"/>
      <c r="C9" s="2444"/>
      <c r="D9" s="2376"/>
      <c r="E9" s="2376"/>
      <c r="F9" s="2376"/>
      <c r="G9" s="2381"/>
      <c r="H9" s="2376"/>
    </row>
    <row r="10" spans="1:11">
      <c r="A10" s="2445"/>
      <c r="B10" s="2440"/>
      <c r="C10" s="2441" t="s">
        <v>1007</v>
      </c>
      <c r="D10" s="2376"/>
      <c r="E10" s="2376"/>
      <c r="F10" s="2376"/>
      <c r="G10" s="2381"/>
      <c r="H10" s="2376"/>
    </row>
    <row r="11" spans="1:11" s="2383" customFormat="1" ht="6" customHeight="1">
      <c r="A11" s="2446"/>
      <c r="B11" s="2446"/>
      <c r="C11" s="2447"/>
      <c r="D11" s="2381"/>
      <c r="E11" s="2381"/>
      <c r="F11" s="2381"/>
      <c r="G11" s="2381"/>
      <c r="H11" s="2381"/>
      <c r="I11" s="2381"/>
      <c r="J11" s="2381"/>
    </row>
    <row r="12" spans="1:11" s="2381" customFormat="1" ht="22.5">
      <c r="A12" s="2448"/>
      <c r="B12" s="2449" t="s">
        <v>395</v>
      </c>
      <c r="C12" s="2450" t="s">
        <v>1009</v>
      </c>
      <c r="G12" s="2451" t="s">
        <v>82</v>
      </c>
    </row>
    <row r="13" spans="1:11">
      <c r="A13" s="2452"/>
      <c r="B13" s="2453"/>
      <c r="C13" s="2454"/>
      <c r="D13" s="2455"/>
      <c r="E13" s="2456"/>
      <c r="F13" s="2457"/>
      <c r="G13" s="2458">
        <f>(B13/100)*$B$8*C13</f>
        <v>0</v>
      </c>
      <c r="H13" s="2376"/>
      <c r="K13" s="2435"/>
    </row>
    <row r="14" spans="1:11">
      <c r="A14" s="2459"/>
      <c r="B14" s="2453"/>
      <c r="C14" s="2454"/>
      <c r="D14" s="2455"/>
      <c r="E14" s="2376"/>
      <c r="F14" s="2376"/>
      <c r="G14" s="2458">
        <f>(B14/100)*$B$8*C14</f>
        <v>0</v>
      </c>
      <c r="H14" s="2376"/>
    </row>
    <row r="15" spans="1:11">
      <c r="A15" s="2305" t="s">
        <v>1010</v>
      </c>
      <c r="B15" s="2460"/>
      <c r="C15" s="2461"/>
      <c r="D15" s="2381"/>
    </row>
    <row r="16" spans="1:11">
      <c r="A16" s="2452"/>
      <c r="B16" s="2453"/>
      <c r="C16" s="2454"/>
      <c r="D16" s="2455"/>
      <c r="E16" s="2376"/>
      <c r="F16" s="2376"/>
      <c r="G16" s="2458">
        <f>(B16/100)*$B$10*C16</f>
        <v>0</v>
      </c>
      <c r="H16" s="2376"/>
    </row>
    <row r="17" spans="1:10" s="2383" customFormat="1" ht="13.5" thickBot="1">
      <c r="A17" s="2462" t="s">
        <v>1011</v>
      </c>
      <c r="B17" s="2463"/>
      <c r="C17" s="2464"/>
      <c r="D17" s="2381"/>
      <c r="E17" s="2381"/>
      <c r="F17" s="2381"/>
      <c r="G17" s="2465"/>
      <c r="H17" s="2381"/>
      <c r="I17" s="2381"/>
      <c r="J17" s="2381"/>
    </row>
    <row r="18" spans="1:10" s="2468" customFormat="1" ht="16.5" thickBot="1">
      <c r="A18" s="3226" t="s">
        <v>1012</v>
      </c>
      <c r="B18" s="3227"/>
      <c r="C18" s="3227"/>
      <c r="D18" s="3227"/>
      <c r="E18" s="3227"/>
      <c r="F18" s="3227"/>
      <c r="G18" s="3228"/>
      <c r="H18" s="2466">
        <f>SUM(G13:G16)-G17</f>
        <v>0</v>
      </c>
      <c r="I18" s="2467"/>
      <c r="J18" s="2467"/>
    </row>
    <row r="19" spans="1:10" ht="6" customHeight="1">
      <c r="A19" s="2376" t="s">
        <v>227</v>
      </c>
      <c r="B19" s="2456" t="s">
        <v>227</v>
      </c>
      <c r="C19" s="2376" t="s">
        <v>227</v>
      </c>
      <c r="D19" s="2376" t="s">
        <v>227</v>
      </c>
      <c r="E19" s="2376" t="s">
        <v>227</v>
      </c>
      <c r="F19" s="2376" t="s">
        <v>227</v>
      </c>
      <c r="G19" s="2469" t="s">
        <v>227</v>
      </c>
      <c r="H19" s="2470" t="s">
        <v>227</v>
      </c>
    </row>
    <row r="20" spans="1:10">
      <c r="A20" s="2439" t="s">
        <v>1013</v>
      </c>
      <c r="B20" s="2440"/>
      <c r="C20" s="2441" t="s">
        <v>1007</v>
      </c>
      <c r="D20" s="2376"/>
      <c r="E20" s="2376"/>
      <c r="F20" s="2376"/>
      <c r="G20" s="2381"/>
      <c r="H20" s="2471"/>
    </row>
    <row r="21" spans="1:10" s="2381" customFormat="1" ht="6" customHeight="1">
      <c r="A21" s="2446"/>
      <c r="B21" s="2446"/>
      <c r="C21" s="2447"/>
      <c r="H21" s="2472"/>
    </row>
    <row r="22" spans="1:10" s="2381" customFormat="1">
      <c r="A22" s="2448"/>
      <c r="B22" s="2473" t="s">
        <v>395</v>
      </c>
      <c r="C22" s="2450" t="s">
        <v>1014</v>
      </c>
      <c r="H22" s="2472"/>
    </row>
    <row r="23" spans="1:10">
      <c r="A23" s="2474" t="s">
        <v>1015</v>
      </c>
      <c r="B23" s="2475"/>
      <c r="C23" s="2476"/>
      <c r="D23" s="2455"/>
      <c r="E23" s="2376"/>
      <c r="F23" s="2376"/>
      <c r="G23" s="2477">
        <f>(B23/100)*$B$20*C23</f>
        <v>0</v>
      </c>
      <c r="H23" s="2471"/>
    </row>
    <row r="24" spans="1:10" ht="15">
      <c r="A24" s="2478" t="s">
        <v>1016</v>
      </c>
      <c r="B24" s="2479"/>
      <c r="C24" s="2476"/>
      <c r="D24" s="2455"/>
      <c r="E24" s="2376"/>
      <c r="F24" s="2376"/>
      <c r="G24" s="2477">
        <f>(B24/100)*$B$20*C24</f>
        <v>0</v>
      </c>
      <c r="H24" s="2471"/>
    </row>
    <row r="25" spans="1:10" ht="13.5" thickBot="1">
      <c r="A25" s="2480" t="s">
        <v>1017</v>
      </c>
      <c r="B25" s="2481"/>
      <c r="C25" s="2481"/>
      <c r="D25" s="2482"/>
      <c r="E25" s="2482"/>
      <c r="F25" s="2483"/>
      <c r="G25" s="2484"/>
      <c r="H25" s="2471"/>
    </row>
    <row r="26" spans="1:10" ht="13.5" thickBot="1">
      <c r="A26" s="3218" t="s">
        <v>1018</v>
      </c>
      <c r="B26" s="3219"/>
      <c r="C26" s="3219"/>
      <c r="D26" s="3219"/>
      <c r="E26" s="3219"/>
      <c r="F26" s="3219"/>
      <c r="G26" s="3220"/>
      <c r="H26" s="2485">
        <f>SUM(G23:G25)</f>
        <v>0</v>
      </c>
    </row>
    <row r="27" spans="1:10" s="2383" customFormat="1" ht="6" customHeight="1">
      <c r="A27" s="2486"/>
      <c r="B27" s="2486"/>
      <c r="C27" s="2487"/>
      <c r="D27" s="2487"/>
      <c r="E27" s="2486"/>
      <c r="F27" s="2486"/>
      <c r="G27" s="2486"/>
      <c r="H27" s="2472"/>
      <c r="I27" s="2381"/>
      <c r="J27" s="2381"/>
    </row>
    <row r="28" spans="1:10" ht="22.5">
      <c r="A28" s="2439" t="s">
        <v>1019</v>
      </c>
      <c r="B28" s="2488" t="s">
        <v>1020</v>
      </c>
      <c r="C28" s="2488" t="s">
        <v>1021</v>
      </c>
      <c r="E28" s="2376"/>
      <c r="F28" s="2376"/>
      <c r="G28" s="2489" t="s">
        <v>619</v>
      </c>
      <c r="H28" s="2471"/>
    </row>
    <row r="29" spans="1:10">
      <c r="A29" s="2490"/>
      <c r="B29" s="2491"/>
      <c r="C29" s="2476"/>
      <c r="E29" s="2376"/>
      <c r="F29" s="2376"/>
      <c r="G29" s="2458">
        <f>B29*C29</f>
        <v>0</v>
      </c>
      <c r="H29" s="2471"/>
    </row>
    <row r="30" spans="1:10">
      <c r="A30" s="2490"/>
      <c r="B30" s="2491"/>
      <c r="C30" s="2476"/>
      <c r="E30" s="2376"/>
      <c r="F30" s="2376"/>
      <c r="G30" s="2458">
        <f>B30*C30</f>
        <v>0</v>
      </c>
      <c r="H30" s="2471"/>
    </row>
    <row r="31" spans="1:10">
      <c r="A31" s="2490"/>
      <c r="B31" s="2491"/>
      <c r="C31" s="2476"/>
      <c r="E31" s="2376"/>
      <c r="F31" s="2376"/>
      <c r="G31" s="2458">
        <f>B31*C31</f>
        <v>0</v>
      </c>
      <c r="H31" s="2471"/>
    </row>
    <row r="32" spans="1:10">
      <c r="A32" s="2490"/>
      <c r="B32" s="2491"/>
      <c r="C32" s="2476"/>
      <c r="E32" s="2376"/>
      <c r="F32" s="2376"/>
      <c r="G32" s="2458">
        <f>B32*C32</f>
        <v>0</v>
      </c>
      <c r="H32" s="2471"/>
    </row>
    <row r="33" spans="1:13" ht="13.5" thickBot="1">
      <c r="A33" s="2492"/>
      <c r="B33" s="2491"/>
      <c r="C33" s="2476"/>
      <c r="E33" s="2376"/>
      <c r="F33" s="2376"/>
      <c r="G33" s="2493">
        <f>B33*C33</f>
        <v>0</v>
      </c>
      <c r="H33" s="2471"/>
      <c r="M33" s="2494"/>
    </row>
    <row r="34" spans="1:13" s="2376" customFormat="1" ht="13.5" thickBot="1">
      <c r="A34" s="3218" t="s">
        <v>1022</v>
      </c>
      <c r="B34" s="3219"/>
      <c r="C34" s="3219"/>
      <c r="D34" s="3219"/>
      <c r="E34" s="3219"/>
      <c r="F34" s="3219"/>
      <c r="G34" s="3220"/>
      <c r="H34" s="2485">
        <f>SUM(G29:G33)</f>
        <v>0</v>
      </c>
      <c r="K34" s="2305"/>
      <c r="L34" s="2305"/>
      <c r="M34" s="2305"/>
    </row>
    <row r="35" spans="1:13" s="2376" customFormat="1" ht="6" customHeight="1">
      <c r="A35" s="2495"/>
      <c r="B35" s="2495"/>
      <c r="C35" s="2495"/>
      <c r="D35" s="2495"/>
      <c r="E35" s="2495"/>
      <c r="F35" s="2495"/>
      <c r="G35" s="2495"/>
      <c r="H35" s="2472"/>
      <c r="K35" s="2305"/>
      <c r="L35" s="2305"/>
      <c r="M35" s="2305"/>
    </row>
    <row r="36" spans="1:13" s="2376" customFormat="1">
      <c r="A36" s="2496"/>
      <c r="B36" s="2497" t="s">
        <v>1023</v>
      </c>
      <c r="C36" s="2497" t="s">
        <v>1024</v>
      </c>
      <c r="D36" s="3229" t="s">
        <v>1025</v>
      </c>
      <c r="E36" s="3230"/>
      <c r="F36" s="3231"/>
      <c r="G36" s="2498" t="s">
        <v>1026</v>
      </c>
      <c r="H36" s="2472"/>
      <c r="K36" s="2305"/>
      <c r="L36" s="2305"/>
      <c r="M36" s="2305"/>
    </row>
    <row r="37" spans="1:13" s="2376" customFormat="1">
      <c r="A37" s="2499" t="s">
        <v>284</v>
      </c>
      <c r="B37" s="2500" t="s">
        <v>1007</v>
      </c>
      <c r="C37" s="2501" t="s">
        <v>1027</v>
      </c>
      <c r="D37" s="2489" t="s">
        <v>1028</v>
      </c>
      <c r="E37" s="2489" t="s">
        <v>1029</v>
      </c>
      <c r="F37" s="2489" t="s">
        <v>1030</v>
      </c>
      <c r="G37" s="2502" t="s">
        <v>619</v>
      </c>
      <c r="H37" s="2472"/>
      <c r="K37" s="2305"/>
      <c r="L37" s="2305"/>
      <c r="M37" s="2305"/>
    </row>
    <row r="38" spans="1:13" s="2376" customFormat="1">
      <c r="A38" s="2459"/>
      <c r="B38" s="2459"/>
      <c r="C38" s="2503"/>
      <c r="D38" s="2504"/>
      <c r="E38" s="2504"/>
      <c r="F38" s="2504"/>
      <c r="G38" s="2458">
        <f>B38*C38</f>
        <v>0</v>
      </c>
      <c r="H38" s="2471"/>
      <c r="K38" s="2305"/>
      <c r="L38" s="2305"/>
      <c r="M38" s="2305"/>
    </row>
    <row r="39" spans="1:13" s="2376" customFormat="1">
      <c r="A39" s="2445"/>
      <c r="B39" s="2445"/>
      <c r="C39" s="2505"/>
      <c r="D39" s="2504"/>
      <c r="E39" s="2504"/>
      <c r="F39" s="2504"/>
      <c r="G39" s="2458">
        <f>B39*C39</f>
        <v>0</v>
      </c>
      <c r="H39" s="2471"/>
      <c r="K39" s="2305"/>
      <c r="L39" s="2305"/>
      <c r="M39" s="2305"/>
    </row>
    <row r="40" spans="1:13" s="2376" customFormat="1">
      <c r="A40" s="2445"/>
      <c r="B40" s="2445"/>
      <c r="C40" s="2505"/>
      <c r="D40" s="2504"/>
      <c r="E40" s="2504"/>
      <c r="F40" s="2504"/>
      <c r="G40" s="2458">
        <f>B40*C40</f>
        <v>0</v>
      </c>
      <c r="H40" s="2471"/>
      <c r="K40" s="2305"/>
      <c r="L40" s="2305"/>
      <c r="M40" s="2305"/>
    </row>
    <row r="41" spans="1:13" s="2376" customFormat="1">
      <c r="A41" s="2445"/>
      <c r="B41" s="2445"/>
      <c r="C41" s="2505"/>
      <c r="D41" s="2504"/>
      <c r="E41" s="2504"/>
      <c r="F41" s="2504"/>
      <c r="G41" s="2458">
        <f>B41*C41</f>
        <v>0</v>
      </c>
      <c r="H41" s="2471"/>
      <c r="K41" s="2305"/>
      <c r="L41" s="2305"/>
      <c r="M41" s="2305"/>
    </row>
    <row r="42" spans="1:13" s="2376" customFormat="1">
      <c r="A42" s="2445"/>
      <c r="B42" s="2445"/>
      <c r="C42" s="2505"/>
      <c r="D42" s="2504"/>
      <c r="E42" s="2504"/>
      <c r="F42" s="2504"/>
      <c r="G42" s="2458">
        <f>B42*C42</f>
        <v>0</v>
      </c>
      <c r="H42" s="2472"/>
      <c r="K42" s="2305"/>
      <c r="L42" s="2305"/>
      <c r="M42" s="2305"/>
    </row>
    <row r="43" spans="1:13" s="2376" customFormat="1">
      <c r="A43" s="2506" t="s">
        <v>1031</v>
      </c>
      <c r="B43" s="2507" t="s">
        <v>1032</v>
      </c>
      <c r="C43" s="2508"/>
      <c r="D43" s="3229" t="s">
        <v>1033</v>
      </c>
      <c r="E43" s="3230"/>
      <c r="F43" s="3231"/>
      <c r="G43" s="2305"/>
      <c r="H43" s="2509"/>
      <c r="K43" s="2305"/>
      <c r="L43" s="2305"/>
      <c r="M43" s="2305"/>
    </row>
    <row r="44" spans="1:13" s="2376" customFormat="1">
      <c r="A44" s="2445"/>
      <c r="B44" s="2440"/>
      <c r="C44" s="2478"/>
      <c r="D44" s="2504"/>
      <c r="E44" s="2504"/>
      <c r="F44" s="2504"/>
      <c r="G44" s="2455"/>
      <c r="H44" s="2509"/>
      <c r="K44" s="2305"/>
      <c r="L44" s="2305"/>
      <c r="M44" s="2305"/>
    </row>
    <row r="45" spans="1:13" s="2376" customFormat="1">
      <c r="A45" s="2445"/>
      <c r="B45" s="2445"/>
      <c r="C45" s="2478"/>
      <c r="D45" s="2504"/>
      <c r="E45" s="2504"/>
      <c r="F45" s="2504"/>
      <c r="G45" s="2455"/>
      <c r="H45" s="2509"/>
      <c r="K45" s="2305"/>
      <c r="L45" s="2305"/>
      <c r="M45" s="2305"/>
    </row>
    <row r="46" spans="1:13" s="2381" customFormat="1">
      <c r="A46" s="2443"/>
      <c r="B46" s="2443"/>
      <c r="C46" s="2443"/>
      <c r="D46" s="3232" t="s">
        <v>1034</v>
      </c>
      <c r="E46" s="3233"/>
      <c r="F46" s="3234"/>
      <c r="H46" s="2509"/>
    </row>
    <row r="47" spans="1:13" s="2376" customFormat="1">
      <c r="A47" s="2478" t="s">
        <v>1035</v>
      </c>
      <c r="B47" s="2478"/>
      <c r="C47" s="2478"/>
      <c r="D47" s="2510">
        <f>$B$38*D38+$B$39*D39+$B$40*D40+$B$41*D41+$B$42*D42</f>
        <v>0</v>
      </c>
      <c r="E47" s="2510">
        <f t="shared" ref="E47:F47" si="0">$B$38*E38+$B$39*E39+$B$40*E40+$B$41*E41+$B$42*E42</f>
        <v>0</v>
      </c>
      <c r="F47" s="2510">
        <f t="shared" si="0"/>
        <v>0</v>
      </c>
      <c r="G47" s="2455"/>
      <c r="H47" s="2509"/>
      <c r="K47" s="2305"/>
      <c r="L47" s="2305"/>
      <c r="M47" s="2305"/>
    </row>
    <row r="48" spans="1:13" s="2376" customFormat="1" ht="13.5" thickBot="1">
      <c r="A48" s="2508" t="s">
        <v>1036</v>
      </c>
      <c r="B48" s="2508"/>
      <c r="C48" s="2508"/>
      <c r="D48" s="2510">
        <f>$B$44*D44+$B$45*D45+D47</f>
        <v>0</v>
      </c>
      <c r="E48" s="2510">
        <f t="shared" ref="E48:F48" si="1">$B$44*E44+$B$45*E45+E47</f>
        <v>0</v>
      </c>
      <c r="F48" s="2510">
        <f t="shared" si="1"/>
        <v>0</v>
      </c>
      <c r="G48" s="2511"/>
      <c r="H48" s="2512"/>
      <c r="K48" s="2305"/>
      <c r="L48" s="2305"/>
      <c r="M48" s="2305"/>
    </row>
    <row r="49" spans="1:13" s="2376" customFormat="1" ht="13.5" thickBot="1">
      <c r="A49" s="3218" t="s">
        <v>1037</v>
      </c>
      <c r="B49" s="3219"/>
      <c r="C49" s="3219"/>
      <c r="D49" s="3219"/>
      <c r="E49" s="3219"/>
      <c r="F49" s="3219"/>
      <c r="G49" s="3220"/>
      <c r="H49" s="2485">
        <f>SUM(G38:G42)</f>
        <v>0</v>
      </c>
      <c r="K49" s="2305"/>
      <c r="L49" s="2305"/>
      <c r="M49" s="2305"/>
    </row>
    <row r="50" spans="1:13" s="2381" customFormat="1" ht="6" customHeight="1">
      <c r="A50" s="3235"/>
      <c r="B50" s="3235"/>
      <c r="C50" s="2446"/>
      <c r="D50" s="2513"/>
      <c r="G50" s="2446"/>
      <c r="H50" s="2514"/>
    </row>
    <row r="51" spans="1:13" s="2381" customFormat="1" ht="15" customHeight="1">
      <c r="A51" s="2515"/>
      <c r="B51" s="2515"/>
      <c r="D51" s="2516"/>
      <c r="G51" s="3236" t="s">
        <v>1038</v>
      </c>
      <c r="H51" s="2514"/>
    </row>
    <row r="52" spans="1:13" s="2381" customFormat="1" ht="18.75">
      <c r="A52" s="2517" t="s">
        <v>1039</v>
      </c>
      <c r="B52" s="2517"/>
      <c r="C52" s="2518"/>
      <c r="D52" s="2519" t="s">
        <v>1040</v>
      </c>
      <c r="E52" s="2473" t="s">
        <v>1041</v>
      </c>
      <c r="G52" s="3237"/>
      <c r="H52" s="2514"/>
    </row>
    <row r="53" spans="1:13" s="2376" customFormat="1" ht="15" customHeight="1">
      <c r="A53" s="3214"/>
      <c r="B53" s="3214"/>
      <c r="C53" s="3215"/>
      <c r="D53" s="2504"/>
      <c r="E53" s="2504"/>
      <c r="G53" s="2520"/>
      <c r="H53" s="2521"/>
      <c r="K53" s="2305"/>
      <c r="L53" s="2305"/>
      <c r="M53" s="2305"/>
    </row>
    <row r="54" spans="1:13" s="2376" customFormat="1" ht="15" customHeight="1">
      <c r="A54" s="3214"/>
      <c r="B54" s="3214"/>
      <c r="C54" s="3215"/>
      <c r="D54" s="2504"/>
      <c r="E54" s="2504"/>
      <c r="G54" s="2520"/>
      <c r="H54" s="2521"/>
      <c r="K54" s="2305"/>
      <c r="L54" s="2305"/>
      <c r="M54" s="2305"/>
    </row>
    <row r="55" spans="1:13" s="2376" customFormat="1" ht="15" customHeight="1">
      <c r="A55" s="3214"/>
      <c r="B55" s="3214"/>
      <c r="C55" s="3215"/>
      <c r="D55" s="2504"/>
      <c r="E55" s="2504"/>
      <c r="G55" s="2520"/>
      <c r="H55" s="2521"/>
      <c r="K55" s="2305"/>
      <c r="L55" s="2305"/>
      <c r="M55" s="2305"/>
    </row>
    <row r="56" spans="1:13" s="2376" customFormat="1" ht="15" customHeight="1">
      <c r="A56" s="3214"/>
      <c r="B56" s="3214"/>
      <c r="C56" s="3215"/>
      <c r="D56" s="2504"/>
      <c r="E56" s="2504"/>
      <c r="G56" s="2520"/>
      <c r="H56" s="2521"/>
      <c r="K56" s="2305"/>
      <c r="L56" s="2305"/>
      <c r="M56" s="2305"/>
    </row>
    <row r="57" spans="1:13" s="2376" customFormat="1" ht="15" customHeight="1">
      <c r="A57" s="3214"/>
      <c r="B57" s="3214"/>
      <c r="C57" s="3215"/>
      <c r="D57" s="2504"/>
      <c r="E57" s="2504"/>
      <c r="G57" s="2520"/>
      <c r="H57" s="2521"/>
      <c r="K57" s="2305"/>
      <c r="L57" s="2305"/>
      <c r="M57" s="2305"/>
    </row>
    <row r="58" spans="1:13" s="2376" customFormat="1" ht="15" customHeight="1">
      <c r="A58" s="3214"/>
      <c r="B58" s="3214"/>
      <c r="C58" s="3215"/>
      <c r="D58" s="2504"/>
      <c r="E58" s="2504"/>
      <c r="G58" s="2520"/>
      <c r="H58" s="2521"/>
      <c r="K58" s="2305"/>
      <c r="L58" s="2305"/>
      <c r="M58" s="2305"/>
    </row>
    <row r="59" spans="1:13" s="2376" customFormat="1" ht="15" customHeight="1">
      <c r="A59" s="3214"/>
      <c r="B59" s="3214"/>
      <c r="C59" s="3215"/>
      <c r="D59" s="2504"/>
      <c r="E59" s="2504"/>
      <c r="G59" s="2520"/>
      <c r="H59" s="2521"/>
      <c r="K59" s="2305"/>
      <c r="L59" s="2305"/>
      <c r="M59" s="2305"/>
    </row>
    <row r="60" spans="1:13" s="2376" customFormat="1" ht="15.75" customHeight="1" thickBot="1">
      <c r="A60" s="3216"/>
      <c r="B60" s="3216"/>
      <c r="C60" s="3217"/>
      <c r="D60" s="2504"/>
      <c r="E60" s="2504"/>
      <c r="G60" s="2520"/>
      <c r="H60" s="2521"/>
      <c r="K60" s="2305"/>
      <c r="L60" s="2305"/>
      <c r="M60" s="2305"/>
    </row>
    <row r="61" spans="1:13" s="2376" customFormat="1" ht="13.5" thickBot="1">
      <c r="A61" s="3218" t="s">
        <v>1042</v>
      </c>
      <c r="B61" s="3219"/>
      <c r="C61" s="3219"/>
      <c r="D61" s="3219"/>
      <c r="E61" s="3219"/>
      <c r="F61" s="3219"/>
      <c r="G61" s="3220"/>
      <c r="H61" s="2485">
        <f>G53*D53+G54*D54+G55*D55+G56*D56+G57*D57+G58*D58+G59*D59+G60*D60</f>
        <v>0</v>
      </c>
      <c r="K61" s="2305"/>
      <c r="L61" s="2305"/>
      <c r="M61" s="2305"/>
    </row>
    <row r="62" spans="1:13" s="2376" customFormat="1">
      <c r="A62" s="2522" t="s">
        <v>1043</v>
      </c>
      <c r="C62" s="2305"/>
      <c r="D62" s="2523" t="s">
        <v>1044</v>
      </c>
      <c r="E62" s="2523" t="s">
        <v>375</v>
      </c>
      <c r="G62" s="2524" t="s">
        <v>619</v>
      </c>
      <c r="H62" s="2471"/>
      <c r="K62" s="2305"/>
      <c r="L62" s="2305"/>
      <c r="M62" s="2305"/>
    </row>
    <row r="63" spans="1:13" s="2376" customFormat="1">
      <c r="A63" s="3221"/>
      <c r="B63" s="3221"/>
      <c r="C63" s="3222"/>
      <c r="D63" s="2440"/>
      <c r="E63" s="2440"/>
      <c r="G63" s="2458">
        <f>D63*E63</f>
        <v>0</v>
      </c>
      <c r="H63" s="2471"/>
      <c r="K63" s="2305"/>
      <c r="L63" s="2305"/>
      <c r="M63" s="2305"/>
    </row>
    <row r="64" spans="1:13" s="2376" customFormat="1">
      <c r="A64" s="3221"/>
      <c r="B64" s="3221"/>
      <c r="C64" s="3222"/>
      <c r="D64" s="2440"/>
      <c r="E64" s="2440"/>
      <c r="G64" s="2458">
        <f>D64*E64</f>
        <v>0</v>
      </c>
      <c r="H64" s="2471"/>
      <c r="K64" s="2305"/>
      <c r="L64" s="2305"/>
      <c r="M64" s="2305"/>
    </row>
    <row r="65" spans="1:13" s="2376" customFormat="1" ht="15.75" customHeight="1" thickBot="1">
      <c r="A65" s="3223"/>
      <c r="B65" s="3223"/>
      <c r="C65" s="3224"/>
      <c r="D65" s="2525"/>
      <c r="E65" s="2525"/>
      <c r="G65" s="2493">
        <f>D65*E65</f>
        <v>0</v>
      </c>
      <c r="H65" s="2471"/>
      <c r="K65" s="2305"/>
      <c r="L65" s="2305"/>
      <c r="M65" s="2305"/>
    </row>
    <row r="66" spans="1:13" s="2376" customFormat="1" ht="13.5" thickBot="1">
      <c r="A66" s="3218" t="s">
        <v>1045</v>
      </c>
      <c r="B66" s="3219"/>
      <c r="C66" s="3219"/>
      <c r="D66" s="3219"/>
      <c r="E66" s="3219"/>
      <c r="F66" s="3219"/>
      <c r="G66" s="3220"/>
      <c r="H66" s="2485">
        <f>SUM(G63:G65)</f>
        <v>0</v>
      </c>
      <c r="K66" s="2305"/>
      <c r="L66" s="2305"/>
      <c r="M66" s="2305"/>
    </row>
    <row r="67" spans="1:13" s="2376" customFormat="1">
      <c r="A67" s="2526" t="s">
        <v>1046</v>
      </c>
      <c r="B67" s="2526"/>
      <c r="C67" s="2526"/>
      <c r="D67" s="2526"/>
      <c r="E67" s="2526"/>
      <c r="F67" s="2526"/>
      <c r="G67" s="2526"/>
      <c r="H67" s="2527"/>
      <c r="K67" s="2305"/>
      <c r="L67" s="2305"/>
      <c r="M67" s="2305"/>
    </row>
    <row r="68" spans="1:13" s="2376" customFormat="1">
      <c r="A68" s="2442" t="s">
        <v>1047</v>
      </c>
      <c r="B68" s="2442"/>
      <c r="C68" s="2442"/>
      <c r="D68" s="2442"/>
      <c r="E68" s="2442"/>
      <c r="F68" s="2442"/>
      <c r="G68" s="2442"/>
      <c r="H68" s="2527"/>
      <c r="K68" s="2305"/>
      <c r="L68" s="2305"/>
      <c r="M68" s="2305"/>
    </row>
    <row r="69" spans="1:13" s="2376" customFormat="1">
      <c r="A69" s="2442" t="s">
        <v>1048</v>
      </c>
      <c r="B69" s="3213"/>
      <c r="C69" s="3213"/>
      <c r="D69" s="3213"/>
      <c r="E69" s="3213"/>
      <c r="F69" s="3213"/>
      <c r="G69" s="2439"/>
      <c r="H69" s="2527"/>
      <c r="K69" s="2305"/>
      <c r="L69" s="2305"/>
      <c r="M69" s="2305"/>
    </row>
    <row r="70" spans="1:13" s="2376" customFormat="1" ht="13.5" thickBot="1">
      <c r="A70" s="2376" t="s">
        <v>23</v>
      </c>
      <c r="B70" s="3203"/>
      <c r="C70" s="3204"/>
      <c r="D70" s="3204"/>
      <c r="E70" s="3204"/>
      <c r="F70" s="3205"/>
      <c r="H70" s="2528"/>
      <c r="K70" s="2305"/>
      <c r="L70" s="2305"/>
      <c r="M70" s="2305"/>
    </row>
    <row r="71" spans="1:13" s="2376" customFormat="1" ht="16.5" thickBot="1">
      <c r="A71" s="2529" t="s">
        <v>1049</v>
      </c>
      <c r="B71" s="2530"/>
      <c r="C71" s="2530"/>
      <c r="D71" s="2530"/>
      <c r="E71" s="2530"/>
      <c r="F71" s="2530"/>
      <c r="G71" s="2531"/>
      <c r="H71" s="2532">
        <f>H26+H49+H34+H61+H66+H67+H68+H69+H70</f>
        <v>0</v>
      </c>
      <c r="K71" s="2305"/>
      <c r="L71" s="2305"/>
      <c r="M71" s="2305"/>
    </row>
    <row r="72" spans="1:13" s="2376" customFormat="1" ht="6" customHeight="1" thickBot="1">
      <c r="H72" s="2471"/>
      <c r="K72" s="2305"/>
      <c r="L72" s="2305"/>
      <c r="M72" s="2305"/>
    </row>
    <row r="73" spans="1:13" s="2376" customFormat="1" ht="16.5" thickBot="1">
      <c r="A73" s="2529" t="str">
        <f>CONCATENATE("Deckungsbeitrag ",F5)</f>
        <v xml:space="preserve">Deckungsbeitrag </v>
      </c>
      <c r="B73" s="2530"/>
      <c r="C73" s="2530"/>
      <c r="D73" s="2530"/>
      <c r="E73" s="2530"/>
      <c r="F73" s="2530"/>
      <c r="G73" s="2531"/>
      <c r="H73" s="2466">
        <f>H18-H71</f>
        <v>0</v>
      </c>
      <c r="K73" s="2305"/>
      <c r="L73" s="2305"/>
      <c r="M73" s="2305"/>
    </row>
    <row r="74" spans="1:13" s="2376" customFormat="1" ht="6" customHeight="1">
      <c r="K74" s="2305"/>
      <c r="L74" s="2305"/>
      <c r="M74" s="2305"/>
    </row>
    <row r="75" spans="1:13" s="2376" customFormat="1">
      <c r="A75" s="2533" t="s">
        <v>1050</v>
      </c>
      <c r="B75" s="2442"/>
      <c r="C75" s="2534"/>
      <c r="D75" s="2439"/>
      <c r="E75" s="2473" t="s">
        <v>1041</v>
      </c>
      <c r="G75" s="2535"/>
      <c r="H75" s="2536"/>
      <c r="K75" s="2305"/>
      <c r="L75" s="2305"/>
      <c r="M75" s="2305"/>
    </row>
    <row r="76" spans="1:13" s="2376" customFormat="1">
      <c r="A76" s="3206" t="s">
        <v>1051</v>
      </c>
      <c r="B76" s="3206"/>
      <c r="C76" s="3206"/>
      <c r="D76" s="3207"/>
      <c r="E76" s="2537">
        <f>E53*D53+E54*D54+E55*D55+E56*D56+E57*D57+E58*D58+E59*D59+E60*D60</f>
        <v>0</v>
      </c>
      <c r="G76" s="2536"/>
      <c r="H76" s="2536"/>
      <c r="K76" s="2305"/>
      <c r="L76" s="2305"/>
      <c r="M76" s="2305"/>
    </row>
    <row r="77" spans="1:13" s="2376" customFormat="1">
      <c r="A77" s="3208"/>
      <c r="B77" s="3208"/>
      <c r="C77" s="3208"/>
      <c r="D77" s="3209"/>
      <c r="E77" s="2440" t="s">
        <v>227</v>
      </c>
      <c r="G77" s="2536"/>
      <c r="H77" s="2536"/>
      <c r="K77" s="2305"/>
      <c r="L77" s="2305"/>
      <c r="M77" s="2305"/>
    </row>
    <row r="78" spans="1:13" s="2376" customFormat="1" ht="13.5" thickBot="1">
      <c r="A78" s="3210"/>
      <c r="B78" s="3210"/>
      <c r="C78" s="3210"/>
      <c r="D78" s="3211"/>
      <c r="E78" s="2525" t="s">
        <v>227</v>
      </c>
      <c r="G78" s="2536"/>
      <c r="H78" s="2536"/>
      <c r="K78" s="2305"/>
      <c r="L78" s="2305"/>
      <c r="M78" s="2305"/>
    </row>
    <row r="79" spans="1:13" s="2376" customFormat="1" ht="13.5" thickBot="1">
      <c r="A79" s="2538"/>
      <c r="B79" s="2530"/>
      <c r="C79" s="2539"/>
      <c r="D79" s="2530"/>
      <c r="E79" s="2540" t="s">
        <v>1052</v>
      </c>
      <c r="F79" s="2541">
        <f>SUM(E76:E78)</f>
        <v>0</v>
      </c>
      <c r="G79" s="2536"/>
      <c r="H79" s="2536"/>
      <c r="K79" s="2305"/>
      <c r="L79" s="2305"/>
      <c r="M79" s="2305"/>
    </row>
    <row r="80" spans="1:13" s="2376" customFormat="1">
      <c r="A80" s="2542"/>
      <c r="C80" s="2543"/>
      <c r="D80" s="3212"/>
      <c r="E80" s="3212"/>
      <c r="F80" s="3212"/>
      <c r="G80" s="2536"/>
      <c r="H80" s="2536"/>
    </row>
    <row r="81" spans="1:8" s="2376" customFormat="1">
      <c r="A81" s="2542"/>
      <c r="C81" s="2543"/>
      <c r="D81" s="2544"/>
      <c r="E81" s="2544"/>
      <c r="F81" s="2544"/>
      <c r="G81" s="2536"/>
      <c r="H81" s="2536"/>
    </row>
    <row r="82" spans="1:8" s="2376" customFormat="1">
      <c r="A82" s="2545"/>
      <c r="C82" s="2543"/>
      <c r="D82" s="2543"/>
      <c r="E82" s="2543"/>
      <c r="F82" s="2543"/>
      <c r="G82" s="2543"/>
    </row>
  </sheetData>
  <sheetProtection password="F25B" sheet="1" objects="1" scenarios="1"/>
  <mergeCells count="35">
    <mergeCell ref="A2:C2"/>
    <mergeCell ref="D2:E2"/>
    <mergeCell ref="F2:H2"/>
    <mergeCell ref="A3:C3"/>
    <mergeCell ref="D3:E3"/>
    <mergeCell ref="F3:H3"/>
    <mergeCell ref="A54:C54"/>
    <mergeCell ref="F5:H5"/>
    <mergeCell ref="A18:G18"/>
    <mergeCell ref="A26:G26"/>
    <mergeCell ref="A34:G34"/>
    <mergeCell ref="D36:F36"/>
    <mergeCell ref="D43:F43"/>
    <mergeCell ref="D46:F46"/>
    <mergeCell ref="A49:G49"/>
    <mergeCell ref="A50:B50"/>
    <mergeCell ref="G51:G52"/>
    <mergeCell ref="A53:C53"/>
    <mergeCell ref="B69:F69"/>
    <mergeCell ref="A55:C55"/>
    <mergeCell ref="A56:C56"/>
    <mergeCell ref="A57:C57"/>
    <mergeCell ref="A58:C58"/>
    <mergeCell ref="A59:C59"/>
    <mergeCell ref="A60:C60"/>
    <mergeCell ref="A61:G61"/>
    <mergeCell ref="A63:C63"/>
    <mergeCell ref="A64:C64"/>
    <mergeCell ref="A65:C65"/>
    <mergeCell ref="A66:G66"/>
    <mergeCell ref="B70:F70"/>
    <mergeCell ref="A76:D76"/>
    <mergeCell ref="A77:D77"/>
    <mergeCell ref="A78:D78"/>
    <mergeCell ref="D80:F80"/>
  </mergeCells>
  <printOptions horizontalCentered="1"/>
  <pageMargins left="0.78740157480314965" right="0.39370078740157483" top="0.31496062992125984" bottom="0" header="0" footer="0"/>
  <pageSetup paperSize="9" scale="83" orientation="portrait" horizontalDpi="300" verticalDpi="300" r:id="rId1"/>
  <headerFooter alignWithMargins="0">
    <oddFooter xml:space="preserve">&amp;L&amp;8
&amp;C
&amp;R
</oddFooter>
  </headerFooter>
  <legacyDrawing r:id="rId2"/>
</worksheet>
</file>

<file path=xl/worksheets/sheet62.xml><?xml version="1.0" encoding="utf-8"?>
<worksheet xmlns="http://schemas.openxmlformats.org/spreadsheetml/2006/main" xmlns:r="http://schemas.openxmlformats.org/officeDocument/2006/relationships">
  <sheetPr codeName="Tabelle61">
    <pageSetUpPr fitToPage="1"/>
  </sheetPr>
  <dimension ref="A1:M82"/>
  <sheetViews>
    <sheetView showZeros="0" zoomScale="110" zoomScaleNormal="110" workbookViewId="0">
      <selection activeCell="A2" sqref="A2:C2"/>
    </sheetView>
  </sheetViews>
  <sheetFormatPr baseColWidth="10" defaultRowHeight="12.75"/>
  <cols>
    <col min="1" max="1" width="28.42578125" style="2305" customWidth="1"/>
    <col min="2" max="2" width="6.5703125" style="2305" customWidth="1"/>
    <col min="3" max="3" width="9.42578125" style="2305" bestFit="1" customWidth="1"/>
    <col min="4" max="6" width="6.7109375" style="2305" customWidth="1"/>
    <col min="7" max="7" width="12.140625" style="2305" customWidth="1"/>
    <col min="8" max="8" width="9.28515625" style="2305" customWidth="1"/>
    <col min="9" max="10" width="2.5703125" style="2376" customWidth="1"/>
    <col min="11" max="16384" width="11.42578125" style="2305"/>
  </cols>
  <sheetData>
    <row r="1" spans="1:11" ht="20.100000000000001" customHeight="1" thickBot="1">
      <c r="G1" s="2376"/>
      <c r="I1" s="2305"/>
      <c r="J1" s="2305"/>
    </row>
    <row r="2" spans="1:11" s="2376" customFormat="1" ht="13.5" customHeight="1">
      <c r="A2" s="3193">
        <f>Hauptmenü!C4</f>
        <v>0</v>
      </c>
      <c r="B2" s="3194"/>
      <c r="C2" s="3194"/>
      <c r="D2" s="3195">
        <f>Hauptmenü!C5</f>
        <v>0</v>
      </c>
      <c r="E2" s="3195"/>
      <c r="F2" s="3196">
        <f>Hauptmenü!C6</f>
        <v>0</v>
      </c>
      <c r="G2" s="3196"/>
      <c r="H2" s="3197"/>
    </row>
    <row r="3" spans="1:11" s="2376" customFormat="1" ht="13.5" thickBot="1">
      <c r="A3" s="3198" t="s">
        <v>971</v>
      </c>
      <c r="B3" s="3199"/>
      <c r="C3" s="3199"/>
      <c r="D3" s="3200" t="s">
        <v>112</v>
      </c>
      <c r="E3" s="3200"/>
      <c r="F3" s="3201" t="s">
        <v>111</v>
      </c>
      <c r="G3" s="3201"/>
      <c r="H3" s="3202"/>
    </row>
    <row r="4" spans="1:11" s="2376" customFormat="1" ht="6" customHeight="1">
      <c r="H4" s="2377"/>
    </row>
    <row r="5" spans="1:11" ht="14.25" customHeight="1">
      <c r="A5" s="2434" t="s">
        <v>1004</v>
      </c>
      <c r="B5" s="2379"/>
      <c r="C5" s="2376"/>
      <c r="D5" s="2376"/>
      <c r="E5" s="2380" t="s">
        <v>1005</v>
      </c>
      <c r="F5" s="3225"/>
      <c r="G5" s="3225"/>
      <c r="H5" s="3225"/>
      <c r="K5" s="2435"/>
    </row>
    <row r="6" spans="1:11" ht="6" customHeight="1" thickBot="1">
      <c r="A6" s="2436"/>
      <c r="B6" s="2436"/>
      <c r="C6" s="2436"/>
      <c r="D6" s="2436"/>
      <c r="E6" s="2436"/>
      <c r="F6" s="2436"/>
      <c r="G6" s="2437"/>
      <c r="H6" s="2436"/>
      <c r="K6" s="2435"/>
    </row>
    <row r="7" spans="1:11" ht="6" customHeight="1">
      <c r="A7" s="2376"/>
      <c r="C7" s="2376"/>
      <c r="D7" s="2438"/>
      <c r="E7" s="2376"/>
      <c r="F7" s="2376"/>
      <c r="G7" s="2376"/>
      <c r="H7" s="2376"/>
      <c r="K7" s="2435"/>
    </row>
    <row r="8" spans="1:11">
      <c r="A8" s="2439" t="s">
        <v>1006</v>
      </c>
      <c r="B8" s="2440"/>
      <c r="C8" s="2441" t="s">
        <v>1007</v>
      </c>
      <c r="D8" s="2376"/>
      <c r="E8" s="2376"/>
      <c r="F8" s="2376"/>
      <c r="G8" s="2381"/>
      <c r="H8" s="2376"/>
    </row>
    <row r="9" spans="1:11">
      <c r="A9" s="2442" t="s">
        <v>1008</v>
      </c>
      <c r="B9" s="2443"/>
      <c r="C9" s="2444"/>
      <c r="D9" s="2376"/>
      <c r="E9" s="2376"/>
      <c r="F9" s="2376"/>
      <c r="G9" s="2381"/>
      <c r="H9" s="2376"/>
    </row>
    <row r="10" spans="1:11">
      <c r="A10" s="2445"/>
      <c r="B10" s="2440"/>
      <c r="C10" s="2441" t="s">
        <v>1007</v>
      </c>
      <c r="D10" s="2376"/>
      <c r="E10" s="2376"/>
      <c r="F10" s="2376"/>
      <c r="G10" s="2381"/>
      <c r="H10" s="2376"/>
    </row>
    <row r="11" spans="1:11" s="2383" customFormat="1" ht="6" customHeight="1">
      <c r="A11" s="2446"/>
      <c r="B11" s="2446"/>
      <c r="C11" s="2447"/>
      <c r="D11" s="2381"/>
      <c r="E11" s="2381"/>
      <c r="F11" s="2381"/>
      <c r="G11" s="2381"/>
      <c r="H11" s="2381"/>
      <c r="I11" s="2381"/>
      <c r="J11" s="2381"/>
    </row>
    <row r="12" spans="1:11" s="2381" customFormat="1" ht="22.5">
      <c r="A12" s="2448"/>
      <c r="B12" s="2449" t="s">
        <v>395</v>
      </c>
      <c r="C12" s="2450" t="s">
        <v>1009</v>
      </c>
      <c r="G12" s="2451" t="s">
        <v>82</v>
      </c>
    </row>
    <row r="13" spans="1:11">
      <c r="A13" s="2452"/>
      <c r="B13" s="2453"/>
      <c r="C13" s="2454"/>
      <c r="D13" s="2455"/>
      <c r="E13" s="2456"/>
      <c r="F13" s="2457"/>
      <c r="G13" s="2458">
        <f>(B13/100)*$B$8*C13</f>
        <v>0</v>
      </c>
      <c r="H13" s="2376"/>
      <c r="K13" s="2435"/>
    </row>
    <row r="14" spans="1:11">
      <c r="A14" s="2459"/>
      <c r="B14" s="2453"/>
      <c r="C14" s="2454"/>
      <c r="D14" s="2455"/>
      <c r="E14" s="2376"/>
      <c r="F14" s="2376"/>
      <c r="G14" s="2458">
        <f>(B14/100)*$B$8*C14</f>
        <v>0</v>
      </c>
      <c r="H14" s="2376"/>
    </row>
    <row r="15" spans="1:11">
      <c r="A15" s="2305" t="s">
        <v>1010</v>
      </c>
      <c r="B15" s="2460"/>
      <c r="C15" s="2461"/>
      <c r="D15" s="2381"/>
    </row>
    <row r="16" spans="1:11">
      <c r="A16" s="2452"/>
      <c r="B16" s="2453"/>
      <c r="C16" s="2454"/>
      <c r="D16" s="2455"/>
      <c r="E16" s="2376"/>
      <c r="F16" s="2376"/>
      <c r="G16" s="2458">
        <f>(B16/100)*$B$10*C16</f>
        <v>0</v>
      </c>
      <c r="H16" s="2376"/>
    </row>
    <row r="17" spans="1:10" s="2383" customFormat="1" ht="13.5" thickBot="1">
      <c r="A17" s="2462" t="s">
        <v>1011</v>
      </c>
      <c r="B17" s="2463"/>
      <c r="C17" s="2464"/>
      <c r="D17" s="2381"/>
      <c r="E17" s="2381"/>
      <c r="F17" s="2381"/>
      <c r="G17" s="2465"/>
      <c r="H17" s="2381"/>
      <c r="I17" s="2381"/>
      <c r="J17" s="2381"/>
    </row>
    <row r="18" spans="1:10" s="2468" customFormat="1" ht="16.5" thickBot="1">
      <c r="A18" s="3226" t="s">
        <v>1012</v>
      </c>
      <c r="B18" s="3227"/>
      <c r="C18" s="3227"/>
      <c r="D18" s="3227"/>
      <c r="E18" s="3227"/>
      <c r="F18" s="3227"/>
      <c r="G18" s="3228"/>
      <c r="H18" s="2466">
        <f>SUM(G13:G16)-G17</f>
        <v>0</v>
      </c>
      <c r="I18" s="2467"/>
      <c r="J18" s="2467"/>
    </row>
    <row r="19" spans="1:10" ht="6" customHeight="1">
      <c r="A19" s="2376" t="s">
        <v>227</v>
      </c>
      <c r="B19" s="2456" t="s">
        <v>227</v>
      </c>
      <c r="C19" s="2376" t="s">
        <v>227</v>
      </c>
      <c r="D19" s="2376" t="s">
        <v>227</v>
      </c>
      <c r="E19" s="2376" t="s">
        <v>227</v>
      </c>
      <c r="F19" s="2376" t="s">
        <v>227</v>
      </c>
      <c r="G19" s="2469" t="s">
        <v>227</v>
      </c>
      <c r="H19" s="2470" t="s">
        <v>227</v>
      </c>
    </row>
    <row r="20" spans="1:10">
      <c r="A20" s="2439" t="s">
        <v>1013</v>
      </c>
      <c r="B20" s="2440"/>
      <c r="C20" s="2441" t="s">
        <v>1007</v>
      </c>
      <c r="D20" s="2376"/>
      <c r="E20" s="2376"/>
      <c r="F20" s="2376"/>
      <c r="G20" s="2381"/>
      <c r="H20" s="2471"/>
    </row>
    <row r="21" spans="1:10" s="2381" customFormat="1" ht="6" customHeight="1">
      <c r="A21" s="2446"/>
      <c r="B21" s="2446"/>
      <c r="C21" s="2447"/>
      <c r="H21" s="2472"/>
    </row>
    <row r="22" spans="1:10" s="2381" customFormat="1">
      <c r="A22" s="2448"/>
      <c r="B22" s="2473" t="s">
        <v>395</v>
      </c>
      <c r="C22" s="2450" t="s">
        <v>1014</v>
      </c>
      <c r="H22" s="2472"/>
    </row>
    <row r="23" spans="1:10">
      <c r="A23" s="2474" t="s">
        <v>1015</v>
      </c>
      <c r="B23" s="2475"/>
      <c r="C23" s="2476"/>
      <c r="D23" s="2455"/>
      <c r="E23" s="2376"/>
      <c r="F23" s="2376"/>
      <c r="G23" s="2477">
        <f>(B23/100)*$B$20*C23</f>
        <v>0</v>
      </c>
      <c r="H23" s="2471"/>
    </row>
    <row r="24" spans="1:10" ht="15">
      <c r="A24" s="2478" t="s">
        <v>1016</v>
      </c>
      <c r="B24" s="2479"/>
      <c r="C24" s="2476"/>
      <c r="D24" s="2455"/>
      <c r="E24" s="2376"/>
      <c r="F24" s="2376"/>
      <c r="G24" s="2477">
        <f>(B24/100)*$B$20*C24</f>
        <v>0</v>
      </c>
      <c r="H24" s="2471"/>
    </row>
    <row r="25" spans="1:10" ht="13.5" thickBot="1">
      <c r="A25" s="2480" t="s">
        <v>1017</v>
      </c>
      <c r="B25" s="2481"/>
      <c r="C25" s="2481"/>
      <c r="D25" s="2482"/>
      <c r="E25" s="2482"/>
      <c r="F25" s="2483"/>
      <c r="G25" s="2484"/>
      <c r="H25" s="2471"/>
    </row>
    <row r="26" spans="1:10" ht="13.5" thickBot="1">
      <c r="A26" s="3218" t="s">
        <v>1018</v>
      </c>
      <c r="B26" s="3219"/>
      <c r="C26" s="3219"/>
      <c r="D26" s="3219"/>
      <c r="E26" s="3219"/>
      <c r="F26" s="3219"/>
      <c r="G26" s="3220"/>
      <c r="H26" s="2485">
        <f>SUM(G23:G25)</f>
        <v>0</v>
      </c>
    </row>
    <row r="27" spans="1:10" s="2383" customFormat="1" ht="6" customHeight="1">
      <c r="A27" s="2486"/>
      <c r="B27" s="2486"/>
      <c r="C27" s="2487"/>
      <c r="D27" s="2487"/>
      <c r="E27" s="2486"/>
      <c r="F27" s="2486"/>
      <c r="G27" s="2486"/>
      <c r="H27" s="2472"/>
      <c r="I27" s="2381"/>
      <c r="J27" s="2381"/>
    </row>
    <row r="28" spans="1:10" ht="22.5">
      <c r="A28" s="2439" t="s">
        <v>1019</v>
      </c>
      <c r="B28" s="2488" t="s">
        <v>1020</v>
      </c>
      <c r="C28" s="2488" t="s">
        <v>1021</v>
      </c>
      <c r="E28" s="2376"/>
      <c r="F28" s="2376"/>
      <c r="G28" s="2489" t="s">
        <v>619</v>
      </c>
      <c r="H28" s="2471"/>
    </row>
    <row r="29" spans="1:10">
      <c r="A29" s="2490"/>
      <c r="B29" s="2491"/>
      <c r="C29" s="2476"/>
      <c r="E29" s="2376"/>
      <c r="F29" s="2376"/>
      <c r="G29" s="2458">
        <f>B29*C29</f>
        <v>0</v>
      </c>
      <c r="H29" s="2471"/>
    </row>
    <row r="30" spans="1:10">
      <c r="A30" s="2490"/>
      <c r="B30" s="2491"/>
      <c r="C30" s="2476"/>
      <c r="E30" s="2376"/>
      <c r="F30" s="2376"/>
      <c r="G30" s="2458">
        <f>B30*C30</f>
        <v>0</v>
      </c>
      <c r="H30" s="2471"/>
    </row>
    <row r="31" spans="1:10">
      <c r="A31" s="2490"/>
      <c r="B31" s="2491"/>
      <c r="C31" s="2476"/>
      <c r="E31" s="2376"/>
      <c r="F31" s="2376"/>
      <c r="G31" s="2458">
        <f>B31*C31</f>
        <v>0</v>
      </c>
      <c r="H31" s="2471"/>
    </row>
    <row r="32" spans="1:10">
      <c r="A32" s="2490"/>
      <c r="B32" s="2491"/>
      <c r="C32" s="2476"/>
      <c r="E32" s="2376"/>
      <c r="F32" s="2376"/>
      <c r="G32" s="2458">
        <f>B32*C32</f>
        <v>0</v>
      </c>
      <c r="H32" s="2471"/>
    </row>
    <row r="33" spans="1:13" ht="13.5" thickBot="1">
      <c r="A33" s="2492"/>
      <c r="B33" s="2491"/>
      <c r="C33" s="2476"/>
      <c r="E33" s="2376"/>
      <c r="F33" s="2376"/>
      <c r="G33" s="2493">
        <f>B33*C33</f>
        <v>0</v>
      </c>
      <c r="H33" s="2471"/>
      <c r="M33" s="2494"/>
    </row>
    <row r="34" spans="1:13" s="2376" customFormat="1" ht="13.5" thickBot="1">
      <c r="A34" s="3218" t="s">
        <v>1022</v>
      </c>
      <c r="B34" s="3219"/>
      <c r="C34" s="3219"/>
      <c r="D34" s="3219"/>
      <c r="E34" s="3219"/>
      <c r="F34" s="3219"/>
      <c r="G34" s="3220"/>
      <c r="H34" s="2485">
        <f>SUM(G29:G33)</f>
        <v>0</v>
      </c>
      <c r="K34" s="2305"/>
      <c r="L34" s="2305"/>
      <c r="M34" s="2305"/>
    </row>
    <row r="35" spans="1:13" s="2376" customFormat="1" ht="6" customHeight="1">
      <c r="A35" s="2495"/>
      <c r="B35" s="2495"/>
      <c r="C35" s="2495"/>
      <c r="D35" s="2495"/>
      <c r="E35" s="2495"/>
      <c r="F35" s="2495"/>
      <c r="G35" s="2495"/>
      <c r="H35" s="2472"/>
      <c r="K35" s="2305"/>
      <c r="L35" s="2305"/>
      <c r="M35" s="2305"/>
    </row>
    <row r="36" spans="1:13" s="2376" customFormat="1">
      <c r="A36" s="2496"/>
      <c r="B36" s="2497" t="s">
        <v>1023</v>
      </c>
      <c r="C36" s="2497" t="s">
        <v>1024</v>
      </c>
      <c r="D36" s="3229" t="s">
        <v>1025</v>
      </c>
      <c r="E36" s="3230"/>
      <c r="F36" s="3231"/>
      <c r="G36" s="2498" t="s">
        <v>1026</v>
      </c>
      <c r="H36" s="2472"/>
      <c r="K36" s="2305"/>
      <c r="L36" s="2305"/>
      <c r="M36" s="2305"/>
    </row>
    <row r="37" spans="1:13" s="2376" customFormat="1">
      <c r="A37" s="2499" t="s">
        <v>284</v>
      </c>
      <c r="B37" s="2500" t="s">
        <v>1007</v>
      </c>
      <c r="C37" s="2501" t="s">
        <v>1027</v>
      </c>
      <c r="D37" s="2489" t="s">
        <v>1028</v>
      </c>
      <c r="E37" s="2489" t="s">
        <v>1029</v>
      </c>
      <c r="F37" s="2489" t="s">
        <v>1030</v>
      </c>
      <c r="G37" s="2502" t="s">
        <v>619</v>
      </c>
      <c r="H37" s="2472"/>
      <c r="K37" s="2305"/>
      <c r="L37" s="2305"/>
      <c r="M37" s="2305"/>
    </row>
    <row r="38" spans="1:13" s="2376" customFormat="1">
      <c r="A38" s="2459"/>
      <c r="B38" s="2459"/>
      <c r="C38" s="2503"/>
      <c r="D38" s="2504"/>
      <c r="E38" s="2504"/>
      <c r="F38" s="2504"/>
      <c r="G38" s="2458">
        <f>B38*C38</f>
        <v>0</v>
      </c>
      <c r="H38" s="2471"/>
      <c r="K38" s="2305"/>
      <c r="L38" s="2305"/>
      <c r="M38" s="2305"/>
    </row>
    <row r="39" spans="1:13" s="2376" customFormat="1">
      <c r="A39" s="2445"/>
      <c r="B39" s="2445"/>
      <c r="C39" s="2505"/>
      <c r="D39" s="2504"/>
      <c r="E39" s="2504"/>
      <c r="F39" s="2504"/>
      <c r="G39" s="2458">
        <f>B39*C39</f>
        <v>0</v>
      </c>
      <c r="H39" s="2471"/>
      <c r="K39" s="2305"/>
      <c r="L39" s="2305"/>
      <c r="M39" s="2305"/>
    </row>
    <row r="40" spans="1:13" s="2376" customFormat="1">
      <c r="A40" s="2445"/>
      <c r="B40" s="2445"/>
      <c r="C40" s="2505"/>
      <c r="D40" s="2504"/>
      <c r="E40" s="2504"/>
      <c r="F40" s="2504"/>
      <c r="G40" s="2458">
        <f>B40*C40</f>
        <v>0</v>
      </c>
      <c r="H40" s="2471"/>
      <c r="K40" s="2305"/>
      <c r="L40" s="2305"/>
      <c r="M40" s="2305"/>
    </row>
    <row r="41" spans="1:13" s="2376" customFormat="1">
      <c r="A41" s="2445"/>
      <c r="B41" s="2445"/>
      <c r="C41" s="2505"/>
      <c r="D41" s="2504"/>
      <c r="E41" s="2504"/>
      <c r="F41" s="2504"/>
      <c r="G41" s="2458">
        <f>B41*C41</f>
        <v>0</v>
      </c>
      <c r="H41" s="2471"/>
      <c r="K41" s="2305"/>
      <c r="L41" s="2305"/>
      <c r="M41" s="2305"/>
    </row>
    <row r="42" spans="1:13" s="2376" customFormat="1">
      <c r="A42" s="2445"/>
      <c r="B42" s="2445"/>
      <c r="C42" s="2505"/>
      <c r="D42" s="2504"/>
      <c r="E42" s="2504"/>
      <c r="F42" s="2504"/>
      <c r="G42" s="2458">
        <f>B42*C42</f>
        <v>0</v>
      </c>
      <c r="H42" s="2472"/>
      <c r="K42" s="2305"/>
      <c r="L42" s="2305"/>
      <c r="M42" s="2305"/>
    </row>
    <row r="43" spans="1:13" s="2376" customFormat="1">
      <c r="A43" s="2506" t="s">
        <v>1031</v>
      </c>
      <c r="B43" s="2507" t="s">
        <v>1032</v>
      </c>
      <c r="C43" s="2508"/>
      <c r="D43" s="3229" t="s">
        <v>1033</v>
      </c>
      <c r="E43" s="3230"/>
      <c r="F43" s="3231"/>
      <c r="G43" s="2305"/>
      <c r="H43" s="2509"/>
      <c r="K43" s="2305"/>
      <c r="L43" s="2305"/>
      <c r="M43" s="2305"/>
    </row>
    <row r="44" spans="1:13" s="2376" customFormat="1">
      <c r="A44" s="2445"/>
      <c r="B44" s="2440"/>
      <c r="C44" s="2478"/>
      <c r="D44" s="2504"/>
      <c r="E44" s="2504"/>
      <c r="F44" s="2504"/>
      <c r="G44" s="2455"/>
      <c r="H44" s="2509"/>
      <c r="K44" s="2305"/>
      <c r="L44" s="2305"/>
      <c r="M44" s="2305"/>
    </row>
    <row r="45" spans="1:13" s="2376" customFormat="1">
      <c r="A45" s="2445"/>
      <c r="B45" s="2445"/>
      <c r="C45" s="2478"/>
      <c r="D45" s="2504"/>
      <c r="E45" s="2504"/>
      <c r="F45" s="2504"/>
      <c r="G45" s="2455"/>
      <c r="H45" s="2509"/>
      <c r="K45" s="2305"/>
      <c r="L45" s="2305"/>
      <c r="M45" s="2305"/>
    </row>
    <row r="46" spans="1:13" s="2381" customFormat="1">
      <c r="A46" s="2443"/>
      <c r="B46" s="2443"/>
      <c r="C46" s="2443"/>
      <c r="D46" s="3232" t="s">
        <v>1034</v>
      </c>
      <c r="E46" s="3233"/>
      <c r="F46" s="3234"/>
      <c r="H46" s="2509"/>
    </row>
    <row r="47" spans="1:13" s="2376" customFormat="1">
      <c r="A47" s="2478" t="s">
        <v>1035</v>
      </c>
      <c r="B47" s="2478"/>
      <c r="C47" s="2478"/>
      <c r="D47" s="2510">
        <f>$B$38*D38+$B$39*D39+$B$40*D40+$B$41*D41+$B$42*D42</f>
        <v>0</v>
      </c>
      <c r="E47" s="2510">
        <f t="shared" ref="E47:F47" si="0">$B$38*E38+$B$39*E39+$B$40*E40+$B$41*E41+$B$42*E42</f>
        <v>0</v>
      </c>
      <c r="F47" s="2510">
        <f t="shared" si="0"/>
        <v>0</v>
      </c>
      <c r="G47" s="2455"/>
      <c r="H47" s="2509"/>
      <c r="K47" s="2305"/>
      <c r="L47" s="2305"/>
      <c r="M47" s="2305"/>
    </row>
    <row r="48" spans="1:13" s="2376" customFormat="1" ht="13.5" thickBot="1">
      <c r="A48" s="2508" t="s">
        <v>1036</v>
      </c>
      <c r="B48" s="2508"/>
      <c r="C48" s="2508"/>
      <c r="D48" s="2510">
        <f>$B$44*D44+$B$45*D45+D47</f>
        <v>0</v>
      </c>
      <c r="E48" s="2510">
        <f t="shared" ref="E48:F48" si="1">$B$44*E44+$B$45*E45+E47</f>
        <v>0</v>
      </c>
      <c r="F48" s="2510">
        <f t="shared" si="1"/>
        <v>0</v>
      </c>
      <c r="G48" s="2511"/>
      <c r="H48" s="2512"/>
      <c r="K48" s="2305"/>
      <c r="L48" s="2305"/>
      <c r="M48" s="2305"/>
    </row>
    <row r="49" spans="1:13" s="2376" customFormat="1" ht="13.5" thickBot="1">
      <c r="A49" s="3218" t="s">
        <v>1037</v>
      </c>
      <c r="B49" s="3219"/>
      <c r="C49" s="3219"/>
      <c r="D49" s="3219"/>
      <c r="E49" s="3219"/>
      <c r="F49" s="3219"/>
      <c r="G49" s="3220"/>
      <c r="H49" s="2485">
        <f>SUM(G38:G42)</f>
        <v>0</v>
      </c>
      <c r="K49" s="2305"/>
      <c r="L49" s="2305"/>
      <c r="M49" s="2305"/>
    </row>
    <row r="50" spans="1:13" s="2381" customFormat="1" ht="6" customHeight="1">
      <c r="A50" s="3235"/>
      <c r="B50" s="3235"/>
      <c r="C50" s="2446"/>
      <c r="D50" s="2513"/>
      <c r="G50" s="2446"/>
      <c r="H50" s="2514"/>
    </row>
    <row r="51" spans="1:13" s="2381" customFormat="1" ht="15" customHeight="1">
      <c r="A51" s="2515"/>
      <c r="B51" s="2515"/>
      <c r="D51" s="2516"/>
      <c r="G51" s="3236" t="s">
        <v>1038</v>
      </c>
      <c r="H51" s="2514"/>
    </row>
    <row r="52" spans="1:13" s="2381" customFormat="1" ht="18.75">
      <c r="A52" s="2517" t="s">
        <v>1039</v>
      </c>
      <c r="B52" s="2517"/>
      <c r="C52" s="2518"/>
      <c r="D52" s="2519" t="s">
        <v>1040</v>
      </c>
      <c r="E52" s="2473" t="s">
        <v>1041</v>
      </c>
      <c r="G52" s="3237"/>
      <c r="H52" s="2514"/>
    </row>
    <row r="53" spans="1:13" s="2376" customFormat="1" ht="15" customHeight="1">
      <c r="A53" s="3214"/>
      <c r="B53" s="3214"/>
      <c r="C53" s="3215"/>
      <c r="D53" s="2504"/>
      <c r="E53" s="2504"/>
      <c r="G53" s="2520"/>
      <c r="H53" s="2521"/>
      <c r="K53" s="2305"/>
      <c r="L53" s="2305"/>
      <c r="M53" s="2305"/>
    </row>
    <row r="54" spans="1:13" s="2376" customFormat="1" ht="15" customHeight="1">
      <c r="A54" s="3214"/>
      <c r="B54" s="3214"/>
      <c r="C54" s="3215"/>
      <c r="D54" s="2504"/>
      <c r="E54" s="2504"/>
      <c r="G54" s="2520"/>
      <c r="H54" s="2521"/>
      <c r="K54" s="2305"/>
      <c r="L54" s="2305"/>
      <c r="M54" s="2305"/>
    </row>
    <row r="55" spans="1:13" s="2376" customFormat="1" ht="15" customHeight="1">
      <c r="A55" s="3214"/>
      <c r="B55" s="3214"/>
      <c r="C55" s="3215"/>
      <c r="D55" s="2504"/>
      <c r="E55" s="2504"/>
      <c r="G55" s="2520"/>
      <c r="H55" s="2521"/>
      <c r="K55" s="2305"/>
      <c r="L55" s="2305"/>
      <c r="M55" s="2305"/>
    </row>
    <row r="56" spans="1:13" s="2376" customFormat="1" ht="15" customHeight="1">
      <c r="A56" s="3214"/>
      <c r="B56" s="3214"/>
      <c r="C56" s="3215"/>
      <c r="D56" s="2504"/>
      <c r="E56" s="2504"/>
      <c r="G56" s="2520"/>
      <c r="H56" s="2521"/>
      <c r="K56" s="2305"/>
      <c r="L56" s="2305"/>
      <c r="M56" s="2305"/>
    </row>
    <row r="57" spans="1:13" s="2376" customFormat="1" ht="15" customHeight="1">
      <c r="A57" s="3214"/>
      <c r="B57" s="3214"/>
      <c r="C57" s="3215"/>
      <c r="D57" s="2504"/>
      <c r="E57" s="2504"/>
      <c r="G57" s="2520"/>
      <c r="H57" s="2521"/>
      <c r="K57" s="2305"/>
      <c r="L57" s="2305"/>
      <c r="M57" s="2305"/>
    </row>
    <row r="58" spans="1:13" s="2376" customFormat="1" ht="15" customHeight="1">
      <c r="A58" s="3214"/>
      <c r="B58" s="3214"/>
      <c r="C58" s="3215"/>
      <c r="D58" s="2504"/>
      <c r="E58" s="2504"/>
      <c r="G58" s="2520"/>
      <c r="H58" s="2521"/>
      <c r="K58" s="2305"/>
      <c r="L58" s="2305"/>
      <c r="M58" s="2305"/>
    </row>
    <row r="59" spans="1:13" s="2376" customFormat="1" ht="15" customHeight="1">
      <c r="A59" s="3214"/>
      <c r="B59" s="3214"/>
      <c r="C59" s="3215"/>
      <c r="D59" s="2504"/>
      <c r="E59" s="2504"/>
      <c r="G59" s="2520"/>
      <c r="H59" s="2521"/>
      <c r="K59" s="2305"/>
      <c r="L59" s="2305"/>
      <c r="M59" s="2305"/>
    </row>
    <row r="60" spans="1:13" s="2376" customFormat="1" ht="15.75" customHeight="1" thickBot="1">
      <c r="A60" s="3216"/>
      <c r="B60" s="3216"/>
      <c r="C60" s="3217"/>
      <c r="D60" s="2504"/>
      <c r="E60" s="2504"/>
      <c r="G60" s="2520"/>
      <c r="H60" s="2521"/>
      <c r="K60" s="2305"/>
      <c r="L60" s="2305"/>
      <c r="M60" s="2305"/>
    </row>
    <row r="61" spans="1:13" s="2376" customFormat="1" ht="13.5" thickBot="1">
      <c r="A61" s="3218" t="s">
        <v>1042</v>
      </c>
      <c r="B61" s="3219"/>
      <c r="C61" s="3219"/>
      <c r="D61" s="3219"/>
      <c r="E61" s="3219"/>
      <c r="F61" s="3219"/>
      <c r="G61" s="3220"/>
      <c r="H61" s="2485">
        <f>G53*D53+G54*D54+G55*D55+G56*D56+G57*D57+G58*D58+G59*D59+G60*D60</f>
        <v>0</v>
      </c>
      <c r="K61" s="2305"/>
      <c r="L61" s="2305"/>
      <c r="M61" s="2305"/>
    </row>
    <row r="62" spans="1:13" s="2376" customFormat="1">
      <c r="A62" s="2522" t="s">
        <v>1043</v>
      </c>
      <c r="C62" s="2305"/>
      <c r="D62" s="2523" t="s">
        <v>1044</v>
      </c>
      <c r="E62" s="2523" t="s">
        <v>375</v>
      </c>
      <c r="G62" s="2524" t="s">
        <v>619</v>
      </c>
      <c r="H62" s="2471"/>
      <c r="K62" s="2305"/>
      <c r="L62" s="2305"/>
      <c r="M62" s="2305"/>
    </row>
    <row r="63" spans="1:13" s="2376" customFormat="1">
      <c r="A63" s="3221"/>
      <c r="B63" s="3221"/>
      <c r="C63" s="3222"/>
      <c r="D63" s="2440"/>
      <c r="E63" s="2440"/>
      <c r="G63" s="2458">
        <f>D63*E63</f>
        <v>0</v>
      </c>
      <c r="H63" s="2471"/>
      <c r="K63" s="2305"/>
      <c r="L63" s="2305"/>
      <c r="M63" s="2305"/>
    </row>
    <row r="64" spans="1:13" s="2376" customFormat="1">
      <c r="A64" s="3221"/>
      <c r="B64" s="3221"/>
      <c r="C64" s="3222"/>
      <c r="D64" s="2440"/>
      <c r="E64" s="2440"/>
      <c r="G64" s="2458">
        <f>D64*E64</f>
        <v>0</v>
      </c>
      <c r="H64" s="2471"/>
      <c r="K64" s="2305"/>
      <c r="L64" s="2305"/>
      <c r="M64" s="2305"/>
    </row>
    <row r="65" spans="1:13" s="2376" customFormat="1" ht="15.75" customHeight="1" thickBot="1">
      <c r="A65" s="3223"/>
      <c r="B65" s="3223"/>
      <c r="C65" s="3224"/>
      <c r="D65" s="2525"/>
      <c r="E65" s="2525"/>
      <c r="G65" s="2493">
        <f>D65*E65</f>
        <v>0</v>
      </c>
      <c r="H65" s="2471"/>
      <c r="K65" s="2305"/>
      <c r="L65" s="2305"/>
      <c r="M65" s="2305"/>
    </row>
    <row r="66" spans="1:13" s="2376" customFormat="1" ht="13.5" thickBot="1">
      <c r="A66" s="3218" t="s">
        <v>1045</v>
      </c>
      <c r="B66" s="3219"/>
      <c r="C66" s="3219"/>
      <c r="D66" s="3219"/>
      <c r="E66" s="3219"/>
      <c r="F66" s="3219"/>
      <c r="G66" s="3220"/>
      <c r="H66" s="2485">
        <f>SUM(G63:G65)</f>
        <v>0</v>
      </c>
      <c r="K66" s="2305"/>
      <c r="L66" s="2305"/>
      <c r="M66" s="2305"/>
    </row>
    <row r="67" spans="1:13" s="2376" customFormat="1">
      <c r="A67" s="2526" t="s">
        <v>1046</v>
      </c>
      <c r="B67" s="2526"/>
      <c r="C67" s="2526"/>
      <c r="D67" s="2526"/>
      <c r="E67" s="2526"/>
      <c r="F67" s="2526"/>
      <c r="G67" s="2526"/>
      <c r="H67" s="2527"/>
      <c r="K67" s="2305"/>
      <c r="L67" s="2305"/>
      <c r="M67" s="2305"/>
    </row>
    <row r="68" spans="1:13" s="2376" customFormat="1">
      <c r="A68" s="2442" t="s">
        <v>1047</v>
      </c>
      <c r="B68" s="2442"/>
      <c r="C68" s="2442"/>
      <c r="D68" s="2442"/>
      <c r="E68" s="2442"/>
      <c r="F68" s="2442"/>
      <c r="G68" s="2442"/>
      <c r="H68" s="2527"/>
      <c r="K68" s="2305"/>
      <c r="L68" s="2305"/>
      <c r="M68" s="2305"/>
    </row>
    <row r="69" spans="1:13" s="2376" customFormat="1">
      <c r="A69" s="2442" t="s">
        <v>1048</v>
      </c>
      <c r="B69" s="3213"/>
      <c r="C69" s="3213"/>
      <c r="D69" s="3213"/>
      <c r="E69" s="3213"/>
      <c r="F69" s="3213"/>
      <c r="G69" s="2439"/>
      <c r="H69" s="2527"/>
      <c r="K69" s="2305"/>
      <c r="L69" s="2305"/>
      <c r="M69" s="2305"/>
    </row>
    <row r="70" spans="1:13" s="2376" customFormat="1" ht="13.5" thickBot="1">
      <c r="A70" s="2376" t="s">
        <v>23</v>
      </c>
      <c r="B70" s="3203"/>
      <c r="C70" s="3204"/>
      <c r="D70" s="3204"/>
      <c r="E70" s="3204"/>
      <c r="F70" s="3205"/>
      <c r="H70" s="2528"/>
      <c r="K70" s="2305"/>
      <c r="L70" s="2305"/>
      <c r="M70" s="2305"/>
    </row>
    <row r="71" spans="1:13" s="2376" customFormat="1" ht="16.5" thickBot="1">
      <c r="A71" s="2529" t="s">
        <v>1049</v>
      </c>
      <c r="B71" s="2530"/>
      <c r="C71" s="2530"/>
      <c r="D71" s="2530"/>
      <c r="E71" s="2530"/>
      <c r="F71" s="2530"/>
      <c r="G71" s="2531"/>
      <c r="H71" s="2532">
        <f>H26+H49+H34+H61+H66+H67+H68+H69+H70</f>
        <v>0</v>
      </c>
      <c r="K71" s="2305"/>
      <c r="L71" s="2305"/>
      <c r="M71" s="2305"/>
    </row>
    <row r="72" spans="1:13" s="2376" customFormat="1" ht="6" customHeight="1" thickBot="1">
      <c r="H72" s="2471"/>
      <c r="K72" s="2305"/>
      <c r="L72" s="2305"/>
      <c r="M72" s="2305"/>
    </row>
    <row r="73" spans="1:13" s="2376" customFormat="1" ht="16.5" thickBot="1">
      <c r="A73" s="2529" t="str">
        <f>CONCATENATE("Deckungsbeitrag ",F5)</f>
        <v xml:space="preserve">Deckungsbeitrag </v>
      </c>
      <c r="B73" s="2530"/>
      <c r="C73" s="2530"/>
      <c r="D73" s="2530"/>
      <c r="E73" s="2530"/>
      <c r="F73" s="2530"/>
      <c r="G73" s="2531"/>
      <c r="H73" s="2466">
        <f>H18-H71</f>
        <v>0</v>
      </c>
      <c r="K73" s="2305"/>
      <c r="L73" s="2305"/>
      <c r="M73" s="2305"/>
    </row>
    <row r="74" spans="1:13" s="2376" customFormat="1" ht="6" customHeight="1">
      <c r="K74" s="2305"/>
      <c r="L74" s="2305"/>
      <c r="M74" s="2305"/>
    </row>
    <row r="75" spans="1:13" s="2376" customFormat="1">
      <c r="A75" s="2533" t="s">
        <v>1050</v>
      </c>
      <c r="B75" s="2442"/>
      <c r="C75" s="2534"/>
      <c r="D75" s="2439"/>
      <c r="E75" s="2473" t="s">
        <v>1041</v>
      </c>
      <c r="G75" s="2535"/>
      <c r="H75" s="2536"/>
      <c r="K75" s="2305"/>
      <c r="L75" s="2305"/>
      <c r="M75" s="2305"/>
    </row>
    <row r="76" spans="1:13" s="2376" customFormat="1">
      <c r="A76" s="3206" t="s">
        <v>1051</v>
      </c>
      <c r="B76" s="3206"/>
      <c r="C76" s="3206"/>
      <c r="D76" s="3207"/>
      <c r="E76" s="2537">
        <f>E53*D53+E54*D54+E55*D55+E56*D56+E57*D57+E58*D58+E59*D59+E60*D60</f>
        <v>0</v>
      </c>
      <c r="G76" s="2536"/>
      <c r="H76" s="2536"/>
      <c r="K76" s="2305"/>
      <c r="L76" s="2305"/>
      <c r="M76" s="2305"/>
    </row>
    <row r="77" spans="1:13" s="2376" customFormat="1">
      <c r="A77" s="3208"/>
      <c r="B77" s="3208"/>
      <c r="C77" s="3208"/>
      <c r="D77" s="3209"/>
      <c r="E77" s="2440" t="s">
        <v>227</v>
      </c>
      <c r="G77" s="2536"/>
      <c r="H77" s="2536"/>
      <c r="K77" s="2305"/>
      <c r="L77" s="2305"/>
      <c r="M77" s="2305"/>
    </row>
    <row r="78" spans="1:13" s="2376" customFormat="1" ht="13.5" thickBot="1">
      <c r="A78" s="3210"/>
      <c r="B78" s="3210"/>
      <c r="C78" s="3210"/>
      <c r="D78" s="3211"/>
      <c r="E78" s="2525" t="s">
        <v>227</v>
      </c>
      <c r="G78" s="2536"/>
      <c r="H78" s="2536"/>
      <c r="K78" s="2305"/>
      <c r="L78" s="2305"/>
      <c r="M78" s="2305"/>
    </row>
    <row r="79" spans="1:13" s="2376" customFormat="1" ht="13.5" thickBot="1">
      <c r="A79" s="2538"/>
      <c r="B79" s="2530"/>
      <c r="C79" s="2539"/>
      <c r="D79" s="2530"/>
      <c r="E79" s="2540" t="s">
        <v>1052</v>
      </c>
      <c r="F79" s="2541">
        <f>SUM(E76:E78)</f>
        <v>0</v>
      </c>
      <c r="G79" s="2536"/>
      <c r="H79" s="2536"/>
      <c r="K79" s="2305"/>
      <c r="L79" s="2305"/>
      <c r="M79" s="2305"/>
    </row>
    <row r="80" spans="1:13" s="2376" customFormat="1">
      <c r="A80" s="2542"/>
      <c r="C80" s="2543"/>
      <c r="D80" s="3212"/>
      <c r="E80" s="3212"/>
      <c r="F80" s="3212"/>
      <c r="G80" s="2536"/>
      <c r="H80" s="2536"/>
    </row>
    <row r="81" spans="1:8" s="2376" customFormat="1">
      <c r="A81" s="2542"/>
      <c r="C81" s="2543"/>
      <c r="D81" s="2544"/>
      <c r="E81" s="2544"/>
      <c r="F81" s="2544"/>
      <c r="G81" s="2536"/>
      <c r="H81" s="2536"/>
    </row>
    <row r="82" spans="1:8" s="2376" customFormat="1">
      <c r="A82" s="2545"/>
      <c r="C82" s="2543"/>
      <c r="D82" s="2543"/>
      <c r="E82" s="2543"/>
      <c r="F82" s="2543"/>
      <c r="G82" s="2543"/>
    </row>
  </sheetData>
  <sheetProtection password="F25B" sheet="1" objects="1" scenarios="1"/>
  <mergeCells count="35">
    <mergeCell ref="A2:C2"/>
    <mergeCell ref="D2:E2"/>
    <mergeCell ref="F2:H2"/>
    <mergeCell ref="A3:C3"/>
    <mergeCell ref="D3:E3"/>
    <mergeCell ref="F3:H3"/>
    <mergeCell ref="A54:C54"/>
    <mergeCell ref="F5:H5"/>
    <mergeCell ref="A18:G18"/>
    <mergeCell ref="A26:G26"/>
    <mergeCell ref="A34:G34"/>
    <mergeCell ref="D36:F36"/>
    <mergeCell ref="D43:F43"/>
    <mergeCell ref="D46:F46"/>
    <mergeCell ref="A49:G49"/>
    <mergeCell ref="A50:B50"/>
    <mergeCell ref="G51:G52"/>
    <mergeCell ref="A53:C53"/>
    <mergeCell ref="B69:F69"/>
    <mergeCell ref="A55:C55"/>
    <mergeCell ref="A56:C56"/>
    <mergeCell ref="A57:C57"/>
    <mergeCell ref="A58:C58"/>
    <mergeCell ref="A59:C59"/>
    <mergeCell ref="A60:C60"/>
    <mergeCell ref="A61:G61"/>
    <mergeCell ref="A63:C63"/>
    <mergeCell ref="A64:C64"/>
    <mergeCell ref="A65:C65"/>
    <mergeCell ref="A66:G66"/>
    <mergeCell ref="B70:F70"/>
    <mergeCell ref="A76:D76"/>
    <mergeCell ref="A77:D77"/>
    <mergeCell ref="A78:D78"/>
    <mergeCell ref="D80:F80"/>
  </mergeCells>
  <printOptions horizontalCentered="1"/>
  <pageMargins left="0.78740157480314965" right="0.39370078740157483" top="0.31496062992125984" bottom="0" header="0" footer="0"/>
  <pageSetup paperSize="9" scale="83" orientation="portrait" horizontalDpi="300" verticalDpi="300" r:id="rId1"/>
  <headerFooter alignWithMargins="0">
    <oddFooter xml:space="preserve">&amp;L&amp;8
&amp;C
&amp;R
</oddFooter>
  </headerFooter>
  <legacyDrawing r:id="rId2"/>
</worksheet>
</file>

<file path=xl/worksheets/sheet63.xml><?xml version="1.0" encoding="utf-8"?>
<worksheet xmlns="http://schemas.openxmlformats.org/spreadsheetml/2006/main" xmlns:r="http://schemas.openxmlformats.org/officeDocument/2006/relationships">
  <sheetPr codeName="Tabelle62"/>
  <dimension ref="A1:M73"/>
  <sheetViews>
    <sheetView showZeros="0" zoomScale="110" zoomScaleNormal="110" workbookViewId="0">
      <selection activeCell="A2" sqref="A2:C2"/>
    </sheetView>
  </sheetViews>
  <sheetFormatPr baseColWidth="10" defaultRowHeight="12.75"/>
  <cols>
    <col min="1" max="1" width="28.42578125" style="2305" customWidth="1"/>
    <col min="2" max="2" width="6.5703125" style="2305" customWidth="1"/>
    <col min="3" max="3" width="9.42578125" style="2305" bestFit="1" customWidth="1"/>
    <col min="4" max="6" width="6.7109375" style="2305" customWidth="1"/>
    <col min="7" max="7" width="12.140625" style="2305" customWidth="1"/>
    <col min="8" max="8" width="9.28515625" style="2305" customWidth="1"/>
    <col min="9" max="10" width="2.5703125" style="2376" customWidth="1"/>
    <col min="11" max="16384" width="11.42578125" style="2305"/>
  </cols>
  <sheetData>
    <row r="1" spans="1:11" ht="20.100000000000001" customHeight="1" thickBot="1">
      <c r="G1" s="2376"/>
      <c r="I1" s="2305"/>
      <c r="J1" s="2305"/>
    </row>
    <row r="2" spans="1:11" s="2376" customFormat="1" ht="13.5" customHeight="1">
      <c r="A2" s="3193">
        <f>Hauptmenü!C4</f>
        <v>0</v>
      </c>
      <c r="B2" s="3194"/>
      <c r="C2" s="3194"/>
      <c r="D2" s="3195">
        <f>Hauptmenü!C5</f>
        <v>0</v>
      </c>
      <c r="E2" s="3195"/>
      <c r="F2" s="3196">
        <f>Hauptmenü!C6</f>
        <v>0</v>
      </c>
      <c r="G2" s="3196"/>
      <c r="H2" s="3197"/>
    </row>
    <row r="3" spans="1:11" s="2376" customFormat="1" ht="13.5" thickBot="1">
      <c r="A3" s="3198" t="s">
        <v>971</v>
      </c>
      <c r="B3" s="3199"/>
      <c r="C3" s="3199"/>
      <c r="D3" s="3200" t="s">
        <v>112</v>
      </c>
      <c r="E3" s="3200"/>
      <c r="F3" s="3201" t="s">
        <v>111</v>
      </c>
      <c r="G3" s="3201"/>
      <c r="H3" s="3202"/>
    </row>
    <row r="4" spans="1:11" s="2376" customFormat="1" ht="6" customHeight="1">
      <c r="H4" s="2377"/>
    </row>
    <row r="5" spans="1:11" ht="14.25" customHeight="1">
      <c r="A5" s="2434" t="s">
        <v>1053</v>
      </c>
      <c r="B5" s="2379"/>
      <c r="C5" s="2376"/>
      <c r="D5" s="2376"/>
      <c r="E5" s="2380" t="s">
        <v>1005</v>
      </c>
      <c r="F5" s="3225"/>
      <c r="G5" s="3225"/>
      <c r="H5" s="3225"/>
      <c r="K5" s="2435"/>
    </row>
    <row r="6" spans="1:11" ht="6" customHeight="1" thickBot="1">
      <c r="A6" s="2436"/>
      <c r="B6" s="2436"/>
      <c r="C6" s="2436"/>
      <c r="D6" s="2436"/>
      <c r="E6" s="2436"/>
      <c r="F6" s="2436"/>
      <c r="G6" s="2437"/>
      <c r="H6" s="2436"/>
      <c r="K6" s="2435"/>
    </row>
    <row r="7" spans="1:11" ht="6" customHeight="1">
      <c r="A7" s="2376"/>
      <c r="C7" s="2376"/>
      <c r="D7" s="2438"/>
      <c r="E7" s="2376"/>
      <c r="F7" s="2376"/>
      <c r="G7" s="2376"/>
      <c r="H7" s="2376"/>
      <c r="K7" s="2435"/>
    </row>
    <row r="8" spans="1:11">
      <c r="A8" s="2439" t="s">
        <v>1006</v>
      </c>
      <c r="B8" s="2440"/>
      <c r="C8" s="2441" t="s">
        <v>1054</v>
      </c>
      <c r="D8" s="2543" t="s">
        <v>1055</v>
      </c>
      <c r="E8" s="2376"/>
      <c r="F8" s="2376"/>
      <c r="G8" s="2381"/>
      <c r="H8" s="2376"/>
    </row>
    <row r="9" spans="1:11">
      <c r="A9" s="2478" t="s">
        <v>1056</v>
      </c>
      <c r="B9" s="2440"/>
      <c r="C9" s="2441" t="s">
        <v>395</v>
      </c>
      <c r="D9" s="2376"/>
      <c r="E9" s="2376"/>
      <c r="F9" s="2376"/>
      <c r="G9" s="2381"/>
      <c r="H9" s="2376"/>
    </row>
    <row r="10" spans="1:11">
      <c r="A10" s="2439" t="s">
        <v>1057</v>
      </c>
      <c r="B10" s="2537">
        <f>IF(B9=0,0,B8/(B9/100))</f>
        <v>0</v>
      </c>
      <c r="C10" s="2441" t="s">
        <v>1007</v>
      </c>
      <c r="E10" s="2376"/>
      <c r="F10" s="2376"/>
      <c r="G10" s="2381"/>
      <c r="H10" s="2376"/>
    </row>
    <row r="11" spans="1:11" ht="6" customHeight="1">
      <c r="A11" s="2376"/>
      <c r="B11" s="2381"/>
      <c r="C11" s="2444"/>
      <c r="D11" s="2376"/>
      <c r="E11" s="2376"/>
      <c r="F11" s="2376"/>
      <c r="G11" s="2381"/>
      <c r="H11" s="2376"/>
    </row>
    <row r="12" spans="1:11">
      <c r="A12" s="2546" t="s">
        <v>1058</v>
      </c>
      <c r="B12" s="2440"/>
      <c r="C12" s="2547" t="s">
        <v>1059</v>
      </c>
      <c r="D12" s="2548"/>
      <c r="E12" s="2549"/>
      <c r="F12" s="2550" t="s">
        <v>1060</v>
      </c>
      <c r="G12" s="2551">
        <f>$B$8*100*B12</f>
        <v>0</v>
      </c>
      <c r="H12" s="2543" t="s">
        <v>1061</v>
      </c>
    </row>
    <row r="13" spans="1:11">
      <c r="A13" s="2552"/>
      <c r="B13" s="2440"/>
      <c r="C13" s="2553" t="s">
        <v>1062</v>
      </c>
      <c r="D13" s="2526"/>
      <c r="E13" s="2554"/>
      <c r="F13" s="2552"/>
      <c r="G13" s="2551">
        <f>$B$8*100*B13</f>
        <v>0</v>
      </c>
      <c r="H13" s="2543" t="s">
        <v>1063</v>
      </c>
    </row>
    <row r="14" spans="1:11" s="2383" customFormat="1" ht="6" customHeight="1">
      <c r="A14" s="2446"/>
      <c r="B14" s="2446"/>
      <c r="C14" s="2447"/>
      <c r="D14" s="2381"/>
      <c r="E14" s="2381"/>
      <c r="F14" s="2381"/>
      <c r="G14" s="2381"/>
      <c r="H14" s="2381"/>
      <c r="I14" s="2381"/>
      <c r="J14" s="2381"/>
    </row>
    <row r="15" spans="1:11" s="2381" customFormat="1" ht="22.5">
      <c r="A15" s="2555" t="s">
        <v>1064</v>
      </c>
      <c r="B15" s="2556"/>
      <c r="C15" s="2557" t="s">
        <v>1009</v>
      </c>
      <c r="G15" s="2451" t="s">
        <v>82</v>
      </c>
    </row>
    <row r="16" spans="1:11">
      <c r="A16" s="3238"/>
      <c r="B16" s="3222"/>
      <c r="C16" s="2454"/>
      <c r="D16" s="2455"/>
      <c r="E16" s="2456"/>
      <c r="F16" s="2457"/>
      <c r="G16" s="2458">
        <f>C16*B10</f>
        <v>0</v>
      </c>
      <c r="H16" s="2376"/>
      <c r="K16" s="2435"/>
    </row>
    <row r="17" spans="1:13" s="2383" customFormat="1" ht="13.5" thickBot="1">
      <c r="A17" s="2462" t="s">
        <v>1011</v>
      </c>
      <c r="B17" s="2463"/>
      <c r="C17" s="2464"/>
      <c r="D17" s="2381"/>
      <c r="E17" s="2381"/>
      <c r="F17" s="2381"/>
      <c r="G17" s="2465"/>
      <c r="H17" s="2381"/>
      <c r="I17" s="2381"/>
      <c r="J17" s="2381"/>
    </row>
    <row r="18" spans="1:13" s="2468" customFormat="1" ht="16.5" thickBot="1">
      <c r="A18" s="3226" t="s">
        <v>1012</v>
      </c>
      <c r="B18" s="3227"/>
      <c r="C18" s="3227"/>
      <c r="D18" s="3227"/>
      <c r="E18" s="3227"/>
      <c r="F18" s="3227"/>
      <c r="G18" s="3228"/>
      <c r="H18" s="2466">
        <f>G16-G17</f>
        <v>0</v>
      </c>
      <c r="I18" s="2467"/>
      <c r="J18" s="2467"/>
    </row>
    <row r="19" spans="1:13" s="2376" customFormat="1" ht="6" customHeight="1">
      <c r="A19" s="2376" t="s">
        <v>227</v>
      </c>
      <c r="B19" s="2456" t="s">
        <v>227</v>
      </c>
      <c r="C19" s="2376" t="s">
        <v>227</v>
      </c>
      <c r="D19" s="2376" t="s">
        <v>227</v>
      </c>
      <c r="E19" s="2376" t="s">
        <v>227</v>
      </c>
      <c r="F19" s="2376" t="s">
        <v>227</v>
      </c>
      <c r="G19" s="2469" t="s">
        <v>227</v>
      </c>
      <c r="H19" s="2470" t="s">
        <v>227</v>
      </c>
      <c r="K19" s="2305"/>
      <c r="L19" s="2305"/>
      <c r="M19" s="2305"/>
    </row>
    <row r="20" spans="1:13" s="2381" customFormat="1">
      <c r="A20" s="2448"/>
      <c r="B20" s="2489" t="s">
        <v>1065</v>
      </c>
      <c r="C20" s="2558" t="s">
        <v>147</v>
      </c>
      <c r="D20" s="2559" t="s">
        <v>1066</v>
      </c>
      <c r="H20" s="2472"/>
    </row>
    <row r="21" spans="1:13" s="2376" customFormat="1" ht="13.5" thickBot="1">
      <c r="A21" s="2439" t="s">
        <v>1067</v>
      </c>
      <c r="B21" s="2440"/>
      <c r="C21" s="2476"/>
      <c r="D21" s="2560"/>
      <c r="G21" s="2477">
        <f>IF(D21=0,0,B21*C21*1/D21)</f>
        <v>0</v>
      </c>
      <c r="H21" s="2471"/>
      <c r="K21" s="2305"/>
      <c r="L21" s="2305"/>
      <c r="M21" s="2305"/>
    </row>
    <row r="22" spans="1:13" s="2376" customFormat="1" ht="13.5" thickBot="1">
      <c r="A22" s="3218" t="s">
        <v>1018</v>
      </c>
      <c r="B22" s="3219"/>
      <c r="C22" s="3219"/>
      <c r="D22" s="3219"/>
      <c r="E22" s="3219"/>
      <c r="F22" s="3219"/>
      <c r="G22" s="3220"/>
      <c r="H22" s="2485">
        <f>G21</f>
        <v>0</v>
      </c>
      <c r="K22" s="2305"/>
      <c r="L22" s="2305"/>
      <c r="M22" s="2305"/>
    </row>
    <row r="23" spans="1:13" s="2383" customFormat="1" ht="6" customHeight="1">
      <c r="A23" s="2486"/>
      <c r="B23" s="2486"/>
      <c r="C23" s="2487"/>
      <c r="D23" s="2487"/>
      <c r="E23" s="2486"/>
      <c r="F23" s="2486"/>
      <c r="G23" s="2486"/>
      <c r="H23" s="2472"/>
      <c r="I23" s="2381"/>
      <c r="J23" s="2381"/>
    </row>
    <row r="24" spans="1:13" ht="22.5">
      <c r="A24" s="2439" t="s">
        <v>1019</v>
      </c>
      <c r="B24" s="2488" t="s">
        <v>1020</v>
      </c>
      <c r="C24" s="2488" t="s">
        <v>1021</v>
      </c>
      <c r="E24" s="2376"/>
      <c r="F24" s="2376"/>
      <c r="G24" s="2489" t="s">
        <v>619</v>
      </c>
      <c r="H24" s="2471"/>
    </row>
    <row r="25" spans="1:13">
      <c r="A25" s="2490"/>
      <c r="B25" s="2491"/>
      <c r="C25" s="2476"/>
      <c r="E25" s="2376"/>
      <c r="F25" s="2376"/>
      <c r="G25" s="2458">
        <f>B25*C25</f>
        <v>0</v>
      </c>
      <c r="H25" s="2471"/>
    </row>
    <row r="26" spans="1:13">
      <c r="A26" s="2490"/>
      <c r="B26" s="2491"/>
      <c r="C26" s="2476"/>
      <c r="E26" s="2376"/>
      <c r="F26" s="2376"/>
      <c r="G26" s="2458">
        <f>B26*C26</f>
        <v>0</v>
      </c>
      <c r="H26" s="2471"/>
    </row>
    <row r="27" spans="1:13" ht="13.5" thickBot="1">
      <c r="A27" s="2492"/>
      <c r="B27" s="2491"/>
      <c r="C27" s="2476"/>
      <c r="E27" s="2376"/>
      <c r="F27" s="2376"/>
      <c r="G27" s="2493">
        <f>B27*C27</f>
        <v>0</v>
      </c>
      <c r="H27" s="2471"/>
      <c r="M27" s="2494"/>
    </row>
    <row r="28" spans="1:13" ht="13.5" thickBot="1">
      <c r="A28" s="3218" t="s">
        <v>1022</v>
      </c>
      <c r="B28" s="3219"/>
      <c r="C28" s="3219"/>
      <c r="D28" s="3219"/>
      <c r="E28" s="3219"/>
      <c r="F28" s="3219"/>
      <c r="G28" s="3220"/>
      <c r="H28" s="2485">
        <f>SUM(G25:G27)</f>
        <v>0</v>
      </c>
    </row>
    <row r="29" spans="1:13" s="2376" customFormat="1" ht="6" customHeight="1">
      <c r="A29" s="2495"/>
      <c r="B29" s="2495"/>
      <c r="C29" s="2495"/>
      <c r="D29" s="2495"/>
      <c r="E29" s="2495"/>
      <c r="F29" s="2495"/>
      <c r="G29" s="2495"/>
      <c r="H29" s="2472"/>
      <c r="K29" s="2305"/>
      <c r="L29" s="2305"/>
      <c r="M29" s="2305"/>
    </row>
    <row r="30" spans="1:13" s="2376" customFormat="1">
      <c r="A30" s="2496"/>
      <c r="B30" s="2497" t="s">
        <v>1023</v>
      </c>
      <c r="C30" s="2497" t="s">
        <v>1024</v>
      </c>
      <c r="D30" s="3229" t="s">
        <v>1025</v>
      </c>
      <c r="E30" s="3230"/>
      <c r="F30" s="3231"/>
      <c r="G30" s="2498" t="s">
        <v>1026</v>
      </c>
      <c r="H30" s="2472"/>
      <c r="K30" s="2305"/>
      <c r="L30" s="2305"/>
      <c r="M30" s="2305"/>
    </row>
    <row r="31" spans="1:13" s="2376" customFormat="1">
      <c r="A31" s="2499" t="s">
        <v>284</v>
      </c>
      <c r="B31" s="2500" t="s">
        <v>1007</v>
      </c>
      <c r="C31" s="2501" t="s">
        <v>1027</v>
      </c>
      <c r="D31" s="2489" t="s">
        <v>1028</v>
      </c>
      <c r="E31" s="2489" t="s">
        <v>1029</v>
      </c>
      <c r="F31" s="2489" t="s">
        <v>1030</v>
      </c>
      <c r="G31" s="2502" t="s">
        <v>619</v>
      </c>
      <c r="H31" s="2472"/>
      <c r="K31" s="2305"/>
      <c r="L31" s="2305"/>
      <c r="M31" s="2305"/>
    </row>
    <row r="32" spans="1:13" s="2376" customFormat="1">
      <c r="A32" s="2459"/>
      <c r="B32" s="2459"/>
      <c r="C32" s="2503"/>
      <c r="D32" s="2504"/>
      <c r="E32" s="2504"/>
      <c r="F32" s="2504"/>
      <c r="G32" s="2458">
        <f>B32*C32</f>
        <v>0</v>
      </c>
      <c r="H32" s="2471"/>
      <c r="K32" s="2305"/>
      <c r="L32" s="2305"/>
      <c r="M32" s="2305"/>
    </row>
    <row r="33" spans="1:13" s="2376" customFormat="1">
      <c r="A33" s="2445"/>
      <c r="B33" s="2445"/>
      <c r="C33" s="2505"/>
      <c r="D33" s="2504"/>
      <c r="E33" s="2504"/>
      <c r="F33" s="2504"/>
      <c r="G33" s="2458">
        <f>B33*C33</f>
        <v>0</v>
      </c>
      <c r="H33" s="2471"/>
      <c r="K33" s="2305"/>
      <c r="L33" s="2305"/>
      <c r="M33" s="2305"/>
    </row>
    <row r="34" spans="1:13" s="2376" customFormat="1">
      <c r="A34" s="2445"/>
      <c r="B34" s="2445"/>
      <c r="C34" s="2505"/>
      <c r="D34" s="2504"/>
      <c r="E34" s="2504"/>
      <c r="F34" s="2504"/>
      <c r="G34" s="2458">
        <f>B34*C34</f>
        <v>0</v>
      </c>
      <c r="H34" s="2471"/>
      <c r="K34" s="2305"/>
      <c r="L34" s="2305"/>
      <c r="M34" s="2305"/>
    </row>
    <row r="35" spans="1:13" s="2376" customFormat="1">
      <c r="A35" s="2445"/>
      <c r="B35" s="2445"/>
      <c r="C35" s="2505"/>
      <c r="D35" s="2504"/>
      <c r="E35" s="2504"/>
      <c r="F35" s="2504"/>
      <c r="G35" s="2458">
        <f>B35*C35</f>
        <v>0</v>
      </c>
      <c r="H35" s="2471"/>
      <c r="K35" s="2305"/>
      <c r="L35" s="2305"/>
      <c r="M35" s="2305"/>
    </row>
    <row r="36" spans="1:13" s="2376" customFormat="1">
      <c r="A36" s="2445"/>
      <c r="B36" s="2445"/>
      <c r="C36" s="2505"/>
      <c r="D36" s="2504"/>
      <c r="E36" s="2504"/>
      <c r="F36" s="2504"/>
      <c r="G36" s="2458">
        <f>B36*C36</f>
        <v>0</v>
      </c>
      <c r="H36" s="2472"/>
      <c r="K36" s="2305"/>
      <c r="L36" s="2305"/>
      <c r="M36" s="2305"/>
    </row>
    <row r="37" spans="1:13">
      <c r="A37" s="2506" t="s">
        <v>1031</v>
      </c>
      <c r="B37" s="2507" t="s">
        <v>1032</v>
      </c>
      <c r="C37" s="2508"/>
      <c r="D37" s="3229" t="s">
        <v>1033</v>
      </c>
      <c r="E37" s="3230"/>
      <c r="F37" s="3231"/>
      <c r="H37" s="2509"/>
    </row>
    <row r="38" spans="1:13">
      <c r="A38" s="2445"/>
      <c r="B38" s="2440"/>
      <c r="C38" s="2478"/>
      <c r="D38" s="2504"/>
      <c r="E38" s="2504"/>
      <c r="F38" s="2504"/>
      <c r="G38" s="2455"/>
      <c r="H38" s="2509"/>
    </row>
    <row r="39" spans="1:13">
      <c r="A39" s="2445"/>
      <c r="B39" s="2445"/>
      <c r="C39" s="2478"/>
      <c r="D39" s="2504"/>
      <c r="E39" s="2504"/>
      <c r="F39" s="2504"/>
      <c r="G39" s="2455"/>
      <c r="H39" s="2509"/>
    </row>
    <row r="40" spans="1:13" s="2381" customFormat="1">
      <c r="A40" s="2443"/>
      <c r="B40" s="2443"/>
      <c r="C40" s="2443"/>
      <c r="D40" s="3232" t="s">
        <v>1034</v>
      </c>
      <c r="E40" s="3233"/>
      <c r="F40" s="3234"/>
      <c r="H40" s="2509"/>
    </row>
    <row r="41" spans="1:13">
      <c r="A41" s="2478" t="s">
        <v>1035</v>
      </c>
      <c r="B41" s="2478"/>
      <c r="C41" s="2478"/>
      <c r="D41" s="2510">
        <f>$B$38*D32+$B$39*D33+$B$40*D34+$B$41*D35+$B$42*D36</f>
        <v>0</v>
      </c>
      <c r="E41" s="2510">
        <f t="shared" ref="E41:F41" si="0">$B$38*E32+$B$39*E33+$B$40*E34+$B$41*E35+$B$42*E36</f>
        <v>0</v>
      </c>
      <c r="F41" s="2510">
        <f t="shared" si="0"/>
        <v>0</v>
      </c>
      <c r="G41" s="2455"/>
      <c r="H41" s="2509"/>
    </row>
    <row r="42" spans="1:13" ht="13.5" thickBot="1">
      <c r="A42" s="2508" t="s">
        <v>1036</v>
      </c>
      <c r="B42" s="2508"/>
      <c r="C42" s="2508"/>
      <c r="D42" s="2510">
        <f>$B$44*D38+$B$45*D39+D41</f>
        <v>0</v>
      </c>
      <c r="E42" s="2510">
        <f t="shared" ref="E42:F42" si="1">$B$44*E38+$B$45*E39+E41</f>
        <v>0</v>
      </c>
      <c r="F42" s="2510">
        <f t="shared" si="1"/>
        <v>0</v>
      </c>
      <c r="G42" s="2511"/>
      <c r="H42" s="2512"/>
    </row>
    <row r="43" spans="1:13" ht="13.5" thickBot="1">
      <c r="A43" s="3218" t="s">
        <v>1037</v>
      </c>
      <c r="B43" s="3219"/>
      <c r="C43" s="3219"/>
      <c r="D43" s="3219"/>
      <c r="E43" s="3219"/>
      <c r="F43" s="3219"/>
      <c r="G43" s="3220"/>
      <c r="H43" s="2485">
        <f>SUM(G32:G36)</f>
        <v>0</v>
      </c>
    </row>
    <row r="44" spans="1:13" s="2381" customFormat="1" ht="6" customHeight="1">
      <c r="A44" s="3235"/>
      <c r="B44" s="3235"/>
      <c r="C44" s="2446"/>
      <c r="D44" s="2513"/>
      <c r="G44" s="2446"/>
      <c r="H44" s="2514"/>
    </row>
    <row r="45" spans="1:13" s="2381" customFormat="1" ht="15" customHeight="1">
      <c r="A45" s="2515"/>
      <c r="B45" s="2515"/>
      <c r="D45" s="2516"/>
      <c r="G45" s="3236" t="s">
        <v>1038</v>
      </c>
      <c r="H45" s="2514"/>
    </row>
    <row r="46" spans="1:13" s="2381" customFormat="1" ht="18.75">
      <c r="A46" s="2517" t="s">
        <v>1039</v>
      </c>
      <c r="B46" s="2517"/>
      <c r="C46" s="2518"/>
      <c r="D46" s="2519" t="s">
        <v>1040</v>
      </c>
      <c r="E46" s="2473" t="s">
        <v>1041</v>
      </c>
      <c r="G46" s="3237"/>
      <c r="H46" s="2514"/>
    </row>
    <row r="47" spans="1:13" s="2376" customFormat="1" ht="15" customHeight="1">
      <c r="A47" s="3214"/>
      <c r="B47" s="3214"/>
      <c r="C47" s="3215"/>
      <c r="D47" s="2504"/>
      <c r="E47" s="2504"/>
      <c r="G47" s="2520"/>
      <c r="H47" s="2521"/>
      <c r="K47" s="2305"/>
      <c r="L47" s="2305"/>
      <c r="M47" s="2305"/>
    </row>
    <row r="48" spans="1:13" s="2376" customFormat="1" ht="15" customHeight="1">
      <c r="A48" s="3214"/>
      <c r="B48" s="3214"/>
      <c r="C48" s="3215"/>
      <c r="D48" s="2504"/>
      <c r="E48" s="2504"/>
      <c r="G48" s="2520"/>
      <c r="H48" s="2521"/>
      <c r="K48" s="2305"/>
      <c r="L48" s="2305"/>
      <c r="M48" s="2305"/>
    </row>
    <row r="49" spans="1:13" s="2376" customFormat="1" ht="15" customHeight="1">
      <c r="A49" s="3214"/>
      <c r="B49" s="3214"/>
      <c r="C49" s="3215"/>
      <c r="D49" s="2504"/>
      <c r="E49" s="2504"/>
      <c r="G49" s="2520"/>
      <c r="H49" s="2521"/>
      <c r="K49" s="2305"/>
      <c r="L49" s="2305"/>
      <c r="M49" s="2305"/>
    </row>
    <row r="50" spans="1:13" s="2376" customFormat="1" ht="15" customHeight="1">
      <c r="A50" s="3214"/>
      <c r="B50" s="3214"/>
      <c r="C50" s="3215"/>
      <c r="D50" s="2504"/>
      <c r="E50" s="2504"/>
      <c r="G50" s="2520"/>
      <c r="H50" s="2521"/>
      <c r="K50" s="2305"/>
      <c r="L50" s="2305"/>
      <c r="M50" s="2305"/>
    </row>
    <row r="51" spans="1:13" s="2376" customFormat="1" ht="15" customHeight="1">
      <c r="A51" s="3214"/>
      <c r="B51" s="3214"/>
      <c r="C51" s="3215"/>
      <c r="D51" s="2504"/>
      <c r="E51" s="2504"/>
      <c r="G51" s="2520"/>
      <c r="H51" s="2521"/>
      <c r="K51" s="2305"/>
      <c r="L51" s="2305"/>
      <c r="M51" s="2305"/>
    </row>
    <row r="52" spans="1:13" s="2376" customFormat="1" ht="15.75" customHeight="1" thickBot="1">
      <c r="A52" s="3216"/>
      <c r="B52" s="3216"/>
      <c r="C52" s="3217"/>
      <c r="D52" s="2504"/>
      <c r="E52" s="2504"/>
      <c r="G52" s="2520"/>
      <c r="H52" s="2521"/>
      <c r="K52" s="2305"/>
      <c r="L52" s="2305"/>
      <c r="M52" s="2305"/>
    </row>
    <row r="53" spans="1:13" s="2376" customFormat="1" ht="13.5" thickBot="1">
      <c r="A53" s="3218" t="s">
        <v>1042</v>
      </c>
      <c r="B53" s="3219"/>
      <c r="C53" s="3219"/>
      <c r="D53" s="3219"/>
      <c r="E53" s="3219"/>
      <c r="F53" s="3219"/>
      <c r="G53" s="3220"/>
      <c r="H53" s="2485">
        <f>G47*D47+G48*D48+G49*D49+G50*D50+G51*D51+G52*D52</f>
        <v>0</v>
      </c>
      <c r="K53" s="2305"/>
      <c r="L53" s="2305"/>
      <c r="M53" s="2305"/>
    </row>
    <row r="54" spans="1:13" s="2376" customFormat="1">
      <c r="A54" s="2522" t="s">
        <v>1043</v>
      </c>
      <c r="C54" s="2305"/>
      <c r="D54" s="2523" t="s">
        <v>1044</v>
      </c>
      <c r="E54" s="2523" t="s">
        <v>375</v>
      </c>
      <c r="G54" s="2524" t="s">
        <v>619</v>
      </c>
      <c r="H54" s="2471"/>
      <c r="K54" s="2305"/>
      <c r="L54" s="2305"/>
      <c r="M54" s="2305"/>
    </row>
    <row r="55" spans="1:13" s="2376" customFormat="1">
      <c r="A55" s="3221"/>
      <c r="B55" s="3221"/>
      <c r="C55" s="3222"/>
      <c r="D55" s="2440"/>
      <c r="E55" s="2440"/>
      <c r="G55" s="2458">
        <f>D55*E55</f>
        <v>0</v>
      </c>
      <c r="H55" s="2471"/>
      <c r="K55" s="2305"/>
      <c r="L55" s="2305"/>
      <c r="M55" s="2305"/>
    </row>
    <row r="56" spans="1:13" s="2376" customFormat="1">
      <c r="A56" s="3221"/>
      <c r="B56" s="3221"/>
      <c r="C56" s="3222"/>
      <c r="D56" s="2440"/>
      <c r="E56" s="2440"/>
      <c r="G56" s="2458">
        <f>D56*E56</f>
        <v>0</v>
      </c>
      <c r="H56" s="2471"/>
      <c r="K56" s="2305"/>
      <c r="L56" s="2305"/>
      <c r="M56" s="2305"/>
    </row>
    <row r="57" spans="1:13" s="2376" customFormat="1" ht="15.75" customHeight="1" thickBot="1">
      <c r="A57" s="3223"/>
      <c r="B57" s="3223"/>
      <c r="C57" s="3224"/>
      <c r="D57" s="2525"/>
      <c r="E57" s="2525"/>
      <c r="G57" s="2493">
        <f>D57*E57</f>
        <v>0</v>
      </c>
      <c r="H57" s="2471"/>
      <c r="K57" s="2305"/>
      <c r="L57" s="2305"/>
      <c r="M57" s="2305"/>
    </row>
    <row r="58" spans="1:13" s="2376" customFormat="1" ht="13.5" thickBot="1">
      <c r="A58" s="3218" t="s">
        <v>1045</v>
      </c>
      <c r="B58" s="3219"/>
      <c r="C58" s="3219"/>
      <c r="D58" s="3219"/>
      <c r="E58" s="3219"/>
      <c r="F58" s="3219"/>
      <c r="G58" s="3220"/>
      <c r="H58" s="2485">
        <f>SUM(G55:G57)</f>
        <v>0</v>
      </c>
      <c r="K58" s="2305"/>
      <c r="L58" s="2305"/>
      <c r="M58" s="2305"/>
    </row>
    <row r="59" spans="1:13" s="2376" customFormat="1">
      <c r="A59" s="2526" t="s">
        <v>1068</v>
      </c>
      <c r="B59" s="2526"/>
      <c r="C59" s="2526"/>
      <c r="D59" s="2526"/>
      <c r="E59" s="2526"/>
      <c r="F59" s="2526"/>
      <c r="G59" s="2526"/>
      <c r="H59" s="2527"/>
      <c r="K59" s="2305"/>
      <c r="L59" s="2305"/>
      <c r="M59" s="2305"/>
    </row>
    <row r="60" spans="1:13" s="2376" customFormat="1">
      <c r="A60" s="2442" t="s">
        <v>1069</v>
      </c>
      <c r="B60" s="2442"/>
      <c r="C60" s="2442"/>
      <c r="D60" s="2442"/>
      <c r="E60" s="2442"/>
      <c r="F60" s="2442"/>
      <c r="G60" s="2442"/>
      <c r="H60" s="2527"/>
      <c r="K60" s="2305"/>
      <c r="L60" s="2305"/>
      <c r="M60" s="2305"/>
    </row>
    <row r="61" spans="1:13" s="2376" customFormat="1" ht="13.5" thickBot="1">
      <c r="A61" s="2376" t="s">
        <v>23</v>
      </c>
      <c r="B61" s="3203"/>
      <c r="C61" s="3204"/>
      <c r="D61" s="3204"/>
      <c r="E61" s="3204"/>
      <c r="F61" s="3205"/>
      <c r="H61" s="2528"/>
      <c r="K61" s="2305"/>
      <c r="L61" s="2305"/>
      <c r="M61" s="2305"/>
    </row>
    <row r="62" spans="1:13" s="2376" customFormat="1" ht="16.5" thickBot="1">
      <c r="A62" s="2529" t="s">
        <v>1049</v>
      </c>
      <c r="B62" s="2530"/>
      <c r="C62" s="2530"/>
      <c r="D62" s="2530"/>
      <c r="E62" s="2530"/>
      <c r="F62" s="2530"/>
      <c r="G62" s="2531"/>
      <c r="H62" s="2532">
        <f>H22+H43+H28+H53+H58+H59+H60+H61</f>
        <v>0</v>
      </c>
      <c r="K62" s="2305"/>
      <c r="L62" s="2305"/>
      <c r="M62" s="2305"/>
    </row>
    <row r="63" spans="1:13" s="2376" customFormat="1" ht="6" customHeight="1" thickBot="1">
      <c r="H63" s="2471"/>
      <c r="K63" s="2305"/>
      <c r="L63" s="2305"/>
      <c r="M63" s="2305"/>
    </row>
    <row r="64" spans="1:13" s="2376" customFormat="1" ht="16.5" thickBot="1">
      <c r="A64" s="2529" t="str">
        <f>CONCATENATE("Deckungsbeitrag ",F5)</f>
        <v xml:space="preserve">Deckungsbeitrag </v>
      </c>
      <c r="B64" s="2530"/>
      <c r="C64" s="2530"/>
      <c r="D64" s="2530"/>
      <c r="E64" s="2530"/>
      <c r="F64" s="2530"/>
      <c r="G64" s="2531"/>
      <c r="H64" s="2466">
        <f>H18-H62</f>
        <v>0</v>
      </c>
      <c r="K64" s="2305"/>
      <c r="L64" s="2305"/>
      <c r="M64" s="2305"/>
    </row>
    <row r="65" spans="1:13" s="2376" customFormat="1" ht="6" customHeight="1">
      <c r="K65" s="2305"/>
      <c r="L65" s="2305"/>
      <c r="M65" s="2305"/>
    </row>
    <row r="66" spans="1:13" s="2376" customFormat="1">
      <c r="A66" s="2533" t="s">
        <v>1050</v>
      </c>
      <c r="B66" s="2442"/>
      <c r="C66" s="2534"/>
      <c r="D66" s="2439"/>
      <c r="E66" s="2473" t="s">
        <v>1041</v>
      </c>
      <c r="G66" s="2535"/>
      <c r="H66" s="2536"/>
      <c r="K66" s="2305"/>
      <c r="L66" s="2305"/>
      <c r="M66" s="2305"/>
    </row>
    <row r="67" spans="1:13" s="2376" customFormat="1">
      <c r="A67" s="3206" t="s">
        <v>1051</v>
      </c>
      <c r="B67" s="3206"/>
      <c r="C67" s="3206"/>
      <c r="D67" s="3207"/>
      <c r="E67" s="2537">
        <f>E47*D47+E48*D48+E49*D49+E50*D50+E51*D51+E52*D52</f>
        <v>0</v>
      </c>
      <c r="G67" s="2536"/>
      <c r="H67" s="2536"/>
      <c r="K67" s="2305"/>
      <c r="L67" s="2305"/>
      <c r="M67" s="2305"/>
    </row>
    <row r="68" spans="1:13" s="2376" customFormat="1">
      <c r="A68" s="3208"/>
      <c r="B68" s="3208"/>
      <c r="C68" s="3208"/>
      <c r="D68" s="3209"/>
      <c r="E68" s="2440" t="s">
        <v>227</v>
      </c>
      <c r="G68" s="2536"/>
      <c r="H68" s="2536"/>
      <c r="K68" s="2305"/>
      <c r="L68" s="2305"/>
      <c r="M68" s="2305"/>
    </row>
    <row r="69" spans="1:13" s="2376" customFormat="1" ht="13.5" thickBot="1">
      <c r="A69" s="3210"/>
      <c r="B69" s="3210"/>
      <c r="C69" s="3210"/>
      <c r="D69" s="3211"/>
      <c r="E69" s="2525" t="s">
        <v>227</v>
      </c>
      <c r="G69" s="2536"/>
      <c r="H69" s="2536"/>
      <c r="K69" s="2305"/>
      <c r="L69" s="2305"/>
      <c r="M69" s="2305"/>
    </row>
    <row r="70" spans="1:13" s="2376" customFormat="1" ht="13.5" thickBot="1">
      <c r="A70" s="2538"/>
      <c r="B70" s="2530"/>
      <c r="C70" s="2539"/>
      <c r="D70" s="2530"/>
      <c r="E70" s="2540" t="s">
        <v>1052</v>
      </c>
      <c r="F70" s="2541">
        <f>SUM(E67:E69)</f>
        <v>0</v>
      </c>
      <c r="G70" s="2536"/>
      <c r="H70" s="2536"/>
      <c r="K70" s="2305"/>
      <c r="L70" s="2305"/>
      <c r="M70" s="2305"/>
    </row>
    <row r="71" spans="1:13" s="2376" customFormat="1">
      <c r="A71" s="2542"/>
      <c r="C71" s="2543"/>
      <c r="D71" s="3212"/>
      <c r="E71" s="3212"/>
      <c r="F71" s="3212"/>
      <c r="G71" s="2536"/>
      <c r="H71" s="2536"/>
    </row>
    <row r="72" spans="1:13" s="2376" customFormat="1">
      <c r="A72" s="2561" t="s">
        <v>1070</v>
      </c>
      <c r="B72" s="2477">
        <f>IF(G12=0,0,H62/G12*1000)</f>
        <v>0</v>
      </c>
      <c r="C72" s="2562" t="s">
        <v>1071</v>
      </c>
      <c r="D72" s="2563"/>
      <c r="E72" s="2477">
        <f>IF(G13=0,0,H62/G13*1000)</f>
        <v>0</v>
      </c>
      <c r="F72" s="2562" t="s">
        <v>1072</v>
      </c>
      <c r="G72" s="2474"/>
      <c r="H72" s="2536"/>
    </row>
    <row r="73" spans="1:13" s="2376" customFormat="1">
      <c r="A73" s="2564"/>
      <c r="B73" s="2477">
        <f>IF(B10=0,0,H62/B10)</f>
        <v>0</v>
      </c>
      <c r="C73" s="2562" t="s">
        <v>1073</v>
      </c>
      <c r="D73" s="2565"/>
      <c r="E73" s="2543"/>
      <c r="F73" s="2543"/>
      <c r="G73" s="2543"/>
    </row>
  </sheetData>
  <sheetProtection password="F25B" sheet="1" objects="1" scenarios="1"/>
  <mergeCells count="33">
    <mergeCell ref="D30:F30"/>
    <mergeCell ref="A2:C2"/>
    <mergeCell ref="D2:E2"/>
    <mergeCell ref="F2:H2"/>
    <mergeCell ref="A3:C3"/>
    <mergeCell ref="D3:E3"/>
    <mergeCell ref="F3:H3"/>
    <mergeCell ref="F5:H5"/>
    <mergeCell ref="A16:B16"/>
    <mergeCell ref="A18:G18"/>
    <mergeCell ref="A22:G22"/>
    <mergeCell ref="A28:G28"/>
    <mergeCell ref="A53:G53"/>
    <mergeCell ref="D37:F37"/>
    <mergeCell ref="D40:F40"/>
    <mergeCell ref="A43:G43"/>
    <mergeCell ref="A44:B44"/>
    <mergeCell ref="G45:G46"/>
    <mergeCell ref="A47:C47"/>
    <mergeCell ref="A48:C48"/>
    <mergeCell ref="A49:C49"/>
    <mergeCell ref="A50:C50"/>
    <mergeCell ref="A51:C51"/>
    <mergeCell ref="A52:C52"/>
    <mergeCell ref="A68:D68"/>
    <mergeCell ref="A69:D69"/>
    <mergeCell ref="D71:F71"/>
    <mergeCell ref="A55:C55"/>
    <mergeCell ref="A56:C56"/>
    <mergeCell ref="A57:C57"/>
    <mergeCell ref="A58:G58"/>
    <mergeCell ref="B61:F61"/>
    <mergeCell ref="A67:D67"/>
  </mergeCells>
  <printOptions horizontalCentered="1"/>
  <pageMargins left="0.78740157480314965" right="0.39370078740157483" top="0.31496062992125984" bottom="0" header="0" footer="0"/>
  <pageSetup paperSize="9" scale="84" orientation="portrait" horizontalDpi="300" verticalDpi="300" r:id="rId1"/>
  <headerFooter alignWithMargins="0">
    <oddFooter xml:space="preserve">&amp;L&amp;8
&amp;C
&amp;R
</oddFooter>
  </headerFooter>
  <legacyDrawing r:id="rId2"/>
</worksheet>
</file>

<file path=xl/worksheets/sheet64.xml><?xml version="1.0" encoding="utf-8"?>
<worksheet xmlns="http://schemas.openxmlformats.org/spreadsheetml/2006/main" xmlns:r="http://schemas.openxmlformats.org/officeDocument/2006/relationships">
  <sheetPr codeName="Tabelle63"/>
  <dimension ref="A1:M73"/>
  <sheetViews>
    <sheetView showZeros="0" zoomScale="110" zoomScaleNormal="110" workbookViewId="0">
      <selection activeCell="A2" sqref="A2:C2"/>
    </sheetView>
  </sheetViews>
  <sheetFormatPr baseColWidth="10" defaultRowHeight="12.75"/>
  <cols>
    <col min="1" max="1" width="28.42578125" style="2305" customWidth="1"/>
    <col min="2" max="2" width="6.5703125" style="2305" customWidth="1"/>
    <col min="3" max="3" width="9.42578125" style="2305" bestFit="1" customWidth="1"/>
    <col min="4" max="6" width="6.7109375" style="2305" customWidth="1"/>
    <col min="7" max="7" width="12.140625" style="2305" customWidth="1"/>
    <col min="8" max="8" width="9.28515625" style="2305" customWidth="1"/>
    <col min="9" max="10" width="2.5703125" style="2376" customWidth="1"/>
    <col min="11" max="16384" width="11.42578125" style="2305"/>
  </cols>
  <sheetData>
    <row r="1" spans="1:11" ht="20.100000000000001" customHeight="1" thickBot="1">
      <c r="G1" s="2376"/>
      <c r="I1" s="2305"/>
      <c r="J1" s="2305"/>
    </row>
    <row r="2" spans="1:11" s="2376" customFormat="1" ht="13.5" customHeight="1">
      <c r="A2" s="3193">
        <f>Hauptmenü!C4</f>
        <v>0</v>
      </c>
      <c r="B2" s="3194"/>
      <c r="C2" s="3194"/>
      <c r="D2" s="3195">
        <f>Hauptmenü!C5</f>
        <v>0</v>
      </c>
      <c r="E2" s="3195"/>
      <c r="F2" s="3196">
        <f>Hauptmenü!C6</f>
        <v>0</v>
      </c>
      <c r="G2" s="3196"/>
      <c r="H2" s="3197"/>
    </row>
    <row r="3" spans="1:11" s="2376" customFormat="1" ht="13.5" thickBot="1">
      <c r="A3" s="3198" t="s">
        <v>971</v>
      </c>
      <c r="B3" s="3199"/>
      <c r="C3" s="3199"/>
      <c r="D3" s="3200" t="s">
        <v>112</v>
      </c>
      <c r="E3" s="3200"/>
      <c r="F3" s="3201" t="s">
        <v>111</v>
      </c>
      <c r="G3" s="3201"/>
      <c r="H3" s="3202"/>
    </row>
    <row r="4" spans="1:11" s="2376" customFormat="1" ht="6" customHeight="1">
      <c r="H4" s="2377"/>
    </row>
    <row r="5" spans="1:11" ht="14.25" customHeight="1">
      <c r="A5" s="2434" t="s">
        <v>1053</v>
      </c>
      <c r="B5" s="2379"/>
      <c r="C5" s="2376"/>
      <c r="D5" s="2376"/>
      <c r="E5" s="2380" t="s">
        <v>1005</v>
      </c>
      <c r="F5" s="3225"/>
      <c r="G5" s="3225"/>
      <c r="H5" s="3225"/>
      <c r="K5" s="2435"/>
    </row>
    <row r="6" spans="1:11" ht="6" customHeight="1" thickBot="1">
      <c r="A6" s="2436"/>
      <c r="B6" s="2436"/>
      <c r="C6" s="2436"/>
      <c r="D6" s="2436"/>
      <c r="E6" s="2436"/>
      <c r="F6" s="2436"/>
      <c r="G6" s="2437"/>
      <c r="H6" s="2436"/>
      <c r="K6" s="2435"/>
    </row>
    <row r="7" spans="1:11" ht="6" customHeight="1">
      <c r="A7" s="2376"/>
      <c r="C7" s="2376"/>
      <c r="D7" s="2438"/>
      <c r="E7" s="2376"/>
      <c r="F7" s="2376"/>
      <c r="G7" s="2376"/>
      <c r="H7" s="2376"/>
      <c r="K7" s="2435"/>
    </row>
    <row r="8" spans="1:11">
      <c r="A8" s="2439" t="s">
        <v>1006</v>
      </c>
      <c r="B8" s="2440"/>
      <c r="C8" s="2441" t="s">
        <v>1054</v>
      </c>
      <c r="D8" s="2543" t="s">
        <v>1055</v>
      </c>
      <c r="E8" s="2376"/>
      <c r="F8" s="2376"/>
      <c r="G8" s="2381"/>
      <c r="H8" s="2376"/>
    </row>
    <row r="9" spans="1:11">
      <c r="A9" s="2478" t="s">
        <v>1056</v>
      </c>
      <c r="B9" s="2440"/>
      <c r="C9" s="2441" t="s">
        <v>395</v>
      </c>
      <c r="D9" s="2376"/>
      <c r="E9" s="2376"/>
      <c r="F9" s="2376"/>
      <c r="G9" s="2381"/>
      <c r="H9" s="2376"/>
    </row>
    <row r="10" spans="1:11">
      <c r="A10" s="2439" t="s">
        <v>1057</v>
      </c>
      <c r="B10" s="2537">
        <f>IF(B9=0,0,B8/(B9/100))</f>
        <v>0</v>
      </c>
      <c r="C10" s="2441" t="s">
        <v>1007</v>
      </c>
      <c r="E10" s="2376"/>
      <c r="F10" s="2376"/>
      <c r="G10" s="2381"/>
      <c r="H10" s="2376"/>
    </row>
    <row r="11" spans="1:11" ht="6" customHeight="1">
      <c r="A11" s="2376"/>
      <c r="B11" s="2381"/>
      <c r="C11" s="2444"/>
      <c r="D11" s="2376"/>
      <c r="E11" s="2376"/>
      <c r="F11" s="2376"/>
      <c r="G11" s="2381"/>
      <c r="H11" s="2376"/>
    </row>
    <row r="12" spans="1:11">
      <c r="A12" s="2546" t="s">
        <v>1058</v>
      </c>
      <c r="B12" s="2440"/>
      <c r="C12" s="2547" t="s">
        <v>1059</v>
      </c>
      <c r="D12" s="2548"/>
      <c r="E12" s="2549"/>
      <c r="F12" s="2550" t="s">
        <v>1060</v>
      </c>
      <c r="G12" s="2551">
        <f>$B$8*100*B12</f>
        <v>0</v>
      </c>
      <c r="H12" s="2543" t="s">
        <v>1061</v>
      </c>
    </row>
    <row r="13" spans="1:11">
      <c r="A13" s="2552"/>
      <c r="B13" s="2440"/>
      <c r="C13" s="2553" t="s">
        <v>1062</v>
      </c>
      <c r="D13" s="2526"/>
      <c r="E13" s="2554"/>
      <c r="F13" s="2552"/>
      <c r="G13" s="2551">
        <f>$B$8*100*B13</f>
        <v>0</v>
      </c>
      <c r="H13" s="2543" t="s">
        <v>1063</v>
      </c>
    </row>
    <row r="14" spans="1:11" s="2383" customFormat="1" ht="6" customHeight="1">
      <c r="A14" s="2446"/>
      <c r="B14" s="2446"/>
      <c r="C14" s="2447"/>
      <c r="D14" s="2381"/>
      <c r="E14" s="2381"/>
      <c r="F14" s="2381"/>
      <c r="G14" s="2381"/>
      <c r="H14" s="2381"/>
      <c r="I14" s="2381"/>
      <c r="J14" s="2381"/>
    </row>
    <row r="15" spans="1:11" s="2381" customFormat="1" ht="22.5">
      <c r="A15" s="2555" t="s">
        <v>1064</v>
      </c>
      <c r="B15" s="2556"/>
      <c r="C15" s="2557" t="s">
        <v>1009</v>
      </c>
      <c r="G15" s="2451" t="s">
        <v>82</v>
      </c>
    </row>
    <row r="16" spans="1:11">
      <c r="A16" s="3238"/>
      <c r="B16" s="3222"/>
      <c r="C16" s="2454"/>
      <c r="D16" s="2455"/>
      <c r="E16" s="2456"/>
      <c r="F16" s="2457"/>
      <c r="G16" s="2458">
        <f>C16*B10</f>
        <v>0</v>
      </c>
      <c r="H16" s="2376"/>
      <c r="K16" s="2435"/>
    </row>
    <row r="17" spans="1:13" s="2383" customFormat="1" ht="13.5" thickBot="1">
      <c r="A17" s="2462" t="s">
        <v>1011</v>
      </c>
      <c r="B17" s="2463"/>
      <c r="C17" s="2464"/>
      <c r="D17" s="2381"/>
      <c r="E17" s="2381"/>
      <c r="F17" s="2381"/>
      <c r="G17" s="2465"/>
      <c r="H17" s="2381"/>
      <c r="I17" s="2381"/>
      <c r="J17" s="2381"/>
    </row>
    <row r="18" spans="1:13" s="2468" customFormat="1" ht="16.5" thickBot="1">
      <c r="A18" s="3226" t="s">
        <v>1012</v>
      </c>
      <c r="B18" s="3227"/>
      <c r="C18" s="3227"/>
      <c r="D18" s="3227"/>
      <c r="E18" s="3227"/>
      <c r="F18" s="3227"/>
      <c r="G18" s="3228"/>
      <c r="H18" s="2466">
        <f>G16-G17</f>
        <v>0</v>
      </c>
      <c r="I18" s="2467"/>
      <c r="J18" s="2467"/>
    </row>
    <row r="19" spans="1:13" s="2376" customFormat="1" ht="6" customHeight="1">
      <c r="A19" s="2376" t="s">
        <v>227</v>
      </c>
      <c r="B19" s="2456" t="s">
        <v>227</v>
      </c>
      <c r="C19" s="2376" t="s">
        <v>227</v>
      </c>
      <c r="D19" s="2376" t="s">
        <v>227</v>
      </c>
      <c r="E19" s="2376" t="s">
        <v>227</v>
      </c>
      <c r="F19" s="2376" t="s">
        <v>227</v>
      </c>
      <c r="G19" s="2469" t="s">
        <v>227</v>
      </c>
      <c r="H19" s="2470" t="s">
        <v>227</v>
      </c>
      <c r="K19" s="2305"/>
      <c r="L19" s="2305"/>
      <c r="M19" s="2305"/>
    </row>
    <row r="20" spans="1:13" s="2381" customFormat="1">
      <c r="A20" s="2448"/>
      <c r="B20" s="2489" t="s">
        <v>1065</v>
      </c>
      <c r="C20" s="2558" t="s">
        <v>147</v>
      </c>
      <c r="D20" s="2559" t="s">
        <v>1066</v>
      </c>
      <c r="H20" s="2472"/>
    </row>
    <row r="21" spans="1:13" s="2376" customFormat="1" ht="13.5" thickBot="1">
      <c r="A21" s="2439" t="s">
        <v>1067</v>
      </c>
      <c r="B21" s="2440"/>
      <c r="C21" s="2476"/>
      <c r="D21" s="2560"/>
      <c r="G21" s="2477">
        <f>IF(D21=0,0,B21*C21*1/D21)</f>
        <v>0</v>
      </c>
      <c r="H21" s="2471"/>
      <c r="K21" s="2305"/>
      <c r="L21" s="2305"/>
      <c r="M21" s="2305"/>
    </row>
    <row r="22" spans="1:13" s="2376" customFormat="1" ht="13.5" thickBot="1">
      <c r="A22" s="3218" t="s">
        <v>1018</v>
      </c>
      <c r="B22" s="3219"/>
      <c r="C22" s="3219"/>
      <c r="D22" s="3219"/>
      <c r="E22" s="3219"/>
      <c r="F22" s="3219"/>
      <c r="G22" s="3220"/>
      <c r="H22" s="2485">
        <f>G21</f>
        <v>0</v>
      </c>
      <c r="K22" s="2305"/>
      <c r="L22" s="2305"/>
      <c r="M22" s="2305"/>
    </row>
    <row r="23" spans="1:13" s="2383" customFormat="1" ht="6" customHeight="1">
      <c r="A23" s="2486"/>
      <c r="B23" s="2486"/>
      <c r="C23" s="2487"/>
      <c r="D23" s="2487"/>
      <c r="E23" s="2486"/>
      <c r="F23" s="2486"/>
      <c r="G23" s="2486"/>
      <c r="H23" s="2472"/>
      <c r="I23" s="2381"/>
      <c r="J23" s="2381"/>
    </row>
    <row r="24" spans="1:13" ht="22.5">
      <c r="A24" s="2439" t="s">
        <v>1019</v>
      </c>
      <c r="B24" s="2488" t="s">
        <v>1020</v>
      </c>
      <c r="C24" s="2488" t="s">
        <v>1021</v>
      </c>
      <c r="E24" s="2376"/>
      <c r="F24" s="2376"/>
      <c r="G24" s="2489" t="s">
        <v>619</v>
      </c>
      <c r="H24" s="2471"/>
    </row>
    <row r="25" spans="1:13">
      <c r="A25" s="2490"/>
      <c r="B25" s="2491"/>
      <c r="C25" s="2476"/>
      <c r="E25" s="2376"/>
      <c r="F25" s="2376"/>
      <c r="G25" s="2458">
        <f>B25*C25</f>
        <v>0</v>
      </c>
      <c r="H25" s="2471"/>
    </row>
    <row r="26" spans="1:13">
      <c r="A26" s="2490"/>
      <c r="B26" s="2491"/>
      <c r="C26" s="2476"/>
      <c r="E26" s="2376"/>
      <c r="F26" s="2376"/>
      <c r="G26" s="2458">
        <f>B26*C26</f>
        <v>0</v>
      </c>
      <c r="H26" s="2471"/>
    </row>
    <row r="27" spans="1:13" ht="13.5" thickBot="1">
      <c r="A27" s="2492"/>
      <c r="B27" s="2491"/>
      <c r="C27" s="2476"/>
      <c r="E27" s="2376"/>
      <c r="F27" s="2376"/>
      <c r="G27" s="2493">
        <f>B27*C27</f>
        <v>0</v>
      </c>
      <c r="H27" s="2471"/>
      <c r="M27" s="2494"/>
    </row>
    <row r="28" spans="1:13" ht="13.5" thickBot="1">
      <c r="A28" s="3218" t="s">
        <v>1022</v>
      </c>
      <c r="B28" s="3219"/>
      <c r="C28" s="3219"/>
      <c r="D28" s="3219"/>
      <c r="E28" s="3219"/>
      <c r="F28" s="3219"/>
      <c r="G28" s="3220"/>
      <c r="H28" s="2485">
        <f>SUM(G25:G27)</f>
        <v>0</v>
      </c>
    </row>
    <row r="29" spans="1:13" s="2376" customFormat="1" ht="6" customHeight="1">
      <c r="A29" s="2495"/>
      <c r="B29" s="2495"/>
      <c r="C29" s="2495"/>
      <c r="D29" s="2495"/>
      <c r="E29" s="2495"/>
      <c r="F29" s="2495"/>
      <c r="G29" s="2495"/>
      <c r="H29" s="2472"/>
      <c r="K29" s="2305"/>
      <c r="L29" s="2305"/>
      <c r="M29" s="2305"/>
    </row>
    <row r="30" spans="1:13" s="2376" customFormat="1">
      <c r="A30" s="2496"/>
      <c r="B30" s="2497" t="s">
        <v>1023</v>
      </c>
      <c r="C30" s="2497" t="s">
        <v>1024</v>
      </c>
      <c r="D30" s="3229" t="s">
        <v>1025</v>
      </c>
      <c r="E30" s="3230"/>
      <c r="F30" s="3231"/>
      <c r="G30" s="2498" t="s">
        <v>1026</v>
      </c>
      <c r="H30" s="2472"/>
      <c r="K30" s="2305"/>
      <c r="L30" s="2305"/>
      <c r="M30" s="2305"/>
    </row>
    <row r="31" spans="1:13" s="2376" customFormat="1">
      <c r="A31" s="2499" t="s">
        <v>284</v>
      </c>
      <c r="B31" s="2500" t="s">
        <v>1007</v>
      </c>
      <c r="C31" s="2501" t="s">
        <v>1027</v>
      </c>
      <c r="D31" s="2489" t="s">
        <v>1028</v>
      </c>
      <c r="E31" s="2489" t="s">
        <v>1029</v>
      </c>
      <c r="F31" s="2489" t="s">
        <v>1030</v>
      </c>
      <c r="G31" s="2502" t="s">
        <v>619</v>
      </c>
      <c r="H31" s="2472"/>
      <c r="K31" s="2305"/>
      <c r="L31" s="2305"/>
      <c r="M31" s="2305"/>
    </row>
    <row r="32" spans="1:13" s="2376" customFormat="1">
      <c r="A32" s="2459"/>
      <c r="B32" s="2459"/>
      <c r="C32" s="2503"/>
      <c r="D32" s="2504"/>
      <c r="E32" s="2504"/>
      <c r="F32" s="2504"/>
      <c r="G32" s="2458">
        <f>B32*C32</f>
        <v>0</v>
      </c>
      <c r="H32" s="2471"/>
      <c r="K32" s="2305"/>
      <c r="L32" s="2305"/>
      <c r="M32" s="2305"/>
    </row>
    <row r="33" spans="1:13" s="2376" customFormat="1">
      <c r="A33" s="2445"/>
      <c r="B33" s="2445"/>
      <c r="C33" s="2505"/>
      <c r="D33" s="2504"/>
      <c r="E33" s="2504"/>
      <c r="F33" s="2504"/>
      <c r="G33" s="2458">
        <f>B33*C33</f>
        <v>0</v>
      </c>
      <c r="H33" s="2471"/>
      <c r="K33" s="2305"/>
      <c r="L33" s="2305"/>
      <c r="M33" s="2305"/>
    </row>
    <row r="34" spans="1:13" s="2376" customFormat="1">
      <c r="A34" s="2445"/>
      <c r="B34" s="2445"/>
      <c r="C34" s="2505"/>
      <c r="D34" s="2504"/>
      <c r="E34" s="2504"/>
      <c r="F34" s="2504"/>
      <c r="G34" s="2458">
        <f>B34*C34</f>
        <v>0</v>
      </c>
      <c r="H34" s="2471"/>
      <c r="K34" s="2305"/>
      <c r="L34" s="2305"/>
      <c r="M34" s="2305"/>
    </row>
    <row r="35" spans="1:13" s="2376" customFormat="1">
      <c r="A35" s="2445"/>
      <c r="B35" s="2445"/>
      <c r="C35" s="2505"/>
      <c r="D35" s="2504"/>
      <c r="E35" s="2504"/>
      <c r="F35" s="2504"/>
      <c r="G35" s="2458">
        <f>B35*C35</f>
        <v>0</v>
      </c>
      <c r="H35" s="2471"/>
      <c r="K35" s="2305"/>
      <c r="L35" s="2305"/>
      <c r="M35" s="2305"/>
    </row>
    <row r="36" spans="1:13" s="2376" customFormat="1">
      <c r="A36" s="2445"/>
      <c r="B36" s="2445"/>
      <c r="C36" s="2505"/>
      <c r="D36" s="2504"/>
      <c r="E36" s="2504"/>
      <c r="F36" s="2504"/>
      <c r="G36" s="2458">
        <f>B36*C36</f>
        <v>0</v>
      </c>
      <c r="H36" s="2472"/>
      <c r="K36" s="2305"/>
      <c r="L36" s="2305"/>
      <c r="M36" s="2305"/>
    </row>
    <row r="37" spans="1:13">
      <c r="A37" s="2506" t="s">
        <v>1031</v>
      </c>
      <c r="B37" s="2507" t="s">
        <v>1032</v>
      </c>
      <c r="C37" s="2508"/>
      <c r="D37" s="3229" t="s">
        <v>1033</v>
      </c>
      <c r="E37" s="3230"/>
      <c r="F37" s="3231"/>
      <c r="H37" s="2509"/>
    </row>
    <row r="38" spans="1:13">
      <c r="A38" s="2445"/>
      <c r="B38" s="2440"/>
      <c r="C38" s="2478"/>
      <c r="D38" s="2504"/>
      <c r="E38" s="2504"/>
      <c r="F38" s="2504"/>
      <c r="G38" s="2455"/>
      <c r="H38" s="2509"/>
    </row>
    <row r="39" spans="1:13">
      <c r="A39" s="2445"/>
      <c r="B39" s="2445"/>
      <c r="C39" s="2478"/>
      <c r="D39" s="2504"/>
      <c r="E39" s="2504"/>
      <c r="F39" s="2504"/>
      <c r="G39" s="2455"/>
      <c r="H39" s="2509"/>
    </row>
    <row r="40" spans="1:13" s="2381" customFormat="1">
      <c r="A40" s="2443"/>
      <c r="B40" s="2443"/>
      <c r="C40" s="2443"/>
      <c r="D40" s="3232" t="s">
        <v>1034</v>
      </c>
      <c r="E40" s="3233"/>
      <c r="F40" s="3234"/>
      <c r="H40" s="2509"/>
    </row>
    <row r="41" spans="1:13">
      <c r="A41" s="2478" t="s">
        <v>1035</v>
      </c>
      <c r="B41" s="2478"/>
      <c r="C41" s="2478"/>
      <c r="D41" s="2510">
        <f>$B$38*D32+$B$39*D33+$B$40*D34+$B$41*D35+$B$42*D36</f>
        <v>0</v>
      </c>
      <c r="E41" s="2510">
        <f t="shared" ref="E41:F41" si="0">$B$38*E32+$B$39*E33+$B$40*E34+$B$41*E35+$B$42*E36</f>
        <v>0</v>
      </c>
      <c r="F41" s="2510">
        <f t="shared" si="0"/>
        <v>0</v>
      </c>
      <c r="G41" s="2455"/>
      <c r="H41" s="2509"/>
    </row>
    <row r="42" spans="1:13" ht="13.5" thickBot="1">
      <c r="A42" s="2508" t="s">
        <v>1036</v>
      </c>
      <c r="B42" s="2508"/>
      <c r="C42" s="2508"/>
      <c r="D42" s="2510">
        <f>$B$44*D38+$B$45*D39+D41</f>
        <v>0</v>
      </c>
      <c r="E42" s="2510">
        <f t="shared" ref="E42:F42" si="1">$B$44*E38+$B$45*E39+E41</f>
        <v>0</v>
      </c>
      <c r="F42" s="2510">
        <f t="shared" si="1"/>
        <v>0</v>
      </c>
      <c r="G42" s="2511"/>
      <c r="H42" s="2512"/>
    </row>
    <row r="43" spans="1:13" ht="13.5" thickBot="1">
      <c r="A43" s="3218" t="s">
        <v>1037</v>
      </c>
      <c r="B43" s="3219"/>
      <c r="C43" s="3219"/>
      <c r="D43" s="3219"/>
      <c r="E43" s="3219"/>
      <c r="F43" s="3219"/>
      <c r="G43" s="3220"/>
      <c r="H43" s="2485">
        <f>SUM(G32:G36)</f>
        <v>0</v>
      </c>
    </row>
    <row r="44" spans="1:13" s="2381" customFormat="1" ht="6" customHeight="1">
      <c r="A44" s="3235"/>
      <c r="B44" s="3235"/>
      <c r="C44" s="2446"/>
      <c r="D44" s="2513"/>
      <c r="G44" s="2446"/>
      <c r="H44" s="2514"/>
    </row>
    <row r="45" spans="1:13" s="2381" customFormat="1" ht="15" customHeight="1">
      <c r="A45" s="2515"/>
      <c r="B45" s="2515"/>
      <c r="D45" s="2516"/>
      <c r="G45" s="3236" t="s">
        <v>1038</v>
      </c>
      <c r="H45" s="2514"/>
    </row>
    <row r="46" spans="1:13" s="2381" customFormat="1" ht="18.75">
      <c r="A46" s="2517" t="s">
        <v>1039</v>
      </c>
      <c r="B46" s="2517"/>
      <c r="C46" s="2518"/>
      <c r="D46" s="2519" t="s">
        <v>1040</v>
      </c>
      <c r="E46" s="2473" t="s">
        <v>1041</v>
      </c>
      <c r="G46" s="3237"/>
      <c r="H46" s="2514"/>
    </row>
    <row r="47" spans="1:13" s="2376" customFormat="1" ht="15" customHeight="1">
      <c r="A47" s="3214"/>
      <c r="B47" s="3214"/>
      <c r="C47" s="3215"/>
      <c r="D47" s="2504"/>
      <c r="E47" s="2504"/>
      <c r="G47" s="2520"/>
      <c r="H47" s="2521"/>
      <c r="K47" s="2305"/>
      <c r="L47" s="2305"/>
      <c r="M47" s="2305"/>
    </row>
    <row r="48" spans="1:13" s="2376" customFormat="1" ht="15" customHeight="1">
      <c r="A48" s="3214"/>
      <c r="B48" s="3214"/>
      <c r="C48" s="3215"/>
      <c r="D48" s="2504"/>
      <c r="E48" s="2504"/>
      <c r="G48" s="2520"/>
      <c r="H48" s="2521"/>
      <c r="K48" s="2305"/>
      <c r="L48" s="2305"/>
      <c r="M48" s="2305"/>
    </row>
    <row r="49" spans="1:13" s="2376" customFormat="1" ht="15" customHeight="1">
      <c r="A49" s="3214"/>
      <c r="B49" s="3214"/>
      <c r="C49" s="3215"/>
      <c r="D49" s="2504"/>
      <c r="E49" s="2504"/>
      <c r="G49" s="2520"/>
      <c r="H49" s="2521"/>
      <c r="K49" s="2305"/>
      <c r="L49" s="2305"/>
      <c r="M49" s="2305"/>
    </row>
    <row r="50" spans="1:13" s="2376" customFormat="1" ht="15" customHeight="1">
      <c r="A50" s="3214"/>
      <c r="B50" s="3214"/>
      <c r="C50" s="3215"/>
      <c r="D50" s="2504"/>
      <c r="E50" s="2504"/>
      <c r="G50" s="2520"/>
      <c r="H50" s="2521"/>
      <c r="K50" s="2305"/>
      <c r="L50" s="2305"/>
      <c r="M50" s="2305"/>
    </row>
    <row r="51" spans="1:13" s="2376" customFormat="1" ht="15" customHeight="1">
      <c r="A51" s="3214"/>
      <c r="B51" s="3214"/>
      <c r="C51" s="3215"/>
      <c r="D51" s="2504"/>
      <c r="E51" s="2504"/>
      <c r="G51" s="2520"/>
      <c r="H51" s="2521"/>
      <c r="K51" s="2305"/>
      <c r="L51" s="2305"/>
      <c r="M51" s="2305"/>
    </row>
    <row r="52" spans="1:13" s="2376" customFormat="1" ht="15.75" customHeight="1" thickBot="1">
      <c r="A52" s="3216"/>
      <c r="B52" s="3216"/>
      <c r="C52" s="3217"/>
      <c r="D52" s="2504"/>
      <c r="E52" s="2504"/>
      <c r="G52" s="2520"/>
      <c r="H52" s="2521"/>
      <c r="K52" s="2305"/>
      <c r="L52" s="2305"/>
      <c r="M52" s="2305"/>
    </row>
    <row r="53" spans="1:13" s="2376" customFormat="1" ht="13.5" thickBot="1">
      <c r="A53" s="3218" t="s">
        <v>1042</v>
      </c>
      <c r="B53" s="3219"/>
      <c r="C53" s="3219"/>
      <c r="D53" s="3219"/>
      <c r="E53" s="3219"/>
      <c r="F53" s="3219"/>
      <c r="G53" s="3220"/>
      <c r="H53" s="2485">
        <f>G47*D47+G48*D48+G49*D49+G50*D50+G51*D51+G52*D52</f>
        <v>0</v>
      </c>
      <c r="K53" s="2305"/>
      <c r="L53" s="2305"/>
      <c r="M53" s="2305"/>
    </row>
    <row r="54" spans="1:13" s="2376" customFormat="1">
      <c r="A54" s="2522" t="s">
        <v>1043</v>
      </c>
      <c r="C54" s="2305"/>
      <c r="D54" s="2523" t="s">
        <v>1044</v>
      </c>
      <c r="E54" s="2523" t="s">
        <v>375</v>
      </c>
      <c r="G54" s="2524" t="s">
        <v>619</v>
      </c>
      <c r="H54" s="2471"/>
      <c r="K54" s="2305"/>
      <c r="L54" s="2305"/>
      <c r="M54" s="2305"/>
    </row>
    <row r="55" spans="1:13" s="2376" customFormat="1">
      <c r="A55" s="3221"/>
      <c r="B55" s="3221"/>
      <c r="C55" s="3222"/>
      <c r="D55" s="2440"/>
      <c r="E55" s="2440"/>
      <c r="G55" s="2458">
        <f>D55*E55</f>
        <v>0</v>
      </c>
      <c r="H55" s="2471"/>
      <c r="K55" s="2305"/>
      <c r="L55" s="2305"/>
      <c r="M55" s="2305"/>
    </row>
    <row r="56" spans="1:13" s="2376" customFormat="1">
      <c r="A56" s="3221"/>
      <c r="B56" s="3221"/>
      <c r="C56" s="3222"/>
      <c r="D56" s="2440"/>
      <c r="E56" s="2440"/>
      <c r="G56" s="2458">
        <f>D56*E56</f>
        <v>0</v>
      </c>
      <c r="H56" s="2471"/>
      <c r="K56" s="2305"/>
      <c r="L56" s="2305"/>
      <c r="M56" s="2305"/>
    </row>
    <row r="57" spans="1:13" s="2376" customFormat="1" ht="15.75" customHeight="1" thickBot="1">
      <c r="A57" s="3223"/>
      <c r="B57" s="3223"/>
      <c r="C57" s="3224"/>
      <c r="D57" s="2525"/>
      <c r="E57" s="2525"/>
      <c r="G57" s="2493">
        <f>D57*E57</f>
        <v>0</v>
      </c>
      <c r="H57" s="2471"/>
      <c r="K57" s="2305"/>
      <c r="L57" s="2305"/>
      <c r="M57" s="2305"/>
    </row>
    <row r="58" spans="1:13" s="2376" customFormat="1" ht="13.5" thickBot="1">
      <c r="A58" s="3218" t="s">
        <v>1045</v>
      </c>
      <c r="B58" s="3219"/>
      <c r="C58" s="3219"/>
      <c r="D58" s="3219"/>
      <c r="E58" s="3219"/>
      <c r="F58" s="3219"/>
      <c r="G58" s="3220"/>
      <c r="H58" s="2485">
        <f>SUM(G55:G57)</f>
        <v>0</v>
      </c>
      <c r="K58" s="2305"/>
      <c r="L58" s="2305"/>
      <c r="M58" s="2305"/>
    </row>
    <row r="59" spans="1:13" s="2376" customFormat="1">
      <c r="A59" s="2526" t="s">
        <v>1068</v>
      </c>
      <c r="B59" s="2526"/>
      <c r="C59" s="2526"/>
      <c r="D59" s="2526"/>
      <c r="E59" s="2526"/>
      <c r="F59" s="2526"/>
      <c r="G59" s="2526"/>
      <c r="H59" s="2527"/>
      <c r="K59" s="2305"/>
      <c r="L59" s="2305"/>
      <c r="M59" s="2305"/>
    </row>
    <row r="60" spans="1:13" s="2376" customFormat="1">
      <c r="A60" s="2442" t="s">
        <v>1069</v>
      </c>
      <c r="B60" s="2442"/>
      <c r="C60" s="2442"/>
      <c r="D60" s="2442"/>
      <c r="E60" s="2442"/>
      <c r="F60" s="2442"/>
      <c r="G60" s="2442"/>
      <c r="H60" s="2527"/>
      <c r="K60" s="2305"/>
      <c r="L60" s="2305"/>
      <c r="M60" s="2305"/>
    </row>
    <row r="61" spans="1:13" s="2376" customFormat="1" ht="13.5" thickBot="1">
      <c r="A61" s="2376" t="s">
        <v>23</v>
      </c>
      <c r="B61" s="3203"/>
      <c r="C61" s="3204"/>
      <c r="D61" s="3204"/>
      <c r="E61" s="3204"/>
      <c r="F61" s="3205"/>
      <c r="H61" s="2528"/>
      <c r="K61" s="2305"/>
      <c r="L61" s="2305"/>
      <c r="M61" s="2305"/>
    </row>
    <row r="62" spans="1:13" s="2376" customFormat="1" ht="16.5" thickBot="1">
      <c r="A62" s="2529" t="s">
        <v>1049</v>
      </c>
      <c r="B62" s="2530"/>
      <c r="C62" s="2530"/>
      <c r="D62" s="2530"/>
      <c r="E62" s="2530"/>
      <c r="F62" s="2530"/>
      <c r="G62" s="2531"/>
      <c r="H62" s="2532">
        <f>H22+H43+H28+H53+H58+H59+H60+H61</f>
        <v>0</v>
      </c>
      <c r="K62" s="2305"/>
      <c r="L62" s="2305"/>
      <c r="M62" s="2305"/>
    </row>
    <row r="63" spans="1:13" s="2376" customFormat="1" ht="6" customHeight="1" thickBot="1">
      <c r="H63" s="2471"/>
      <c r="K63" s="2305"/>
      <c r="L63" s="2305"/>
      <c r="M63" s="2305"/>
    </row>
    <row r="64" spans="1:13" s="2376" customFormat="1" ht="16.5" thickBot="1">
      <c r="A64" s="2529" t="str">
        <f>CONCATENATE("Deckungsbeitrag ",F5)</f>
        <v xml:space="preserve">Deckungsbeitrag </v>
      </c>
      <c r="B64" s="2530"/>
      <c r="C64" s="2530"/>
      <c r="D64" s="2530"/>
      <c r="E64" s="2530"/>
      <c r="F64" s="2530"/>
      <c r="G64" s="2531"/>
      <c r="H64" s="2466">
        <f>H18-H62</f>
        <v>0</v>
      </c>
      <c r="K64" s="2305"/>
      <c r="L64" s="2305"/>
      <c r="M64" s="2305"/>
    </row>
    <row r="65" spans="1:13" s="2376" customFormat="1" ht="6" customHeight="1">
      <c r="K65" s="2305"/>
      <c r="L65" s="2305"/>
      <c r="M65" s="2305"/>
    </row>
    <row r="66" spans="1:13" s="2376" customFormat="1">
      <c r="A66" s="2533" t="s">
        <v>1050</v>
      </c>
      <c r="B66" s="2442"/>
      <c r="C66" s="2534"/>
      <c r="D66" s="2439"/>
      <c r="E66" s="2473" t="s">
        <v>1041</v>
      </c>
      <c r="G66" s="2535"/>
      <c r="H66" s="2536"/>
      <c r="K66" s="2305"/>
      <c r="L66" s="2305"/>
      <c r="M66" s="2305"/>
    </row>
    <row r="67" spans="1:13" s="2376" customFormat="1">
      <c r="A67" s="3206" t="s">
        <v>1051</v>
      </c>
      <c r="B67" s="3206"/>
      <c r="C67" s="3206"/>
      <c r="D67" s="3207"/>
      <c r="E67" s="2537">
        <f>E47*D47+E48*D48+E49*D49+E50*D50+E51*D51+E52*D52</f>
        <v>0</v>
      </c>
      <c r="G67" s="2536"/>
      <c r="H67" s="2536"/>
      <c r="K67" s="2305"/>
      <c r="L67" s="2305"/>
      <c r="M67" s="2305"/>
    </row>
    <row r="68" spans="1:13" s="2376" customFormat="1">
      <c r="A68" s="3208"/>
      <c r="B68" s="3208"/>
      <c r="C68" s="3208"/>
      <c r="D68" s="3209"/>
      <c r="E68" s="2440" t="s">
        <v>227</v>
      </c>
      <c r="G68" s="2536"/>
      <c r="H68" s="2536"/>
      <c r="K68" s="2305"/>
      <c r="L68" s="2305"/>
      <c r="M68" s="2305"/>
    </row>
    <row r="69" spans="1:13" s="2376" customFormat="1" ht="13.5" thickBot="1">
      <c r="A69" s="3210"/>
      <c r="B69" s="3210"/>
      <c r="C69" s="3210"/>
      <c r="D69" s="3211"/>
      <c r="E69" s="2525" t="s">
        <v>227</v>
      </c>
      <c r="G69" s="2536"/>
      <c r="H69" s="2536"/>
      <c r="K69" s="2305"/>
      <c r="L69" s="2305"/>
      <c r="M69" s="2305"/>
    </row>
    <row r="70" spans="1:13" s="2376" customFormat="1" ht="13.5" thickBot="1">
      <c r="A70" s="2538"/>
      <c r="B70" s="2530"/>
      <c r="C70" s="2539"/>
      <c r="D70" s="2530"/>
      <c r="E70" s="2540" t="s">
        <v>1052</v>
      </c>
      <c r="F70" s="2541">
        <f>SUM(E67:E69)</f>
        <v>0</v>
      </c>
      <c r="G70" s="2536"/>
      <c r="H70" s="2536"/>
      <c r="K70" s="2305"/>
      <c r="L70" s="2305"/>
      <c r="M70" s="2305"/>
    </row>
    <row r="71" spans="1:13" s="2376" customFormat="1">
      <c r="A71" s="2542"/>
      <c r="C71" s="2543"/>
      <c r="D71" s="3212"/>
      <c r="E71" s="3212"/>
      <c r="F71" s="3212"/>
      <c r="G71" s="2536"/>
      <c r="H71" s="2536"/>
    </row>
    <row r="72" spans="1:13" s="2376" customFormat="1">
      <c r="A72" s="2561" t="s">
        <v>1070</v>
      </c>
      <c r="B72" s="2477">
        <f>IF(G12=0,0,H62/G12*1000)</f>
        <v>0</v>
      </c>
      <c r="C72" s="2562" t="s">
        <v>1071</v>
      </c>
      <c r="D72" s="2563"/>
      <c r="E72" s="2477">
        <f>IF(G13=0,0,H62/G13*1000)</f>
        <v>0</v>
      </c>
      <c r="F72" s="2562" t="s">
        <v>1072</v>
      </c>
      <c r="G72" s="2474"/>
      <c r="H72" s="2536"/>
    </row>
    <row r="73" spans="1:13" s="2376" customFormat="1">
      <c r="A73" s="2564"/>
      <c r="B73" s="2477">
        <f>IF(B10=0,0,H62/B10)</f>
        <v>0</v>
      </c>
      <c r="C73" s="2562" t="s">
        <v>1073</v>
      </c>
      <c r="D73" s="2565"/>
      <c r="E73" s="2543"/>
      <c r="F73" s="2543"/>
      <c r="G73" s="2543"/>
    </row>
  </sheetData>
  <sheetProtection password="F25B" sheet="1" objects="1" scenarios="1"/>
  <mergeCells count="33">
    <mergeCell ref="D30:F30"/>
    <mergeCell ref="A2:C2"/>
    <mergeCell ref="D2:E2"/>
    <mergeCell ref="F2:H2"/>
    <mergeCell ref="A3:C3"/>
    <mergeCell ref="D3:E3"/>
    <mergeCell ref="F3:H3"/>
    <mergeCell ref="F5:H5"/>
    <mergeCell ref="A16:B16"/>
    <mergeCell ref="A18:G18"/>
    <mergeCell ref="A22:G22"/>
    <mergeCell ref="A28:G28"/>
    <mergeCell ref="A53:G53"/>
    <mergeCell ref="D37:F37"/>
    <mergeCell ref="D40:F40"/>
    <mergeCell ref="A43:G43"/>
    <mergeCell ref="A44:B44"/>
    <mergeCell ref="G45:G46"/>
    <mergeCell ref="A47:C47"/>
    <mergeCell ref="A48:C48"/>
    <mergeCell ref="A49:C49"/>
    <mergeCell ref="A50:C50"/>
    <mergeCell ref="A51:C51"/>
    <mergeCell ref="A52:C52"/>
    <mergeCell ref="A68:D68"/>
    <mergeCell ref="A69:D69"/>
    <mergeCell ref="D71:F71"/>
    <mergeCell ref="A55:C55"/>
    <mergeCell ref="A56:C56"/>
    <mergeCell ref="A57:C57"/>
    <mergeCell ref="A58:G58"/>
    <mergeCell ref="B61:F61"/>
    <mergeCell ref="A67:D67"/>
  </mergeCells>
  <printOptions horizontalCentered="1"/>
  <pageMargins left="0.78740157480314965" right="0.39370078740157483" top="0.31496062992125984" bottom="0" header="0" footer="0"/>
  <pageSetup paperSize="9" scale="84" orientation="portrait" horizontalDpi="300" verticalDpi="300" r:id="rId1"/>
  <headerFooter alignWithMargins="0">
    <oddFooter xml:space="preserve">&amp;L&amp;8
&amp;C
&amp;R
</oddFooter>
  </headerFooter>
  <legacyDrawing r:id="rId2"/>
</worksheet>
</file>

<file path=xl/worksheets/sheet65.xml><?xml version="1.0" encoding="utf-8"?>
<worksheet xmlns="http://schemas.openxmlformats.org/spreadsheetml/2006/main" xmlns:r="http://schemas.openxmlformats.org/officeDocument/2006/relationships">
  <sheetPr codeName="Tabelle64"/>
  <dimension ref="A1:M73"/>
  <sheetViews>
    <sheetView showZeros="0" zoomScale="110" zoomScaleNormal="110" workbookViewId="0">
      <selection activeCell="A2" sqref="A2:C2"/>
    </sheetView>
  </sheetViews>
  <sheetFormatPr baseColWidth="10" defaultRowHeight="12.75"/>
  <cols>
    <col min="1" max="1" width="28.42578125" style="2305" customWidth="1"/>
    <col min="2" max="2" width="6.5703125" style="2305" customWidth="1"/>
    <col min="3" max="3" width="9.42578125" style="2305" bestFit="1" customWidth="1"/>
    <col min="4" max="6" width="6.7109375" style="2305" customWidth="1"/>
    <col min="7" max="7" width="12.140625" style="2305" customWidth="1"/>
    <col min="8" max="8" width="9.28515625" style="2305" customWidth="1"/>
    <col min="9" max="10" width="2.5703125" style="2376" customWidth="1"/>
    <col min="11" max="16384" width="11.42578125" style="2305"/>
  </cols>
  <sheetData>
    <row r="1" spans="1:11" ht="20.100000000000001" customHeight="1" thickBot="1">
      <c r="G1" s="2376"/>
      <c r="I1" s="2305"/>
      <c r="J1" s="2305"/>
    </row>
    <row r="2" spans="1:11" s="2376" customFormat="1" ht="13.5" customHeight="1">
      <c r="A2" s="3193">
        <f>Hauptmenü!C4</f>
        <v>0</v>
      </c>
      <c r="B2" s="3194"/>
      <c r="C2" s="3194"/>
      <c r="D2" s="3195">
        <f>Hauptmenü!C5</f>
        <v>0</v>
      </c>
      <c r="E2" s="3195"/>
      <c r="F2" s="3196">
        <f>Hauptmenü!C6</f>
        <v>0</v>
      </c>
      <c r="G2" s="3196"/>
      <c r="H2" s="3197"/>
    </row>
    <row r="3" spans="1:11" s="2376" customFormat="1" ht="13.5" thickBot="1">
      <c r="A3" s="3198" t="s">
        <v>971</v>
      </c>
      <c r="B3" s="3199"/>
      <c r="C3" s="3199"/>
      <c r="D3" s="3200" t="s">
        <v>112</v>
      </c>
      <c r="E3" s="3200"/>
      <c r="F3" s="3201" t="s">
        <v>111</v>
      </c>
      <c r="G3" s="3201"/>
      <c r="H3" s="3202"/>
    </row>
    <row r="4" spans="1:11" s="2376" customFormat="1" ht="6" customHeight="1">
      <c r="H4" s="2377"/>
    </row>
    <row r="5" spans="1:11" ht="14.25" customHeight="1">
      <c r="A5" s="2434" t="s">
        <v>1053</v>
      </c>
      <c r="B5" s="2379"/>
      <c r="C5" s="2376"/>
      <c r="D5" s="2376"/>
      <c r="E5" s="2380" t="s">
        <v>1005</v>
      </c>
      <c r="F5" s="3225"/>
      <c r="G5" s="3225"/>
      <c r="H5" s="3225"/>
      <c r="K5" s="2435"/>
    </row>
    <row r="6" spans="1:11" ht="6" customHeight="1" thickBot="1">
      <c r="A6" s="2436"/>
      <c r="B6" s="2436"/>
      <c r="C6" s="2436"/>
      <c r="D6" s="2436"/>
      <c r="E6" s="2436"/>
      <c r="F6" s="2436"/>
      <c r="G6" s="2437"/>
      <c r="H6" s="2436"/>
      <c r="K6" s="2435"/>
    </row>
    <row r="7" spans="1:11" ht="6" customHeight="1">
      <c r="A7" s="2376"/>
      <c r="C7" s="2376"/>
      <c r="D7" s="2438"/>
      <c r="E7" s="2376"/>
      <c r="F7" s="2376"/>
      <c r="G7" s="2376"/>
      <c r="H7" s="2376"/>
      <c r="K7" s="2435"/>
    </row>
    <row r="8" spans="1:11">
      <c r="A8" s="2439" t="s">
        <v>1006</v>
      </c>
      <c r="B8" s="2440"/>
      <c r="C8" s="2441" t="s">
        <v>1054</v>
      </c>
      <c r="D8" s="2543" t="s">
        <v>1055</v>
      </c>
      <c r="E8" s="2376"/>
      <c r="F8" s="2376"/>
      <c r="G8" s="2381"/>
      <c r="H8" s="2376"/>
    </row>
    <row r="9" spans="1:11">
      <c r="A9" s="2478" t="s">
        <v>1056</v>
      </c>
      <c r="B9" s="2440"/>
      <c r="C9" s="2441" t="s">
        <v>395</v>
      </c>
      <c r="D9" s="2376"/>
      <c r="E9" s="2376"/>
      <c r="F9" s="2376"/>
      <c r="G9" s="2381"/>
      <c r="H9" s="2376"/>
    </row>
    <row r="10" spans="1:11">
      <c r="A10" s="2439" t="s">
        <v>1057</v>
      </c>
      <c r="B10" s="2537">
        <f>IF(B9=0,0,B8/(B9/100))</f>
        <v>0</v>
      </c>
      <c r="C10" s="2441" t="s">
        <v>1007</v>
      </c>
      <c r="E10" s="2376"/>
      <c r="F10" s="2376"/>
      <c r="G10" s="2381"/>
      <c r="H10" s="2376"/>
    </row>
    <row r="11" spans="1:11" ht="6" customHeight="1">
      <c r="A11" s="2376"/>
      <c r="B11" s="2381"/>
      <c r="C11" s="2444"/>
      <c r="D11" s="2376"/>
      <c r="E11" s="2376"/>
      <c r="F11" s="2376"/>
      <c r="G11" s="2381"/>
      <c r="H11" s="2376"/>
    </row>
    <row r="12" spans="1:11">
      <c r="A12" s="2546" t="s">
        <v>1058</v>
      </c>
      <c r="B12" s="2440"/>
      <c r="C12" s="2547" t="s">
        <v>1059</v>
      </c>
      <c r="D12" s="2548"/>
      <c r="E12" s="2549"/>
      <c r="F12" s="2550" t="s">
        <v>1060</v>
      </c>
      <c r="G12" s="2551">
        <f>$B$8*100*B12</f>
        <v>0</v>
      </c>
      <c r="H12" s="2543" t="s">
        <v>1061</v>
      </c>
    </row>
    <row r="13" spans="1:11">
      <c r="A13" s="2552"/>
      <c r="B13" s="2440"/>
      <c r="C13" s="2553" t="s">
        <v>1062</v>
      </c>
      <c r="D13" s="2526"/>
      <c r="E13" s="2554"/>
      <c r="F13" s="2552"/>
      <c r="G13" s="2551">
        <f>$B$8*100*B13</f>
        <v>0</v>
      </c>
      <c r="H13" s="2543" t="s">
        <v>1063</v>
      </c>
    </row>
    <row r="14" spans="1:11" s="2383" customFormat="1" ht="6" customHeight="1">
      <c r="A14" s="2446"/>
      <c r="B14" s="2446"/>
      <c r="C14" s="2447"/>
      <c r="D14" s="2381"/>
      <c r="E14" s="2381"/>
      <c r="F14" s="2381"/>
      <c r="G14" s="2381"/>
      <c r="H14" s="2381"/>
      <c r="I14" s="2381"/>
      <c r="J14" s="2381"/>
    </row>
    <row r="15" spans="1:11" s="2381" customFormat="1" ht="22.5">
      <c r="A15" s="2555" t="s">
        <v>1064</v>
      </c>
      <c r="B15" s="2556"/>
      <c r="C15" s="2557" t="s">
        <v>1009</v>
      </c>
      <c r="G15" s="2451" t="s">
        <v>82</v>
      </c>
    </row>
    <row r="16" spans="1:11">
      <c r="A16" s="3238"/>
      <c r="B16" s="3222"/>
      <c r="C16" s="2454"/>
      <c r="D16" s="2455"/>
      <c r="E16" s="2456"/>
      <c r="F16" s="2457"/>
      <c r="G16" s="2458">
        <f>C16*B10</f>
        <v>0</v>
      </c>
      <c r="H16" s="2376"/>
      <c r="K16" s="2435"/>
    </row>
    <row r="17" spans="1:13" s="2383" customFormat="1" ht="13.5" thickBot="1">
      <c r="A17" s="2462" t="s">
        <v>1011</v>
      </c>
      <c r="B17" s="2463"/>
      <c r="C17" s="2464"/>
      <c r="D17" s="2381"/>
      <c r="E17" s="2381"/>
      <c r="F17" s="2381"/>
      <c r="G17" s="2465"/>
      <c r="H17" s="2381"/>
      <c r="I17" s="2381"/>
      <c r="J17" s="2381"/>
    </row>
    <row r="18" spans="1:13" s="2468" customFormat="1" ht="16.5" thickBot="1">
      <c r="A18" s="3226" t="s">
        <v>1012</v>
      </c>
      <c r="B18" s="3227"/>
      <c r="C18" s="3227"/>
      <c r="D18" s="3227"/>
      <c r="E18" s="3227"/>
      <c r="F18" s="3227"/>
      <c r="G18" s="3228"/>
      <c r="H18" s="2466">
        <f>G16-G17</f>
        <v>0</v>
      </c>
      <c r="I18" s="2467"/>
      <c r="J18" s="2467"/>
    </row>
    <row r="19" spans="1:13" s="2376" customFormat="1" ht="6" customHeight="1">
      <c r="A19" s="2376" t="s">
        <v>227</v>
      </c>
      <c r="B19" s="2456" t="s">
        <v>227</v>
      </c>
      <c r="C19" s="2376" t="s">
        <v>227</v>
      </c>
      <c r="D19" s="2376" t="s">
        <v>227</v>
      </c>
      <c r="E19" s="2376" t="s">
        <v>227</v>
      </c>
      <c r="F19" s="2376" t="s">
        <v>227</v>
      </c>
      <c r="G19" s="2469" t="s">
        <v>227</v>
      </c>
      <c r="H19" s="2470" t="s">
        <v>227</v>
      </c>
      <c r="K19" s="2305"/>
      <c r="L19" s="2305"/>
      <c r="M19" s="2305"/>
    </row>
    <row r="20" spans="1:13" s="2381" customFormat="1">
      <c r="A20" s="2448"/>
      <c r="B20" s="2489" t="s">
        <v>1065</v>
      </c>
      <c r="C20" s="2558" t="s">
        <v>147</v>
      </c>
      <c r="D20" s="2559" t="s">
        <v>1066</v>
      </c>
      <c r="H20" s="2472"/>
    </row>
    <row r="21" spans="1:13" s="2376" customFormat="1" ht="13.5" thickBot="1">
      <c r="A21" s="2439" t="s">
        <v>1067</v>
      </c>
      <c r="B21" s="2440"/>
      <c r="C21" s="2476"/>
      <c r="D21" s="2560"/>
      <c r="G21" s="2477">
        <f>IF(D21=0,0,B21*C21*1/D21)</f>
        <v>0</v>
      </c>
      <c r="H21" s="2471"/>
      <c r="K21" s="2305"/>
      <c r="L21" s="2305"/>
      <c r="M21" s="2305"/>
    </row>
    <row r="22" spans="1:13" s="2376" customFormat="1" ht="13.5" thickBot="1">
      <c r="A22" s="3218" t="s">
        <v>1018</v>
      </c>
      <c r="B22" s="3219"/>
      <c r="C22" s="3219"/>
      <c r="D22" s="3219"/>
      <c r="E22" s="3219"/>
      <c r="F22" s="3219"/>
      <c r="G22" s="3220"/>
      <c r="H22" s="2485">
        <f>G21</f>
        <v>0</v>
      </c>
      <c r="K22" s="2305"/>
      <c r="L22" s="2305"/>
      <c r="M22" s="2305"/>
    </row>
    <row r="23" spans="1:13" s="2383" customFormat="1" ht="6" customHeight="1">
      <c r="A23" s="2486"/>
      <c r="B23" s="2486"/>
      <c r="C23" s="2487"/>
      <c r="D23" s="2487"/>
      <c r="E23" s="2486"/>
      <c r="F23" s="2486"/>
      <c r="G23" s="2486"/>
      <c r="H23" s="2472"/>
      <c r="I23" s="2381"/>
      <c r="J23" s="2381"/>
    </row>
    <row r="24" spans="1:13" ht="22.5">
      <c r="A24" s="2439" t="s">
        <v>1019</v>
      </c>
      <c r="B24" s="2488" t="s">
        <v>1020</v>
      </c>
      <c r="C24" s="2488" t="s">
        <v>1021</v>
      </c>
      <c r="E24" s="2376"/>
      <c r="F24" s="2376"/>
      <c r="G24" s="2489" t="s">
        <v>619</v>
      </c>
      <c r="H24" s="2471"/>
    </row>
    <row r="25" spans="1:13">
      <c r="A25" s="2490"/>
      <c r="B25" s="2491"/>
      <c r="C25" s="2476"/>
      <c r="E25" s="2376"/>
      <c r="F25" s="2376"/>
      <c r="G25" s="2458">
        <f>B25*C25</f>
        <v>0</v>
      </c>
      <c r="H25" s="2471"/>
    </row>
    <row r="26" spans="1:13">
      <c r="A26" s="2490"/>
      <c r="B26" s="2491"/>
      <c r="C26" s="2476"/>
      <c r="E26" s="2376"/>
      <c r="F26" s="2376"/>
      <c r="G26" s="2458">
        <f>B26*C26</f>
        <v>0</v>
      </c>
      <c r="H26" s="2471"/>
    </row>
    <row r="27" spans="1:13" ht="13.5" thickBot="1">
      <c r="A27" s="2492"/>
      <c r="B27" s="2491"/>
      <c r="C27" s="2476"/>
      <c r="E27" s="2376"/>
      <c r="F27" s="2376"/>
      <c r="G27" s="2493">
        <f>B27*C27</f>
        <v>0</v>
      </c>
      <c r="H27" s="2471"/>
      <c r="M27" s="2494"/>
    </row>
    <row r="28" spans="1:13" ht="13.5" thickBot="1">
      <c r="A28" s="3218" t="s">
        <v>1022</v>
      </c>
      <c r="B28" s="3219"/>
      <c r="C28" s="3219"/>
      <c r="D28" s="3219"/>
      <c r="E28" s="3219"/>
      <c r="F28" s="3219"/>
      <c r="G28" s="3220"/>
      <c r="H28" s="2485">
        <f>SUM(G25:G27)</f>
        <v>0</v>
      </c>
    </row>
    <row r="29" spans="1:13" s="2376" customFormat="1" ht="6" customHeight="1">
      <c r="A29" s="2495"/>
      <c r="B29" s="2495"/>
      <c r="C29" s="2495"/>
      <c r="D29" s="2495"/>
      <c r="E29" s="2495"/>
      <c r="F29" s="2495"/>
      <c r="G29" s="2495"/>
      <c r="H29" s="2472"/>
      <c r="K29" s="2305"/>
      <c r="L29" s="2305"/>
      <c r="M29" s="2305"/>
    </row>
    <row r="30" spans="1:13" s="2376" customFormat="1">
      <c r="A30" s="2496"/>
      <c r="B30" s="2497" t="s">
        <v>1023</v>
      </c>
      <c r="C30" s="2497" t="s">
        <v>1024</v>
      </c>
      <c r="D30" s="3229" t="s">
        <v>1025</v>
      </c>
      <c r="E30" s="3230"/>
      <c r="F30" s="3231"/>
      <c r="G30" s="2498" t="s">
        <v>1026</v>
      </c>
      <c r="H30" s="2472"/>
      <c r="K30" s="2305"/>
      <c r="L30" s="2305"/>
      <c r="M30" s="2305"/>
    </row>
    <row r="31" spans="1:13" s="2376" customFormat="1">
      <c r="A31" s="2499" t="s">
        <v>284</v>
      </c>
      <c r="B31" s="2500" t="s">
        <v>1007</v>
      </c>
      <c r="C31" s="2501" t="s">
        <v>1027</v>
      </c>
      <c r="D31" s="2489" t="s">
        <v>1028</v>
      </c>
      <c r="E31" s="2489" t="s">
        <v>1029</v>
      </c>
      <c r="F31" s="2489" t="s">
        <v>1030</v>
      </c>
      <c r="G31" s="2502" t="s">
        <v>619</v>
      </c>
      <c r="H31" s="2472"/>
      <c r="K31" s="2305"/>
      <c r="L31" s="2305"/>
      <c r="M31" s="2305"/>
    </row>
    <row r="32" spans="1:13" s="2376" customFormat="1">
      <c r="A32" s="2459"/>
      <c r="B32" s="2459"/>
      <c r="C32" s="2503"/>
      <c r="D32" s="2504"/>
      <c r="E32" s="2504"/>
      <c r="F32" s="2504"/>
      <c r="G32" s="2458">
        <f>B32*C32</f>
        <v>0</v>
      </c>
      <c r="H32" s="2471"/>
      <c r="K32" s="2305"/>
      <c r="L32" s="2305"/>
      <c r="M32" s="2305"/>
    </row>
    <row r="33" spans="1:13" s="2376" customFormat="1">
      <c r="A33" s="2445"/>
      <c r="B33" s="2445"/>
      <c r="C33" s="2505"/>
      <c r="D33" s="2504"/>
      <c r="E33" s="2504"/>
      <c r="F33" s="2504"/>
      <c r="G33" s="2458">
        <f>B33*C33</f>
        <v>0</v>
      </c>
      <c r="H33" s="2471"/>
      <c r="K33" s="2305"/>
      <c r="L33" s="2305"/>
      <c r="M33" s="2305"/>
    </row>
    <row r="34" spans="1:13" s="2376" customFormat="1">
      <c r="A34" s="2445"/>
      <c r="B34" s="2445"/>
      <c r="C34" s="2505"/>
      <c r="D34" s="2504"/>
      <c r="E34" s="2504"/>
      <c r="F34" s="2504"/>
      <c r="G34" s="2458">
        <f>B34*C34</f>
        <v>0</v>
      </c>
      <c r="H34" s="2471"/>
      <c r="K34" s="2305"/>
      <c r="L34" s="2305"/>
      <c r="M34" s="2305"/>
    </row>
    <row r="35" spans="1:13" s="2376" customFormat="1">
      <c r="A35" s="2445"/>
      <c r="B35" s="2445"/>
      <c r="C35" s="2505"/>
      <c r="D35" s="2504"/>
      <c r="E35" s="2504"/>
      <c r="F35" s="2504"/>
      <c r="G35" s="2458">
        <f>B35*C35</f>
        <v>0</v>
      </c>
      <c r="H35" s="2471"/>
      <c r="K35" s="2305"/>
      <c r="L35" s="2305"/>
      <c r="M35" s="2305"/>
    </row>
    <row r="36" spans="1:13" s="2376" customFormat="1">
      <c r="A36" s="2445"/>
      <c r="B36" s="2445"/>
      <c r="C36" s="2505"/>
      <c r="D36" s="2504"/>
      <c r="E36" s="2504"/>
      <c r="F36" s="2504"/>
      <c r="G36" s="2458">
        <f>B36*C36</f>
        <v>0</v>
      </c>
      <c r="H36" s="2472"/>
      <c r="K36" s="2305"/>
      <c r="L36" s="2305"/>
      <c r="M36" s="2305"/>
    </row>
    <row r="37" spans="1:13">
      <c r="A37" s="2506" t="s">
        <v>1031</v>
      </c>
      <c r="B37" s="2507" t="s">
        <v>1032</v>
      </c>
      <c r="C37" s="2508"/>
      <c r="D37" s="3229" t="s">
        <v>1033</v>
      </c>
      <c r="E37" s="3230"/>
      <c r="F37" s="3231"/>
      <c r="H37" s="2509"/>
    </row>
    <row r="38" spans="1:13">
      <c r="A38" s="2445"/>
      <c r="B38" s="2440"/>
      <c r="C38" s="2478"/>
      <c r="D38" s="2504"/>
      <c r="E38" s="2504"/>
      <c r="F38" s="2504"/>
      <c r="G38" s="2455"/>
      <c r="H38" s="2509"/>
    </row>
    <row r="39" spans="1:13">
      <c r="A39" s="2445"/>
      <c r="B39" s="2445"/>
      <c r="C39" s="2478"/>
      <c r="D39" s="2504"/>
      <c r="E39" s="2504"/>
      <c r="F39" s="2504"/>
      <c r="G39" s="2455"/>
      <c r="H39" s="2509"/>
    </row>
    <row r="40" spans="1:13" s="2381" customFormat="1">
      <c r="A40" s="2443"/>
      <c r="B40" s="2443"/>
      <c r="C40" s="2443"/>
      <c r="D40" s="3232" t="s">
        <v>1034</v>
      </c>
      <c r="E40" s="3233"/>
      <c r="F40" s="3234"/>
      <c r="H40" s="2509"/>
    </row>
    <row r="41" spans="1:13">
      <c r="A41" s="2478" t="s">
        <v>1035</v>
      </c>
      <c r="B41" s="2478"/>
      <c r="C41" s="2478"/>
      <c r="D41" s="2510">
        <f>$B$38*D32+$B$39*D33+$B$40*D34+$B$41*D35+$B$42*D36</f>
        <v>0</v>
      </c>
      <c r="E41" s="2510">
        <f t="shared" ref="E41:F41" si="0">$B$38*E32+$B$39*E33+$B$40*E34+$B$41*E35+$B$42*E36</f>
        <v>0</v>
      </c>
      <c r="F41" s="2510">
        <f t="shared" si="0"/>
        <v>0</v>
      </c>
      <c r="G41" s="2455"/>
      <c r="H41" s="2509"/>
    </row>
    <row r="42" spans="1:13" ht="13.5" thickBot="1">
      <c r="A42" s="2508" t="s">
        <v>1036</v>
      </c>
      <c r="B42" s="2508"/>
      <c r="C42" s="2508"/>
      <c r="D42" s="2510">
        <f>$B$44*D38+$B$45*D39+D41</f>
        <v>0</v>
      </c>
      <c r="E42" s="2510">
        <f t="shared" ref="E42:F42" si="1">$B$44*E38+$B$45*E39+E41</f>
        <v>0</v>
      </c>
      <c r="F42" s="2510">
        <f t="shared" si="1"/>
        <v>0</v>
      </c>
      <c r="G42" s="2511"/>
      <c r="H42" s="2512"/>
    </row>
    <row r="43" spans="1:13" ht="13.5" thickBot="1">
      <c r="A43" s="3218" t="s">
        <v>1037</v>
      </c>
      <c r="B43" s="3219"/>
      <c r="C43" s="3219"/>
      <c r="D43" s="3219"/>
      <c r="E43" s="3219"/>
      <c r="F43" s="3219"/>
      <c r="G43" s="3220"/>
      <c r="H43" s="2485">
        <f>SUM(G32:G36)</f>
        <v>0</v>
      </c>
    </row>
    <row r="44" spans="1:13" s="2381" customFormat="1" ht="6" customHeight="1">
      <c r="A44" s="3235"/>
      <c r="B44" s="3235"/>
      <c r="C44" s="2446"/>
      <c r="D44" s="2513"/>
      <c r="G44" s="2446"/>
      <c r="H44" s="2514"/>
    </row>
    <row r="45" spans="1:13" s="2381" customFormat="1" ht="15" customHeight="1">
      <c r="A45" s="2515"/>
      <c r="B45" s="2515"/>
      <c r="D45" s="2516"/>
      <c r="G45" s="3236" t="s">
        <v>1038</v>
      </c>
      <c r="H45" s="2514"/>
    </row>
    <row r="46" spans="1:13" s="2381" customFormat="1" ht="18.75">
      <c r="A46" s="2517" t="s">
        <v>1039</v>
      </c>
      <c r="B46" s="2517"/>
      <c r="C46" s="2518"/>
      <c r="D46" s="2519" t="s">
        <v>1040</v>
      </c>
      <c r="E46" s="2473" t="s">
        <v>1041</v>
      </c>
      <c r="G46" s="3237"/>
      <c r="H46" s="2514"/>
    </row>
    <row r="47" spans="1:13" s="2376" customFormat="1" ht="15" customHeight="1">
      <c r="A47" s="3214"/>
      <c r="B47" s="3214"/>
      <c r="C47" s="3215"/>
      <c r="D47" s="2504"/>
      <c r="E47" s="2504"/>
      <c r="G47" s="2520"/>
      <c r="H47" s="2521"/>
      <c r="K47" s="2305"/>
      <c r="L47" s="2305"/>
      <c r="M47" s="2305"/>
    </row>
    <row r="48" spans="1:13" s="2376" customFormat="1" ht="15" customHeight="1">
      <c r="A48" s="3214"/>
      <c r="B48" s="3214"/>
      <c r="C48" s="3215"/>
      <c r="D48" s="2504"/>
      <c r="E48" s="2504"/>
      <c r="G48" s="2520"/>
      <c r="H48" s="2521"/>
      <c r="K48" s="2305"/>
      <c r="L48" s="2305"/>
      <c r="M48" s="2305"/>
    </row>
    <row r="49" spans="1:13" s="2376" customFormat="1" ht="15" customHeight="1">
      <c r="A49" s="3214"/>
      <c r="B49" s="3214"/>
      <c r="C49" s="3215"/>
      <c r="D49" s="2504"/>
      <c r="E49" s="2504"/>
      <c r="G49" s="2520"/>
      <c r="H49" s="2521"/>
      <c r="K49" s="2305"/>
      <c r="L49" s="2305"/>
      <c r="M49" s="2305"/>
    </row>
    <row r="50" spans="1:13" s="2376" customFormat="1" ht="15" customHeight="1">
      <c r="A50" s="3214"/>
      <c r="B50" s="3214"/>
      <c r="C50" s="3215"/>
      <c r="D50" s="2504"/>
      <c r="E50" s="2504"/>
      <c r="G50" s="2520"/>
      <c r="H50" s="2521"/>
      <c r="K50" s="2305"/>
      <c r="L50" s="2305"/>
      <c r="M50" s="2305"/>
    </row>
    <row r="51" spans="1:13" s="2376" customFormat="1" ht="15" customHeight="1">
      <c r="A51" s="3214"/>
      <c r="B51" s="3214"/>
      <c r="C51" s="3215"/>
      <c r="D51" s="2504"/>
      <c r="E51" s="2504"/>
      <c r="G51" s="2520"/>
      <c r="H51" s="2521"/>
      <c r="K51" s="2305"/>
      <c r="L51" s="2305"/>
      <c r="M51" s="2305"/>
    </row>
    <row r="52" spans="1:13" s="2376" customFormat="1" ht="15.75" customHeight="1" thickBot="1">
      <c r="A52" s="3216"/>
      <c r="B52" s="3216"/>
      <c r="C52" s="3217"/>
      <c r="D52" s="2504"/>
      <c r="E52" s="2504"/>
      <c r="G52" s="2520"/>
      <c r="H52" s="2521"/>
      <c r="K52" s="2305"/>
      <c r="L52" s="2305"/>
      <c r="M52" s="2305"/>
    </row>
    <row r="53" spans="1:13" s="2376" customFormat="1" ht="13.5" thickBot="1">
      <c r="A53" s="3218" t="s">
        <v>1042</v>
      </c>
      <c r="B53" s="3219"/>
      <c r="C53" s="3219"/>
      <c r="D53" s="3219"/>
      <c r="E53" s="3219"/>
      <c r="F53" s="3219"/>
      <c r="G53" s="3220"/>
      <c r="H53" s="2485">
        <f>G47*D47+G48*D48+G49*D49+G50*D50+G51*D51+G52*D52</f>
        <v>0</v>
      </c>
      <c r="K53" s="2305"/>
      <c r="L53" s="2305"/>
      <c r="M53" s="2305"/>
    </row>
    <row r="54" spans="1:13" s="2376" customFormat="1">
      <c r="A54" s="2522" t="s">
        <v>1043</v>
      </c>
      <c r="C54" s="2305"/>
      <c r="D54" s="2523" t="s">
        <v>1044</v>
      </c>
      <c r="E54" s="2523" t="s">
        <v>375</v>
      </c>
      <c r="G54" s="2524" t="s">
        <v>619</v>
      </c>
      <c r="H54" s="2471"/>
      <c r="K54" s="2305"/>
      <c r="L54" s="2305"/>
      <c r="M54" s="2305"/>
    </row>
    <row r="55" spans="1:13" s="2376" customFormat="1">
      <c r="A55" s="3221"/>
      <c r="B55" s="3221"/>
      <c r="C55" s="3222"/>
      <c r="D55" s="2440"/>
      <c r="E55" s="2440"/>
      <c r="G55" s="2458">
        <f>D55*E55</f>
        <v>0</v>
      </c>
      <c r="H55" s="2471"/>
      <c r="K55" s="2305"/>
      <c r="L55" s="2305"/>
      <c r="M55" s="2305"/>
    </row>
    <row r="56" spans="1:13" s="2376" customFormat="1">
      <c r="A56" s="3221"/>
      <c r="B56" s="3221"/>
      <c r="C56" s="3222"/>
      <c r="D56" s="2440"/>
      <c r="E56" s="2440"/>
      <c r="G56" s="2458">
        <f>D56*E56</f>
        <v>0</v>
      </c>
      <c r="H56" s="2471"/>
      <c r="K56" s="2305"/>
      <c r="L56" s="2305"/>
      <c r="M56" s="2305"/>
    </row>
    <row r="57" spans="1:13" s="2376" customFormat="1" ht="15.75" customHeight="1" thickBot="1">
      <c r="A57" s="3223"/>
      <c r="B57" s="3223"/>
      <c r="C57" s="3224"/>
      <c r="D57" s="2525"/>
      <c r="E57" s="2525"/>
      <c r="G57" s="2493">
        <f>D57*E57</f>
        <v>0</v>
      </c>
      <c r="H57" s="2471"/>
      <c r="K57" s="2305"/>
      <c r="L57" s="2305"/>
      <c r="M57" s="2305"/>
    </row>
    <row r="58" spans="1:13" s="2376" customFormat="1" ht="13.5" thickBot="1">
      <c r="A58" s="3218" t="s">
        <v>1045</v>
      </c>
      <c r="B58" s="3219"/>
      <c r="C58" s="3219"/>
      <c r="D58" s="3219"/>
      <c r="E58" s="3219"/>
      <c r="F58" s="3219"/>
      <c r="G58" s="3220"/>
      <c r="H58" s="2485">
        <f>SUM(G55:G57)</f>
        <v>0</v>
      </c>
      <c r="K58" s="2305"/>
      <c r="L58" s="2305"/>
      <c r="M58" s="2305"/>
    </row>
    <row r="59" spans="1:13" s="2376" customFormat="1">
      <c r="A59" s="2526" t="s">
        <v>1068</v>
      </c>
      <c r="B59" s="2526"/>
      <c r="C59" s="2526"/>
      <c r="D59" s="2526"/>
      <c r="E59" s="2526"/>
      <c r="F59" s="2526"/>
      <c r="G59" s="2526"/>
      <c r="H59" s="2527"/>
      <c r="K59" s="2305"/>
      <c r="L59" s="2305"/>
      <c r="M59" s="2305"/>
    </row>
    <row r="60" spans="1:13" s="2376" customFormat="1">
      <c r="A60" s="2442" t="s">
        <v>1069</v>
      </c>
      <c r="B60" s="2442"/>
      <c r="C60" s="2442"/>
      <c r="D60" s="2442"/>
      <c r="E60" s="2442"/>
      <c r="F60" s="2442"/>
      <c r="G60" s="2442"/>
      <c r="H60" s="2527"/>
      <c r="K60" s="2305"/>
      <c r="L60" s="2305"/>
      <c r="M60" s="2305"/>
    </row>
    <row r="61" spans="1:13" s="2376" customFormat="1" ht="13.5" thickBot="1">
      <c r="A61" s="2376" t="s">
        <v>23</v>
      </c>
      <c r="B61" s="3203"/>
      <c r="C61" s="3204"/>
      <c r="D61" s="3204"/>
      <c r="E61" s="3204"/>
      <c r="F61" s="3205"/>
      <c r="H61" s="2528"/>
      <c r="K61" s="2305"/>
      <c r="L61" s="2305"/>
      <c r="M61" s="2305"/>
    </row>
    <row r="62" spans="1:13" s="2376" customFormat="1" ht="16.5" thickBot="1">
      <c r="A62" s="2529" t="s">
        <v>1049</v>
      </c>
      <c r="B62" s="2530"/>
      <c r="C62" s="2530"/>
      <c r="D62" s="2530"/>
      <c r="E62" s="2530"/>
      <c r="F62" s="2530"/>
      <c r="G62" s="2531"/>
      <c r="H62" s="2532">
        <f>H22+H43+H28+H53+H58+H59+H60+H61</f>
        <v>0</v>
      </c>
      <c r="K62" s="2305"/>
      <c r="L62" s="2305"/>
      <c r="M62" s="2305"/>
    </row>
    <row r="63" spans="1:13" s="2376" customFormat="1" ht="6" customHeight="1" thickBot="1">
      <c r="H63" s="2471"/>
      <c r="K63" s="2305"/>
      <c r="L63" s="2305"/>
      <c r="M63" s="2305"/>
    </row>
    <row r="64" spans="1:13" s="2376" customFormat="1" ht="16.5" thickBot="1">
      <c r="A64" s="2529" t="str">
        <f>CONCATENATE("Deckungsbeitrag ",F5)</f>
        <v xml:space="preserve">Deckungsbeitrag </v>
      </c>
      <c r="B64" s="2530"/>
      <c r="C64" s="2530"/>
      <c r="D64" s="2530"/>
      <c r="E64" s="2530"/>
      <c r="F64" s="2530"/>
      <c r="G64" s="2531"/>
      <c r="H64" s="2466">
        <f>H18-H62</f>
        <v>0</v>
      </c>
      <c r="K64" s="2305"/>
      <c r="L64" s="2305"/>
      <c r="M64" s="2305"/>
    </row>
    <row r="65" spans="1:13" s="2376" customFormat="1" ht="6" customHeight="1">
      <c r="K65" s="2305"/>
      <c r="L65" s="2305"/>
      <c r="M65" s="2305"/>
    </row>
    <row r="66" spans="1:13" s="2376" customFormat="1">
      <c r="A66" s="2533" t="s">
        <v>1050</v>
      </c>
      <c r="B66" s="2442"/>
      <c r="C66" s="2534"/>
      <c r="D66" s="2439"/>
      <c r="E66" s="2473" t="s">
        <v>1041</v>
      </c>
      <c r="G66" s="2535"/>
      <c r="H66" s="2536"/>
      <c r="K66" s="2305"/>
      <c r="L66" s="2305"/>
      <c r="M66" s="2305"/>
    </row>
    <row r="67" spans="1:13" s="2376" customFormat="1">
      <c r="A67" s="3206" t="s">
        <v>1051</v>
      </c>
      <c r="B67" s="3206"/>
      <c r="C67" s="3206"/>
      <c r="D67" s="3207"/>
      <c r="E67" s="2537">
        <f>E47*D47+E48*D48+E49*D49+E50*D50+E51*D51+E52*D52</f>
        <v>0</v>
      </c>
      <c r="G67" s="2536"/>
      <c r="H67" s="2536"/>
      <c r="K67" s="2305"/>
      <c r="L67" s="2305"/>
      <c r="M67" s="2305"/>
    </row>
    <row r="68" spans="1:13" s="2376" customFormat="1">
      <c r="A68" s="3208"/>
      <c r="B68" s="3208"/>
      <c r="C68" s="3208"/>
      <c r="D68" s="3209"/>
      <c r="E68" s="2440" t="s">
        <v>227</v>
      </c>
      <c r="G68" s="2536"/>
      <c r="H68" s="2536"/>
      <c r="K68" s="2305"/>
      <c r="L68" s="2305"/>
      <c r="M68" s="2305"/>
    </row>
    <row r="69" spans="1:13" s="2376" customFormat="1" ht="13.5" thickBot="1">
      <c r="A69" s="3210"/>
      <c r="B69" s="3210"/>
      <c r="C69" s="3210"/>
      <c r="D69" s="3211"/>
      <c r="E69" s="2525" t="s">
        <v>227</v>
      </c>
      <c r="G69" s="2536"/>
      <c r="H69" s="2536"/>
      <c r="K69" s="2305"/>
      <c r="L69" s="2305"/>
      <c r="M69" s="2305"/>
    </row>
    <row r="70" spans="1:13" s="2376" customFormat="1" ht="13.5" thickBot="1">
      <c r="A70" s="2538"/>
      <c r="B70" s="2530"/>
      <c r="C70" s="2539"/>
      <c r="D70" s="2530"/>
      <c r="E70" s="2540" t="s">
        <v>1052</v>
      </c>
      <c r="F70" s="2541">
        <f>SUM(E67:E69)</f>
        <v>0</v>
      </c>
      <c r="G70" s="2536"/>
      <c r="H70" s="2536"/>
      <c r="K70" s="2305"/>
      <c r="L70" s="2305"/>
      <c r="M70" s="2305"/>
    </row>
    <row r="71" spans="1:13" s="2376" customFormat="1">
      <c r="A71" s="2542"/>
      <c r="C71" s="2543"/>
      <c r="D71" s="3212"/>
      <c r="E71" s="3212"/>
      <c r="F71" s="3212"/>
      <c r="G71" s="2536"/>
      <c r="H71" s="2536"/>
    </row>
    <row r="72" spans="1:13" s="2376" customFormat="1">
      <c r="A72" s="2561" t="s">
        <v>1070</v>
      </c>
      <c r="B72" s="2477">
        <f>IF(G12=0,0,H62/G12*1000)</f>
        <v>0</v>
      </c>
      <c r="C72" s="2562" t="s">
        <v>1071</v>
      </c>
      <c r="D72" s="2563"/>
      <c r="E72" s="2477">
        <f>IF(G13=0,0,H62/G13*1000)</f>
        <v>0</v>
      </c>
      <c r="F72" s="2562" t="s">
        <v>1072</v>
      </c>
      <c r="G72" s="2474"/>
      <c r="H72" s="2536"/>
    </row>
    <row r="73" spans="1:13" s="2376" customFormat="1">
      <c r="A73" s="2564"/>
      <c r="B73" s="2477">
        <f>IF(B10=0,0,H62/B10)</f>
        <v>0</v>
      </c>
      <c r="C73" s="2562" t="s">
        <v>1073</v>
      </c>
      <c r="D73" s="2565"/>
      <c r="E73" s="2543"/>
      <c r="F73" s="2543"/>
      <c r="G73" s="2543"/>
    </row>
  </sheetData>
  <sheetProtection password="F25B" sheet="1" objects="1" scenarios="1"/>
  <mergeCells count="33">
    <mergeCell ref="D30:F30"/>
    <mergeCell ref="A2:C2"/>
    <mergeCell ref="D2:E2"/>
    <mergeCell ref="F2:H2"/>
    <mergeCell ref="A3:C3"/>
    <mergeCell ref="D3:E3"/>
    <mergeCell ref="F3:H3"/>
    <mergeCell ref="F5:H5"/>
    <mergeCell ref="A16:B16"/>
    <mergeCell ref="A18:G18"/>
    <mergeCell ref="A22:G22"/>
    <mergeCell ref="A28:G28"/>
    <mergeCell ref="A53:G53"/>
    <mergeCell ref="D37:F37"/>
    <mergeCell ref="D40:F40"/>
    <mergeCell ref="A43:G43"/>
    <mergeCell ref="A44:B44"/>
    <mergeCell ref="G45:G46"/>
    <mergeCell ref="A47:C47"/>
    <mergeCell ref="A48:C48"/>
    <mergeCell ref="A49:C49"/>
    <mergeCell ref="A50:C50"/>
    <mergeCell ref="A51:C51"/>
    <mergeCell ref="A52:C52"/>
    <mergeCell ref="A68:D68"/>
    <mergeCell ref="A69:D69"/>
    <mergeCell ref="D71:F71"/>
    <mergeCell ref="A55:C55"/>
    <mergeCell ref="A56:C56"/>
    <mergeCell ref="A57:C57"/>
    <mergeCell ref="A58:G58"/>
    <mergeCell ref="B61:F61"/>
    <mergeCell ref="A67:D67"/>
  </mergeCells>
  <printOptions horizontalCentered="1"/>
  <pageMargins left="0.78740157480314965" right="0.39370078740157483" top="0.31496062992125984" bottom="0" header="0" footer="0"/>
  <pageSetup paperSize="9" scale="84" orientation="portrait" horizontalDpi="300" verticalDpi="300" r:id="rId1"/>
  <headerFooter alignWithMargins="0">
    <oddFooter xml:space="preserve">&amp;L&amp;8
&amp;C
&amp;R
</oddFooter>
  </headerFooter>
  <legacyDrawing r:id="rId2"/>
</worksheet>
</file>

<file path=xl/worksheets/sheet66.xml><?xml version="1.0" encoding="utf-8"?>
<worksheet xmlns="http://schemas.openxmlformats.org/spreadsheetml/2006/main" xmlns:r="http://schemas.openxmlformats.org/officeDocument/2006/relationships">
  <sheetPr codeName="Tabelle65"/>
  <dimension ref="A1:M73"/>
  <sheetViews>
    <sheetView showZeros="0" zoomScale="110" zoomScaleNormal="110" workbookViewId="0">
      <selection activeCell="A2" sqref="A2:C2"/>
    </sheetView>
  </sheetViews>
  <sheetFormatPr baseColWidth="10" defaultRowHeight="12.75"/>
  <cols>
    <col min="1" max="1" width="28.42578125" style="2305" customWidth="1"/>
    <col min="2" max="2" width="6.5703125" style="2305" customWidth="1"/>
    <col min="3" max="3" width="9.42578125" style="2305" bestFit="1" customWidth="1"/>
    <col min="4" max="6" width="6.7109375" style="2305" customWidth="1"/>
    <col min="7" max="7" width="12.140625" style="2305" customWidth="1"/>
    <col min="8" max="8" width="9.28515625" style="2305" customWidth="1"/>
    <col min="9" max="10" width="2.5703125" style="2376" customWidth="1"/>
    <col min="11" max="16384" width="11.42578125" style="2305"/>
  </cols>
  <sheetData>
    <row r="1" spans="1:11" ht="20.100000000000001" customHeight="1" thickBot="1">
      <c r="G1" s="2376"/>
      <c r="I1" s="2305"/>
      <c r="J1" s="2305"/>
    </row>
    <row r="2" spans="1:11" s="2376" customFormat="1" ht="13.5" customHeight="1">
      <c r="A2" s="3193">
        <f>Hauptmenü!C4</f>
        <v>0</v>
      </c>
      <c r="B2" s="3194"/>
      <c r="C2" s="3194"/>
      <c r="D2" s="3195">
        <f>Hauptmenü!C5</f>
        <v>0</v>
      </c>
      <c r="E2" s="3195"/>
      <c r="F2" s="3196">
        <f>Hauptmenü!C6</f>
        <v>0</v>
      </c>
      <c r="G2" s="3196"/>
      <c r="H2" s="3197"/>
    </row>
    <row r="3" spans="1:11" s="2376" customFormat="1" ht="13.5" thickBot="1">
      <c r="A3" s="3198" t="s">
        <v>971</v>
      </c>
      <c r="B3" s="3199"/>
      <c r="C3" s="3199"/>
      <c r="D3" s="3200" t="s">
        <v>112</v>
      </c>
      <c r="E3" s="3200"/>
      <c r="F3" s="3201" t="s">
        <v>111</v>
      </c>
      <c r="G3" s="3201"/>
      <c r="H3" s="3202"/>
    </row>
    <row r="4" spans="1:11" s="2376" customFormat="1" ht="6" customHeight="1">
      <c r="H4" s="2377"/>
    </row>
    <row r="5" spans="1:11" ht="14.25" customHeight="1">
      <c r="A5" s="2434" t="s">
        <v>1053</v>
      </c>
      <c r="B5" s="2379"/>
      <c r="C5" s="2376"/>
      <c r="D5" s="2376"/>
      <c r="E5" s="2380" t="s">
        <v>1005</v>
      </c>
      <c r="F5" s="3225"/>
      <c r="G5" s="3225"/>
      <c r="H5" s="3225"/>
      <c r="K5" s="2435"/>
    </row>
    <row r="6" spans="1:11" ht="6" customHeight="1" thickBot="1">
      <c r="A6" s="2436"/>
      <c r="B6" s="2436"/>
      <c r="C6" s="2436"/>
      <c r="D6" s="2436"/>
      <c r="E6" s="2436"/>
      <c r="F6" s="2436"/>
      <c r="G6" s="2437"/>
      <c r="H6" s="2436"/>
      <c r="K6" s="2435"/>
    </row>
    <row r="7" spans="1:11" ht="6" customHeight="1">
      <c r="A7" s="2376"/>
      <c r="C7" s="2376"/>
      <c r="D7" s="2438"/>
      <c r="E7" s="2376"/>
      <c r="F7" s="2376"/>
      <c r="G7" s="2376"/>
      <c r="H7" s="2376"/>
      <c r="K7" s="2435"/>
    </row>
    <row r="8" spans="1:11">
      <c r="A8" s="2439" t="s">
        <v>1006</v>
      </c>
      <c r="B8" s="2440"/>
      <c r="C8" s="2441" t="s">
        <v>1054</v>
      </c>
      <c r="D8" s="2543" t="s">
        <v>1055</v>
      </c>
      <c r="E8" s="2376"/>
      <c r="F8" s="2376"/>
      <c r="G8" s="2381"/>
      <c r="H8" s="2376"/>
    </row>
    <row r="9" spans="1:11">
      <c r="A9" s="2478" t="s">
        <v>1056</v>
      </c>
      <c r="B9" s="2440"/>
      <c r="C9" s="2441" t="s">
        <v>395</v>
      </c>
      <c r="D9" s="2376"/>
      <c r="E9" s="2376"/>
      <c r="F9" s="2376"/>
      <c r="G9" s="2381"/>
      <c r="H9" s="2376"/>
    </row>
    <row r="10" spans="1:11">
      <c r="A10" s="2439" t="s">
        <v>1057</v>
      </c>
      <c r="B10" s="2537">
        <f>IF(B9=0,0,B8/(B9/100))</f>
        <v>0</v>
      </c>
      <c r="C10" s="2441" t="s">
        <v>1007</v>
      </c>
      <c r="E10" s="2376"/>
      <c r="F10" s="2376"/>
      <c r="G10" s="2381"/>
      <c r="H10" s="2376"/>
    </row>
    <row r="11" spans="1:11" ht="6" customHeight="1">
      <c r="A11" s="2376"/>
      <c r="B11" s="2381"/>
      <c r="C11" s="2444"/>
      <c r="D11" s="2376"/>
      <c r="E11" s="2376"/>
      <c r="F11" s="2376"/>
      <c r="G11" s="2381"/>
      <c r="H11" s="2376"/>
    </row>
    <row r="12" spans="1:11">
      <c r="A12" s="2546" t="s">
        <v>1058</v>
      </c>
      <c r="B12" s="2440"/>
      <c r="C12" s="2547" t="s">
        <v>1059</v>
      </c>
      <c r="D12" s="2548"/>
      <c r="E12" s="2549"/>
      <c r="F12" s="2550" t="s">
        <v>1060</v>
      </c>
      <c r="G12" s="2551">
        <f>$B$8*100*B12</f>
        <v>0</v>
      </c>
      <c r="H12" s="2543" t="s">
        <v>1061</v>
      </c>
    </row>
    <row r="13" spans="1:11">
      <c r="A13" s="2552"/>
      <c r="B13" s="2440"/>
      <c r="C13" s="2553" t="s">
        <v>1062</v>
      </c>
      <c r="D13" s="2526"/>
      <c r="E13" s="2554"/>
      <c r="F13" s="2552"/>
      <c r="G13" s="2551">
        <f>$B$8*100*B13</f>
        <v>0</v>
      </c>
      <c r="H13" s="2543" t="s">
        <v>1063</v>
      </c>
    </row>
    <row r="14" spans="1:11" s="2383" customFormat="1" ht="6" customHeight="1">
      <c r="A14" s="2446"/>
      <c r="B14" s="2446"/>
      <c r="C14" s="2447"/>
      <c r="D14" s="2381"/>
      <c r="E14" s="2381"/>
      <c r="F14" s="2381"/>
      <c r="G14" s="2381"/>
      <c r="H14" s="2381"/>
      <c r="I14" s="2381"/>
      <c r="J14" s="2381"/>
    </row>
    <row r="15" spans="1:11" s="2381" customFormat="1" ht="22.5">
      <c r="A15" s="2555" t="s">
        <v>1064</v>
      </c>
      <c r="B15" s="2556"/>
      <c r="C15" s="2557" t="s">
        <v>1009</v>
      </c>
      <c r="G15" s="2451" t="s">
        <v>82</v>
      </c>
    </row>
    <row r="16" spans="1:11">
      <c r="A16" s="3238"/>
      <c r="B16" s="3222"/>
      <c r="C16" s="2454"/>
      <c r="D16" s="2455"/>
      <c r="E16" s="2456"/>
      <c r="F16" s="2457"/>
      <c r="G16" s="2458">
        <f>C16*B10</f>
        <v>0</v>
      </c>
      <c r="H16" s="2376"/>
      <c r="K16" s="2435"/>
    </row>
    <row r="17" spans="1:13" s="2383" customFormat="1" ht="13.5" thickBot="1">
      <c r="A17" s="2462" t="s">
        <v>1011</v>
      </c>
      <c r="B17" s="2463"/>
      <c r="C17" s="2464"/>
      <c r="D17" s="2381"/>
      <c r="E17" s="2381"/>
      <c r="F17" s="2381"/>
      <c r="G17" s="2465"/>
      <c r="H17" s="2381"/>
      <c r="I17" s="2381"/>
      <c r="J17" s="2381"/>
    </row>
    <row r="18" spans="1:13" s="2468" customFormat="1" ht="16.5" thickBot="1">
      <c r="A18" s="3226" t="s">
        <v>1012</v>
      </c>
      <c r="B18" s="3227"/>
      <c r="C18" s="3227"/>
      <c r="D18" s="3227"/>
      <c r="E18" s="3227"/>
      <c r="F18" s="3227"/>
      <c r="G18" s="3228"/>
      <c r="H18" s="2466">
        <f>G16-G17</f>
        <v>0</v>
      </c>
      <c r="I18" s="2467"/>
      <c r="J18" s="2467"/>
    </row>
    <row r="19" spans="1:13" s="2376" customFormat="1" ht="6" customHeight="1">
      <c r="A19" s="2376" t="s">
        <v>227</v>
      </c>
      <c r="B19" s="2456" t="s">
        <v>227</v>
      </c>
      <c r="C19" s="2376" t="s">
        <v>227</v>
      </c>
      <c r="D19" s="2376" t="s">
        <v>227</v>
      </c>
      <c r="E19" s="2376" t="s">
        <v>227</v>
      </c>
      <c r="F19" s="2376" t="s">
        <v>227</v>
      </c>
      <c r="G19" s="2469" t="s">
        <v>227</v>
      </c>
      <c r="H19" s="2470" t="s">
        <v>227</v>
      </c>
      <c r="K19" s="2305"/>
      <c r="L19" s="2305"/>
      <c r="M19" s="2305"/>
    </row>
    <row r="20" spans="1:13" s="2381" customFormat="1">
      <c r="A20" s="2448"/>
      <c r="B20" s="2489" t="s">
        <v>1065</v>
      </c>
      <c r="C20" s="2558" t="s">
        <v>147</v>
      </c>
      <c r="D20" s="2559" t="s">
        <v>1066</v>
      </c>
      <c r="H20" s="2472"/>
    </row>
    <row r="21" spans="1:13" s="2376" customFormat="1" ht="13.5" thickBot="1">
      <c r="A21" s="2439" t="s">
        <v>1067</v>
      </c>
      <c r="B21" s="2440"/>
      <c r="C21" s="2476"/>
      <c r="D21" s="2560"/>
      <c r="G21" s="2477">
        <f>IF(D21=0,0,B21*C21*1/D21)</f>
        <v>0</v>
      </c>
      <c r="H21" s="2471"/>
      <c r="K21" s="2305"/>
      <c r="L21" s="2305"/>
      <c r="M21" s="2305"/>
    </row>
    <row r="22" spans="1:13" s="2376" customFormat="1" ht="13.5" thickBot="1">
      <c r="A22" s="3218" t="s">
        <v>1018</v>
      </c>
      <c r="B22" s="3219"/>
      <c r="C22" s="3219"/>
      <c r="D22" s="3219"/>
      <c r="E22" s="3219"/>
      <c r="F22" s="3219"/>
      <c r="G22" s="3220"/>
      <c r="H22" s="2485">
        <f>G21</f>
        <v>0</v>
      </c>
      <c r="K22" s="2305"/>
      <c r="L22" s="2305"/>
      <c r="M22" s="2305"/>
    </row>
    <row r="23" spans="1:13" s="2383" customFormat="1" ht="6" customHeight="1">
      <c r="A23" s="2486"/>
      <c r="B23" s="2486"/>
      <c r="C23" s="2487"/>
      <c r="D23" s="2487"/>
      <c r="E23" s="2486"/>
      <c r="F23" s="2486"/>
      <c r="G23" s="2486"/>
      <c r="H23" s="2472"/>
      <c r="I23" s="2381"/>
      <c r="J23" s="2381"/>
    </row>
    <row r="24" spans="1:13" ht="22.5">
      <c r="A24" s="2439" t="s">
        <v>1019</v>
      </c>
      <c r="B24" s="2488" t="s">
        <v>1020</v>
      </c>
      <c r="C24" s="2488" t="s">
        <v>1021</v>
      </c>
      <c r="E24" s="2376"/>
      <c r="F24" s="2376"/>
      <c r="G24" s="2489" t="s">
        <v>619</v>
      </c>
      <c r="H24" s="2471"/>
    </row>
    <row r="25" spans="1:13">
      <c r="A25" s="2490"/>
      <c r="B25" s="2491"/>
      <c r="C25" s="2476"/>
      <c r="E25" s="2376"/>
      <c r="F25" s="2376"/>
      <c r="G25" s="2458">
        <f>B25*C25</f>
        <v>0</v>
      </c>
      <c r="H25" s="2471"/>
    </row>
    <row r="26" spans="1:13">
      <c r="A26" s="2490"/>
      <c r="B26" s="2491"/>
      <c r="C26" s="2476"/>
      <c r="E26" s="2376"/>
      <c r="F26" s="2376"/>
      <c r="G26" s="2458">
        <f>B26*C26</f>
        <v>0</v>
      </c>
      <c r="H26" s="2471"/>
    </row>
    <row r="27" spans="1:13" ht="13.5" thickBot="1">
      <c r="A27" s="2492"/>
      <c r="B27" s="2491"/>
      <c r="C27" s="2476"/>
      <c r="E27" s="2376"/>
      <c r="F27" s="2376"/>
      <c r="G27" s="2493">
        <f>B27*C27</f>
        <v>0</v>
      </c>
      <c r="H27" s="2471"/>
      <c r="M27" s="2494"/>
    </row>
    <row r="28" spans="1:13" ht="13.5" thickBot="1">
      <c r="A28" s="3218" t="s">
        <v>1022</v>
      </c>
      <c r="B28" s="3219"/>
      <c r="C28" s="3219"/>
      <c r="D28" s="3219"/>
      <c r="E28" s="3219"/>
      <c r="F28" s="3219"/>
      <c r="G28" s="3220"/>
      <c r="H28" s="2485">
        <f>SUM(G25:G27)</f>
        <v>0</v>
      </c>
    </row>
    <row r="29" spans="1:13" s="2376" customFormat="1" ht="6" customHeight="1">
      <c r="A29" s="2495"/>
      <c r="B29" s="2495"/>
      <c r="C29" s="2495"/>
      <c r="D29" s="2495"/>
      <c r="E29" s="2495"/>
      <c r="F29" s="2495"/>
      <c r="G29" s="2495"/>
      <c r="H29" s="2472"/>
      <c r="K29" s="2305"/>
      <c r="L29" s="2305"/>
      <c r="M29" s="2305"/>
    </row>
    <row r="30" spans="1:13" s="2376" customFormat="1">
      <c r="A30" s="2496"/>
      <c r="B30" s="2497" t="s">
        <v>1023</v>
      </c>
      <c r="C30" s="2497" t="s">
        <v>1024</v>
      </c>
      <c r="D30" s="3229" t="s">
        <v>1025</v>
      </c>
      <c r="E30" s="3230"/>
      <c r="F30" s="3231"/>
      <c r="G30" s="2498" t="s">
        <v>1026</v>
      </c>
      <c r="H30" s="2472"/>
      <c r="K30" s="2305"/>
      <c r="L30" s="2305"/>
      <c r="M30" s="2305"/>
    </row>
    <row r="31" spans="1:13" s="2376" customFormat="1">
      <c r="A31" s="2499" t="s">
        <v>284</v>
      </c>
      <c r="B31" s="2500" t="s">
        <v>1007</v>
      </c>
      <c r="C31" s="2501" t="s">
        <v>1027</v>
      </c>
      <c r="D31" s="2489" t="s">
        <v>1028</v>
      </c>
      <c r="E31" s="2489" t="s">
        <v>1029</v>
      </c>
      <c r="F31" s="2489" t="s">
        <v>1030</v>
      </c>
      <c r="G31" s="2502" t="s">
        <v>619</v>
      </c>
      <c r="H31" s="2472"/>
      <c r="K31" s="2305"/>
      <c r="L31" s="2305"/>
      <c r="M31" s="2305"/>
    </row>
    <row r="32" spans="1:13" s="2376" customFormat="1">
      <c r="A32" s="2459"/>
      <c r="B32" s="2459"/>
      <c r="C32" s="2503"/>
      <c r="D32" s="2504"/>
      <c r="E32" s="2504"/>
      <c r="F32" s="2504"/>
      <c r="G32" s="2458">
        <f>B32*C32</f>
        <v>0</v>
      </c>
      <c r="H32" s="2471"/>
      <c r="K32" s="2305"/>
      <c r="L32" s="2305"/>
      <c r="M32" s="2305"/>
    </row>
    <row r="33" spans="1:13" s="2376" customFormat="1">
      <c r="A33" s="2445"/>
      <c r="B33" s="2445"/>
      <c r="C33" s="2505"/>
      <c r="D33" s="2504"/>
      <c r="E33" s="2504"/>
      <c r="F33" s="2504"/>
      <c r="G33" s="2458">
        <f>B33*C33</f>
        <v>0</v>
      </c>
      <c r="H33" s="2471"/>
      <c r="K33" s="2305"/>
      <c r="L33" s="2305"/>
      <c r="M33" s="2305"/>
    </row>
    <row r="34" spans="1:13" s="2376" customFormat="1">
      <c r="A34" s="2445"/>
      <c r="B34" s="2445"/>
      <c r="C34" s="2505"/>
      <c r="D34" s="2504"/>
      <c r="E34" s="2504"/>
      <c r="F34" s="2504"/>
      <c r="G34" s="2458">
        <f>B34*C34</f>
        <v>0</v>
      </c>
      <c r="H34" s="2471"/>
      <c r="K34" s="2305"/>
      <c r="L34" s="2305"/>
      <c r="M34" s="2305"/>
    </row>
    <row r="35" spans="1:13" s="2376" customFormat="1">
      <c r="A35" s="2445"/>
      <c r="B35" s="2445"/>
      <c r="C35" s="2505"/>
      <c r="D35" s="2504"/>
      <c r="E35" s="2504"/>
      <c r="F35" s="2504"/>
      <c r="G35" s="2458">
        <f>B35*C35</f>
        <v>0</v>
      </c>
      <c r="H35" s="2471"/>
      <c r="K35" s="2305"/>
      <c r="L35" s="2305"/>
      <c r="M35" s="2305"/>
    </row>
    <row r="36" spans="1:13" s="2376" customFormat="1">
      <c r="A36" s="2445"/>
      <c r="B36" s="2445"/>
      <c r="C36" s="2505"/>
      <c r="D36" s="2504"/>
      <c r="E36" s="2504"/>
      <c r="F36" s="2504"/>
      <c r="G36" s="2458">
        <f>B36*C36</f>
        <v>0</v>
      </c>
      <c r="H36" s="2472"/>
      <c r="K36" s="2305"/>
      <c r="L36" s="2305"/>
      <c r="M36" s="2305"/>
    </row>
    <row r="37" spans="1:13">
      <c r="A37" s="2506" t="s">
        <v>1031</v>
      </c>
      <c r="B37" s="2507" t="s">
        <v>1032</v>
      </c>
      <c r="C37" s="2508"/>
      <c r="D37" s="3229" t="s">
        <v>1033</v>
      </c>
      <c r="E37" s="3230"/>
      <c r="F37" s="3231"/>
      <c r="H37" s="2509"/>
    </row>
    <row r="38" spans="1:13">
      <c r="A38" s="2445"/>
      <c r="B38" s="2440"/>
      <c r="C38" s="2478"/>
      <c r="D38" s="2504"/>
      <c r="E38" s="2504"/>
      <c r="F38" s="2504"/>
      <c r="G38" s="2455"/>
      <c r="H38" s="2509"/>
    </row>
    <row r="39" spans="1:13">
      <c r="A39" s="2445"/>
      <c r="B39" s="2445"/>
      <c r="C39" s="2478"/>
      <c r="D39" s="2504"/>
      <c r="E39" s="2504"/>
      <c r="F39" s="2504"/>
      <c r="G39" s="2455"/>
      <c r="H39" s="2509"/>
    </row>
    <row r="40" spans="1:13" s="2381" customFormat="1">
      <c r="A40" s="2443"/>
      <c r="B40" s="2443"/>
      <c r="C40" s="2443"/>
      <c r="D40" s="3232" t="s">
        <v>1034</v>
      </c>
      <c r="E40" s="3233"/>
      <c r="F40" s="3234"/>
      <c r="H40" s="2509"/>
    </row>
    <row r="41" spans="1:13">
      <c r="A41" s="2478" t="s">
        <v>1035</v>
      </c>
      <c r="B41" s="2478"/>
      <c r="C41" s="2478"/>
      <c r="D41" s="2510">
        <f>$B$38*D32+$B$39*D33+$B$40*D34+$B$41*D35+$B$42*D36</f>
        <v>0</v>
      </c>
      <c r="E41" s="2510">
        <f t="shared" ref="E41:F41" si="0">$B$38*E32+$B$39*E33+$B$40*E34+$B$41*E35+$B$42*E36</f>
        <v>0</v>
      </c>
      <c r="F41" s="2510">
        <f t="shared" si="0"/>
        <v>0</v>
      </c>
      <c r="G41" s="2455"/>
      <c r="H41" s="2509"/>
    </row>
    <row r="42" spans="1:13" ht="13.5" thickBot="1">
      <c r="A42" s="2508" t="s">
        <v>1036</v>
      </c>
      <c r="B42" s="2508"/>
      <c r="C42" s="2508"/>
      <c r="D42" s="2510">
        <f>$B$44*D38+$B$45*D39+D41</f>
        <v>0</v>
      </c>
      <c r="E42" s="2510">
        <f t="shared" ref="E42:F42" si="1">$B$44*E38+$B$45*E39+E41</f>
        <v>0</v>
      </c>
      <c r="F42" s="2510">
        <f t="shared" si="1"/>
        <v>0</v>
      </c>
      <c r="G42" s="2511"/>
      <c r="H42" s="2512"/>
    </row>
    <row r="43" spans="1:13" ht="13.5" thickBot="1">
      <c r="A43" s="3218" t="s">
        <v>1037</v>
      </c>
      <c r="B43" s="3219"/>
      <c r="C43" s="3219"/>
      <c r="D43" s="3219"/>
      <c r="E43" s="3219"/>
      <c r="F43" s="3219"/>
      <c r="G43" s="3220"/>
      <c r="H43" s="2485">
        <f>SUM(G32:G36)</f>
        <v>0</v>
      </c>
    </row>
    <row r="44" spans="1:13" s="2381" customFormat="1" ht="6" customHeight="1">
      <c r="A44" s="3235"/>
      <c r="B44" s="3235"/>
      <c r="C44" s="2446"/>
      <c r="D44" s="2513"/>
      <c r="G44" s="2446"/>
      <c r="H44" s="2514"/>
    </row>
    <row r="45" spans="1:13" s="2381" customFormat="1" ht="15" customHeight="1">
      <c r="A45" s="2515"/>
      <c r="B45" s="2515"/>
      <c r="D45" s="2516"/>
      <c r="G45" s="3236" t="s">
        <v>1038</v>
      </c>
      <c r="H45" s="2514"/>
    </row>
    <row r="46" spans="1:13" s="2381" customFormat="1" ht="18.75">
      <c r="A46" s="2517" t="s">
        <v>1039</v>
      </c>
      <c r="B46" s="2517"/>
      <c r="C46" s="2518"/>
      <c r="D46" s="2519" t="s">
        <v>1040</v>
      </c>
      <c r="E46" s="2473" t="s">
        <v>1041</v>
      </c>
      <c r="G46" s="3237"/>
      <c r="H46" s="2514"/>
    </row>
    <row r="47" spans="1:13" s="2376" customFormat="1" ht="15" customHeight="1">
      <c r="A47" s="3214"/>
      <c r="B47" s="3214"/>
      <c r="C47" s="3215"/>
      <c r="D47" s="2504"/>
      <c r="E47" s="2504"/>
      <c r="G47" s="2520"/>
      <c r="H47" s="2521"/>
      <c r="K47" s="2305"/>
      <c r="L47" s="2305"/>
      <c r="M47" s="2305"/>
    </row>
    <row r="48" spans="1:13" s="2376" customFormat="1" ht="15" customHeight="1">
      <c r="A48" s="3214"/>
      <c r="B48" s="3214"/>
      <c r="C48" s="3215"/>
      <c r="D48" s="2504"/>
      <c r="E48" s="2504"/>
      <c r="G48" s="2520"/>
      <c r="H48" s="2521"/>
      <c r="K48" s="2305"/>
      <c r="L48" s="2305"/>
      <c r="M48" s="2305"/>
    </row>
    <row r="49" spans="1:13" s="2376" customFormat="1" ht="15" customHeight="1">
      <c r="A49" s="3214"/>
      <c r="B49" s="3214"/>
      <c r="C49" s="3215"/>
      <c r="D49" s="2504"/>
      <c r="E49" s="2504"/>
      <c r="G49" s="2520"/>
      <c r="H49" s="2521"/>
      <c r="K49" s="2305"/>
      <c r="L49" s="2305"/>
      <c r="M49" s="2305"/>
    </row>
    <row r="50" spans="1:13" s="2376" customFormat="1" ht="15" customHeight="1">
      <c r="A50" s="3214"/>
      <c r="B50" s="3214"/>
      <c r="C50" s="3215"/>
      <c r="D50" s="2504"/>
      <c r="E50" s="2504"/>
      <c r="G50" s="2520"/>
      <c r="H50" s="2521"/>
      <c r="K50" s="2305"/>
      <c r="L50" s="2305"/>
      <c r="M50" s="2305"/>
    </row>
    <row r="51" spans="1:13" s="2376" customFormat="1" ht="15" customHeight="1">
      <c r="A51" s="3214"/>
      <c r="B51" s="3214"/>
      <c r="C51" s="3215"/>
      <c r="D51" s="2504"/>
      <c r="E51" s="2504"/>
      <c r="G51" s="2520"/>
      <c r="H51" s="2521"/>
      <c r="K51" s="2305"/>
      <c r="L51" s="2305"/>
      <c r="M51" s="2305"/>
    </row>
    <row r="52" spans="1:13" s="2376" customFormat="1" ht="15.75" customHeight="1" thickBot="1">
      <c r="A52" s="3216"/>
      <c r="B52" s="3216"/>
      <c r="C52" s="3217"/>
      <c r="D52" s="2504"/>
      <c r="E52" s="2504"/>
      <c r="G52" s="2520"/>
      <c r="H52" s="2521"/>
      <c r="K52" s="2305"/>
      <c r="L52" s="2305"/>
      <c r="M52" s="2305"/>
    </row>
    <row r="53" spans="1:13" s="2376" customFormat="1" ht="13.5" thickBot="1">
      <c r="A53" s="3218" t="s">
        <v>1042</v>
      </c>
      <c r="B53" s="3219"/>
      <c r="C53" s="3219"/>
      <c r="D53" s="3219"/>
      <c r="E53" s="3219"/>
      <c r="F53" s="3219"/>
      <c r="G53" s="3220"/>
      <c r="H53" s="2485">
        <f>G47*D47+G48*D48+G49*D49+G50*D50+G51*D51+G52*D52</f>
        <v>0</v>
      </c>
      <c r="K53" s="2305"/>
      <c r="L53" s="2305"/>
      <c r="M53" s="2305"/>
    </row>
    <row r="54" spans="1:13" s="2376" customFormat="1">
      <c r="A54" s="2522" t="s">
        <v>1043</v>
      </c>
      <c r="C54" s="2305"/>
      <c r="D54" s="2523" t="s">
        <v>1044</v>
      </c>
      <c r="E54" s="2523" t="s">
        <v>375</v>
      </c>
      <c r="G54" s="2524" t="s">
        <v>619</v>
      </c>
      <c r="H54" s="2471"/>
      <c r="K54" s="2305"/>
      <c r="L54" s="2305"/>
      <c r="M54" s="2305"/>
    </row>
    <row r="55" spans="1:13" s="2376" customFormat="1">
      <c r="A55" s="3221"/>
      <c r="B55" s="3221"/>
      <c r="C55" s="3222"/>
      <c r="D55" s="2440"/>
      <c r="E55" s="2440"/>
      <c r="G55" s="2458">
        <f>D55*E55</f>
        <v>0</v>
      </c>
      <c r="H55" s="2471"/>
      <c r="K55" s="2305"/>
      <c r="L55" s="2305"/>
      <c r="M55" s="2305"/>
    </row>
    <row r="56" spans="1:13" s="2376" customFormat="1">
      <c r="A56" s="3221"/>
      <c r="B56" s="3221"/>
      <c r="C56" s="3222"/>
      <c r="D56" s="2440"/>
      <c r="E56" s="2440"/>
      <c r="G56" s="2458">
        <f>D56*E56</f>
        <v>0</v>
      </c>
      <c r="H56" s="2471"/>
      <c r="K56" s="2305"/>
      <c r="L56" s="2305"/>
      <c r="M56" s="2305"/>
    </row>
    <row r="57" spans="1:13" s="2376" customFormat="1" ht="15.75" customHeight="1" thickBot="1">
      <c r="A57" s="3223"/>
      <c r="B57" s="3223"/>
      <c r="C57" s="3224"/>
      <c r="D57" s="2525"/>
      <c r="E57" s="2525"/>
      <c r="G57" s="2493">
        <f>D57*E57</f>
        <v>0</v>
      </c>
      <c r="H57" s="2471"/>
      <c r="K57" s="2305"/>
      <c r="L57" s="2305"/>
      <c r="M57" s="2305"/>
    </row>
    <row r="58" spans="1:13" s="2376" customFormat="1" ht="13.5" thickBot="1">
      <c r="A58" s="3218" t="s">
        <v>1045</v>
      </c>
      <c r="B58" s="3219"/>
      <c r="C58" s="3219"/>
      <c r="D58" s="3219"/>
      <c r="E58" s="3219"/>
      <c r="F58" s="3219"/>
      <c r="G58" s="3220"/>
      <c r="H58" s="2485">
        <f>SUM(G55:G57)</f>
        <v>0</v>
      </c>
      <c r="K58" s="2305"/>
      <c r="L58" s="2305"/>
      <c r="M58" s="2305"/>
    </row>
    <row r="59" spans="1:13" s="2376" customFormat="1">
      <c r="A59" s="2526" t="s">
        <v>1068</v>
      </c>
      <c r="B59" s="2526"/>
      <c r="C59" s="2526"/>
      <c r="D59" s="2526"/>
      <c r="E59" s="2526"/>
      <c r="F59" s="2526"/>
      <c r="G59" s="2526"/>
      <c r="H59" s="2527"/>
      <c r="K59" s="2305"/>
      <c r="L59" s="2305"/>
      <c r="M59" s="2305"/>
    </row>
    <row r="60" spans="1:13" s="2376" customFormat="1">
      <c r="A60" s="2442" t="s">
        <v>1069</v>
      </c>
      <c r="B60" s="2442"/>
      <c r="C60" s="2442"/>
      <c r="D60" s="2442"/>
      <c r="E60" s="2442"/>
      <c r="F60" s="2442"/>
      <c r="G60" s="2442"/>
      <c r="H60" s="2527"/>
      <c r="K60" s="2305"/>
      <c r="L60" s="2305"/>
      <c r="M60" s="2305"/>
    </row>
    <row r="61" spans="1:13" s="2376" customFormat="1" ht="13.5" thickBot="1">
      <c r="A61" s="2376" t="s">
        <v>23</v>
      </c>
      <c r="B61" s="3203"/>
      <c r="C61" s="3204"/>
      <c r="D61" s="3204"/>
      <c r="E61" s="3204"/>
      <c r="F61" s="3205"/>
      <c r="H61" s="2528"/>
      <c r="K61" s="2305"/>
      <c r="L61" s="2305"/>
      <c r="M61" s="2305"/>
    </row>
    <row r="62" spans="1:13" s="2376" customFormat="1" ht="16.5" thickBot="1">
      <c r="A62" s="2529" t="s">
        <v>1049</v>
      </c>
      <c r="B62" s="2530"/>
      <c r="C62" s="2530"/>
      <c r="D62" s="2530"/>
      <c r="E62" s="2530"/>
      <c r="F62" s="2530"/>
      <c r="G62" s="2531"/>
      <c r="H62" s="2532">
        <f>H22+H43+H28+H53+H58+H59+H60+H61</f>
        <v>0</v>
      </c>
      <c r="K62" s="2305"/>
      <c r="L62" s="2305"/>
      <c r="M62" s="2305"/>
    </row>
    <row r="63" spans="1:13" s="2376" customFormat="1" ht="6" customHeight="1" thickBot="1">
      <c r="H63" s="2471"/>
      <c r="K63" s="2305"/>
      <c r="L63" s="2305"/>
      <c r="M63" s="2305"/>
    </row>
    <row r="64" spans="1:13" s="2376" customFormat="1" ht="16.5" thickBot="1">
      <c r="A64" s="2529" t="str">
        <f>CONCATENATE("Deckungsbeitrag ",F5)</f>
        <v xml:space="preserve">Deckungsbeitrag </v>
      </c>
      <c r="B64" s="2530"/>
      <c r="C64" s="2530"/>
      <c r="D64" s="2530"/>
      <c r="E64" s="2530"/>
      <c r="F64" s="2530"/>
      <c r="G64" s="2531"/>
      <c r="H64" s="2466">
        <f>H18-H62</f>
        <v>0</v>
      </c>
      <c r="K64" s="2305"/>
      <c r="L64" s="2305"/>
      <c r="M64" s="2305"/>
    </row>
    <row r="65" spans="1:13" s="2376" customFormat="1" ht="6" customHeight="1">
      <c r="K65" s="2305"/>
      <c r="L65" s="2305"/>
      <c r="M65" s="2305"/>
    </row>
    <row r="66" spans="1:13" s="2376" customFormat="1">
      <c r="A66" s="2533" t="s">
        <v>1050</v>
      </c>
      <c r="B66" s="2442"/>
      <c r="C66" s="2534"/>
      <c r="D66" s="2439"/>
      <c r="E66" s="2473" t="s">
        <v>1041</v>
      </c>
      <c r="G66" s="2535"/>
      <c r="H66" s="2536"/>
      <c r="K66" s="2305"/>
      <c r="L66" s="2305"/>
      <c r="M66" s="2305"/>
    </row>
    <row r="67" spans="1:13" s="2376" customFormat="1">
      <c r="A67" s="3206" t="s">
        <v>1051</v>
      </c>
      <c r="B67" s="3206"/>
      <c r="C67" s="3206"/>
      <c r="D67" s="3207"/>
      <c r="E67" s="2537">
        <f>E47*D47+E48*D48+E49*D49+E50*D50+E51*D51+E52*D52</f>
        <v>0</v>
      </c>
      <c r="G67" s="2536"/>
      <c r="H67" s="2536"/>
      <c r="K67" s="2305"/>
      <c r="L67" s="2305"/>
      <c r="M67" s="2305"/>
    </row>
    <row r="68" spans="1:13" s="2376" customFormat="1">
      <c r="A68" s="3208"/>
      <c r="B68" s="3208"/>
      <c r="C68" s="3208"/>
      <c r="D68" s="3209"/>
      <c r="E68" s="2440" t="s">
        <v>227</v>
      </c>
      <c r="G68" s="2536"/>
      <c r="H68" s="2536"/>
      <c r="K68" s="2305"/>
      <c r="L68" s="2305"/>
      <c r="M68" s="2305"/>
    </row>
    <row r="69" spans="1:13" s="2376" customFormat="1" ht="13.5" thickBot="1">
      <c r="A69" s="3210"/>
      <c r="B69" s="3210"/>
      <c r="C69" s="3210"/>
      <c r="D69" s="3211"/>
      <c r="E69" s="2525" t="s">
        <v>227</v>
      </c>
      <c r="G69" s="2536"/>
      <c r="H69" s="2536"/>
      <c r="K69" s="2305"/>
      <c r="L69" s="2305"/>
      <c r="M69" s="2305"/>
    </row>
    <row r="70" spans="1:13" s="2376" customFormat="1" ht="13.5" thickBot="1">
      <c r="A70" s="2538"/>
      <c r="B70" s="2530"/>
      <c r="C70" s="2539"/>
      <c r="D70" s="2530"/>
      <c r="E70" s="2540" t="s">
        <v>1052</v>
      </c>
      <c r="F70" s="2541">
        <f>SUM(E67:E69)</f>
        <v>0</v>
      </c>
      <c r="G70" s="2536"/>
      <c r="H70" s="2536"/>
      <c r="K70" s="2305"/>
      <c r="L70" s="2305"/>
      <c r="M70" s="2305"/>
    </row>
    <row r="71" spans="1:13" s="2376" customFormat="1">
      <c r="A71" s="2542"/>
      <c r="C71" s="2543"/>
      <c r="D71" s="3212"/>
      <c r="E71" s="3212"/>
      <c r="F71" s="3212"/>
      <c r="G71" s="2536"/>
      <c r="H71" s="2536"/>
    </row>
    <row r="72" spans="1:13" s="2376" customFormat="1">
      <c r="A72" s="2561" t="s">
        <v>1070</v>
      </c>
      <c r="B72" s="2477">
        <f>IF(G12=0,0,H62/G12*1000)</f>
        <v>0</v>
      </c>
      <c r="C72" s="2562" t="s">
        <v>1071</v>
      </c>
      <c r="D72" s="2563"/>
      <c r="E72" s="2477">
        <f>IF(G13=0,0,H62/G13*1000)</f>
        <v>0</v>
      </c>
      <c r="F72" s="2562" t="s">
        <v>1072</v>
      </c>
      <c r="G72" s="2474"/>
      <c r="H72" s="2536"/>
    </row>
    <row r="73" spans="1:13" s="2376" customFormat="1">
      <c r="A73" s="2564"/>
      <c r="B73" s="2477">
        <f>IF(B10=0,0,H62/B10)</f>
        <v>0</v>
      </c>
      <c r="C73" s="2562" t="s">
        <v>1073</v>
      </c>
      <c r="D73" s="2565"/>
      <c r="E73" s="2543"/>
      <c r="F73" s="2543"/>
      <c r="G73" s="2543"/>
    </row>
  </sheetData>
  <sheetProtection password="F25B" sheet="1" objects="1" scenarios="1"/>
  <mergeCells count="33">
    <mergeCell ref="D30:F30"/>
    <mergeCell ref="A2:C2"/>
    <mergeCell ref="D2:E2"/>
    <mergeCell ref="F2:H2"/>
    <mergeCell ref="A3:C3"/>
    <mergeCell ref="D3:E3"/>
    <mergeCell ref="F3:H3"/>
    <mergeCell ref="F5:H5"/>
    <mergeCell ref="A16:B16"/>
    <mergeCell ref="A18:G18"/>
    <mergeCell ref="A22:G22"/>
    <mergeCell ref="A28:G28"/>
    <mergeCell ref="A53:G53"/>
    <mergeCell ref="D37:F37"/>
    <mergeCell ref="D40:F40"/>
    <mergeCell ref="A43:G43"/>
    <mergeCell ref="A44:B44"/>
    <mergeCell ref="G45:G46"/>
    <mergeCell ref="A47:C47"/>
    <mergeCell ref="A48:C48"/>
    <mergeCell ref="A49:C49"/>
    <mergeCell ref="A50:C50"/>
    <mergeCell ref="A51:C51"/>
    <mergeCell ref="A52:C52"/>
    <mergeCell ref="A68:D68"/>
    <mergeCell ref="A69:D69"/>
    <mergeCell ref="D71:F71"/>
    <mergeCell ref="A55:C55"/>
    <mergeCell ref="A56:C56"/>
    <mergeCell ref="A57:C57"/>
    <mergeCell ref="A58:G58"/>
    <mergeCell ref="B61:F61"/>
    <mergeCell ref="A67:D67"/>
  </mergeCells>
  <printOptions horizontalCentered="1"/>
  <pageMargins left="0.78740157480314965" right="0.39370078740157483" top="0.31496062992125984" bottom="0" header="0" footer="0"/>
  <pageSetup paperSize="9" scale="84" orientation="portrait" horizontalDpi="300" verticalDpi="300" r:id="rId1"/>
  <headerFooter alignWithMargins="0">
    <oddFooter xml:space="preserve">&amp;L&amp;8
&amp;C
&amp;R
</oddFooter>
  </headerFooter>
  <legacyDrawing r:id="rId2"/>
</worksheet>
</file>

<file path=xl/worksheets/sheet67.xml><?xml version="1.0" encoding="utf-8"?>
<worksheet xmlns="http://schemas.openxmlformats.org/spreadsheetml/2006/main" xmlns:r="http://schemas.openxmlformats.org/officeDocument/2006/relationships">
  <sheetPr codeName="Tabelle66"/>
  <dimension ref="A1:M73"/>
  <sheetViews>
    <sheetView showZeros="0" zoomScale="110" zoomScaleNormal="110" workbookViewId="0">
      <selection activeCell="A2" sqref="A2:C2"/>
    </sheetView>
  </sheetViews>
  <sheetFormatPr baseColWidth="10" defaultRowHeight="12.75"/>
  <cols>
    <col min="1" max="1" width="28.42578125" style="2305" customWidth="1"/>
    <col min="2" max="2" width="6.5703125" style="2305" customWidth="1"/>
    <col min="3" max="3" width="9.42578125" style="2305" bestFit="1" customWidth="1"/>
    <col min="4" max="6" width="6.7109375" style="2305" customWidth="1"/>
    <col min="7" max="7" width="12.140625" style="2305" customWidth="1"/>
    <col min="8" max="8" width="9.28515625" style="2305" customWidth="1"/>
    <col min="9" max="10" width="2.5703125" style="2376" customWidth="1"/>
    <col min="11" max="16384" width="11.42578125" style="2305"/>
  </cols>
  <sheetData>
    <row r="1" spans="1:11" ht="20.100000000000001" customHeight="1" thickBot="1">
      <c r="G1" s="2376"/>
      <c r="I1" s="2305"/>
      <c r="J1" s="2305"/>
    </row>
    <row r="2" spans="1:11" s="2376" customFormat="1" ht="13.5" customHeight="1">
      <c r="A2" s="3193">
        <f>Hauptmenü!C4</f>
        <v>0</v>
      </c>
      <c r="B2" s="3194"/>
      <c r="C2" s="3194"/>
      <c r="D2" s="3195">
        <f>Hauptmenü!C5</f>
        <v>0</v>
      </c>
      <c r="E2" s="3195"/>
      <c r="F2" s="3196">
        <f>Hauptmenü!C6</f>
        <v>0</v>
      </c>
      <c r="G2" s="3196"/>
      <c r="H2" s="3197"/>
    </row>
    <row r="3" spans="1:11" s="2376" customFormat="1" ht="13.5" thickBot="1">
      <c r="A3" s="3198" t="s">
        <v>971</v>
      </c>
      <c r="B3" s="3199"/>
      <c r="C3" s="3199"/>
      <c r="D3" s="3200" t="s">
        <v>112</v>
      </c>
      <c r="E3" s="3200"/>
      <c r="F3" s="3201" t="s">
        <v>111</v>
      </c>
      <c r="G3" s="3201"/>
      <c r="H3" s="3202"/>
    </row>
    <row r="4" spans="1:11" s="2376" customFormat="1" ht="6" customHeight="1">
      <c r="H4" s="2377"/>
    </row>
    <row r="5" spans="1:11" ht="14.25" customHeight="1">
      <c r="A5" s="2434" t="s">
        <v>1053</v>
      </c>
      <c r="B5" s="2379"/>
      <c r="C5" s="2376"/>
      <c r="D5" s="2376"/>
      <c r="E5" s="2380" t="s">
        <v>1005</v>
      </c>
      <c r="F5" s="3225"/>
      <c r="G5" s="3225"/>
      <c r="H5" s="3225"/>
      <c r="K5" s="2435"/>
    </row>
    <row r="6" spans="1:11" ht="6" customHeight="1" thickBot="1">
      <c r="A6" s="2436"/>
      <c r="B6" s="2436"/>
      <c r="C6" s="2436"/>
      <c r="D6" s="2436"/>
      <c r="E6" s="2436"/>
      <c r="F6" s="2436"/>
      <c r="G6" s="2437"/>
      <c r="H6" s="2436"/>
      <c r="K6" s="2435"/>
    </row>
    <row r="7" spans="1:11" ht="6" customHeight="1">
      <c r="A7" s="2376"/>
      <c r="C7" s="2376"/>
      <c r="D7" s="2438"/>
      <c r="E7" s="2376"/>
      <c r="F7" s="2376"/>
      <c r="G7" s="2376"/>
      <c r="H7" s="2376"/>
      <c r="K7" s="2435"/>
    </row>
    <row r="8" spans="1:11">
      <c r="A8" s="2439" t="s">
        <v>1006</v>
      </c>
      <c r="B8" s="2440"/>
      <c r="C8" s="2441" t="s">
        <v>1054</v>
      </c>
      <c r="D8" s="2543" t="s">
        <v>1055</v>
      </c>
      <c r="E8" s="2376"/>
      <c r="F8" s="2376"/>
      <c r="G8" s="2381"/>
      <c r="H8" s="2376"/>
    </row>
    <row r="9" spans="1:11">
      <c r="A9" s="2478" t="s">
        <v>1056</v>
      </c>
      <c r="B9" s="2440"/>
      <c r="C9" s="2441" t="s">
        <v>395</v>
      </c>
      <c r="D9" s="2376"/>
      <c r="E9" s="2376"/>
      <c r="F9" s="2376"/>
      <c r="G9" s="2381"/>
      <c r="H9" s="2376"/>
    </row>
    <row r="10" spans="1:11">
      <c r="A10" s="2439" t="s">
        <v>1057</v>
      </c>
      <c r="B10" s="2537">
        <f>IF(B9=0,0,B8/(B9/100))</f>
        <v>0</v>
      </c>
      <c r="C10" s="2441" t="s">
        <v>1007</v>
      </c>
      <c r="E10" s="2376"/>
      <c r="F10" s="2376"/>
      <c r="G10" s="2381"/>
      <c r="H10" s="2376"/>
    </row>
    <row r="11" spans="1:11" ht="6" customHeight="1">
      <c r="A11" s="2376"/>
      <c r="B11" s="2381"/>
      <c r="C11" s="2444"/>
      <c r="D11" s="2376"/>
      <c r="E11" s="2376"/>
      <c r="F11" s="2376"/>
      <c r="G11" s="2381"/>
      <c r="H11" s="2376"/>
    </row>
    <row r="12" spans="1:11">
      <c r="A12" s="2546" t="s">
        <v>1058</v>
      </c>
      <c r="B12" s="2440"/>
      <c r="C12" s="2547" t="s">
        <v>1059</v>
      </c>
      <c r="D12" s="2548"/>
      <c r="E12" s="2549"/>
      <c r="F12" s="2550" t="s">
        <v>1060</v>
      </c>
      <c r="G12" s="2551">
        <f>$B$8*100*B12</f>
        <v>0</v>
      </c>
      <c r="H12" s="2543" t="s">
        <v>1061</v>
      </c>
    </row>
    <row r="13" spans="1:11">
      <c r="A13" s="2552"/>
      <c r="B13" s="2440"/>
      <c r="C13" s="2553" t="s">
        <v>1062</v>
      </c>
      <c r="D13" s="2526"/>
      <c r="E13" s="2554"/>
      <c r="F13" s="2552"/>
      <c r="G13" s="2551">
        <f>$B$8*100*B13</f>
        <v>0</v>
      </c>
      <c r="H13" s="2543" t="s">
        <v>1063</v>
      </c>
    </row>
    <row r="14" spans="1:11" s="2383" customFormat="1" ht="6" customHeight="1">
      <c r="A14" s="2446"/>
      <c r="B14" s="2446"/>
      <c r="C14" s="2447"/>
      <c r="D14" s="2381"/>
      <c r="E14" s="2381"/>
      <c r="F14" s="2381"/>
      <c r="G14" s="2381"/>
      <c r="H14" s="2381"/>
      <c r="I14" s="2381"/>
      <c r="J14" s="2381"/>
    </row>
    <row r="15" spans="1:11" s="2381" customFormat="1" ht="22.5">
      <c r="A15" s="2555" t="s">
        <v>1064</v>
      </c>
      <c r="B15" s="2556"/>
      <c r="C15" s="2557" t="s">
        <v>1009</v>
      </c>
      <c r="G15" s="2451" t="s">
        <v>82</v>
      </c>
    </row>
    <row r="16" spans="1:11">
      <c r="A16" s="3238"/>
      <c r="B16" s="3222"/>
      <c r="C16" s="2454"/>
      <c r="D16" s="2455"/>
      <c r="E16" s="2456"/>
      <c r="F16" s="2457"/>
      <c r="G16" s="2458">
        <f>C16*B10</f>
        <v>0</v>
      </c>
      <c r="H16" s="2376"/>
      <c r="K16" s="2435"/>
    </row>
    <row r="17" spans="1:13" s="2383" customFormat="1" ht="13.5" thickBot="1">
      <c r="A17" s="2462" t="s">
        <v>1011</v>
      </c>
      <c r="B17" s="2463"/>
      <c r="C17" s="2464"/>
      <c r="D17" s="2381"/>
      <c r="E17" s="2381"/>
      <c r="F17" s="2381"/>
      <c r="G17" s="2465"/>
      <c r="H17" s="2381"/>
      <c r="I17" s="2381"/>
      <c r="J17" s="2381"/>
    </row>
    <row r="18" spans="1:13" s="2468" customFormat="1" ht="16.5" thickBot="1">
      <c r="A18" s="3226" t="s">
        <v>1012</v>
      </c>
      <c r="B18" s="3227"/>
      <c r="C18" s="3227"/>
      <c r="D18" s="3227"/>
      <c r="E18" s="3227"/>
      <c r="F18" s="3227"/>
      <c r="G18" s="3228"/>
      <c r="H18" s="2466">
        <f>G16-G17</f>
        <v>0</v>
      </c>
      <c r="I18" s="2467"/>
      <c r="J18" s="2467"/>
    </row>
    <row r="19" spans="1:13" s="2376" customFormat="1" ht="6" customHeight="1">
      <c r="A19" s="2376" t="s">
        <v>227</v>
      </c>
      <c r="B19" s="2456" t="s">
        <v>227</v>
      </c>
      <c r="C19" s="2376" t="s">
        <v>227</v>
      </c>
      <c r="D19" s="2376" t="s">
        <v>227</v>
      </c>
      <c r="E19" s="2376" t="s">
        <v>227</v>
      </c>
      <c r="F19" s="2376" t="s">
        <v>227</v>
      </c>
      <c r="G19" s="2469" t="s">
        <v>227</v>
      </c>
      <c r="H19" s="2470" t="s">
        <v>227</v>
      </c>
      <c r="K19" s="2305"/>
      <c r="L19" s="2305"/>
      <c r="M19" s="2305"/>
    </row>
    <row r="20" spans="1:13" s="2381" customFormat="1">
      <c r="A20" s="2448"/>
      <c r="B20" s="2489" t="s">
        <v>1065</v>
      </c>
      <c r="C20" s="2558" t="s">
        <v>147</v>
      </c>
      <c r="D20" s="2559" t="s">
        <v>1066</v>
      </c>
      <c r="H20" s="2472"/>
    </row>
    <row r="21" spans="1:13" s="2376" customFormat="1" ht="13.5" thickBot="1">
      <c r="A21" s="2439" t="s">
        <v>1067</v>
      </c>
      <c r="B21" s="2440"/>
      <c r="C21" s="2476"/>
      <c r="D21" s="2560"/>
      <c r="G21" s="2477">
        <f>IF(D21=0,0,B21*C21*1/D21)</f>
        <v>0</v>
      </c>
      <c r="H21" s="2471"/>
      <c r="K21" s="2305"/>
      <c r="L21" s="2305"/>
      <c r="M21" s="2305"/>
    </row>
    <row r="22" spans="1:13" s="2376" customFormat="1" ht="13.5" thickBot="1">
      <c r="A22" s="3218" t="s">
        <v>1018</v>
      </c>
      <c r="B22" s="3219"/>
      <c r="C22" s="3219"/>
      <c r="D22" s="3219"/>
      <c r="E22" s="3219"/>
      <c r="F22" s="3219"/>
      <c r="G22" s="3220"/>
      <c r="H22" s="2485">
        <f>G21</f>
        <v>0</v>
      </c>
      <c r="K22" s="2305"/>
      <c r="L22" s="2305"/>
      <c r="M22" s="2305"/>
    </row>
    <row r="23" spans="1:13" s="2383" customFormat="1" ht="6" customHeight="1">
      <c r="A23" s="2486"/>
      <c r="B23" s="2486"/>
      <c r="C23" s="2487"/>
      <c r="D23" s="2487"/>
      <c r="E23" s="2486"/>
      <c r="F23" s="2486"/>
      <c r="G23" s="2486"/>
      <c r="H23" s="2472"/>
      <c r="I23" s="2381"/>
      <c r="J23" s="2381"/>
    </row>
    <row r="24" spans="1:13" ht="22.5">
      <c r="A24" s="2439" t="s">
        <v>1019</v>
      </c>
      <c r="B24" s="2488" t="s">
        <v>1020</v>
      </c>
      <c r="C24" s="2488" t="s">
        <v>1021</v>
      </c>
      <c r="E24" s="2376"/>
      <c r="F24" s="2376"/>
      <c r="G24" s="2489" t="s">
        <v>619</v>
      </c>
      <c r="H24" s="2471"/>
    </row>
    <row r="25" spans="1:13">
      <c r="A25" s="2490"/>
      <c r="B25" s="2491"/>
      <c r="C25" s="2476"/>
      <c r="E25" s="2376"/>
      <c r="F25" s="2376"/>
      <c r="G25" s="2458">
        <f>B25*C25</f>
        <v>0</v>
      </c>
      <c r="H25" s="2471"/>
    </row>
    <row r="26" spans="1:13">
      <c r="A26" s="2490"/>
      <c r="B26" s="2491"/>
      <c r="C26" s="2476"/>
      <c r="E26" s="2376"/>
      <c r="F26" s="2376"/>
      <c r="G26" s="2458">
        <f>B26*C26</f>
        <v>0</v>
      </c>
      <c r="H26" s="2471"/>
    </row>
    <row r="27" spans="1:13" ht="13.5" thickBot="1">
      <c r="A27" s="2492"/>
      <c r="B27" s="2491"/>
      <c r="C27" s="2476"/>
      <c r="E27" s="2376"/>
      <c r="F27" s="2376"/>
      <c r="G27" s="2493">
        <f>B27*C27</f>
        <v>0</v>
      </c>
      <c r="H27" s="2471"/>
      <c r="M27" s="2494"/>
    </row>
    <row r="28" spans="1:13" ht="13.5" thickBot="1">
      <c r="A28" s="3218" t="s">
        <v>1022</v>
      </c>
      <c r="B28" s="3219"/>
      <c r="C28" s="3219"/>
      <c r="D28" s="3219"/>
      <c r="E28" s="3219"/>
      <c r="F28" s="3219"/>
      <c r="G28" s="3220"/>
      <c r="H28" s="2485">
        <f>SUM(G25:G27)</f>
        <v>0</v>
      </c>
    </row>
    <row r="29" spans="1:13" s="2376" customFormat="1" ht="6" customHeight="1">
      <c r="A29" s="2495"/>
      <c r="B29" s="2495"/>
      <c r="C29" s="2495"/>
      <c r="D29" s="2495"/>
      <c r="E29" s="2495"/>
      <c r="F29" s="2495"/>
      <c r="G29" s="2495"/>
      <c r="H29" s="2472"/>
      <c r="K29" s="2305"/>
      <c r="L29" s="2305"/>
      <c r="M29" s="2305"/>
    </row>
    <row r="30" spans="1:13" s="2376" customFormat="1">
      <c r="A30" s="2496"/>
      <c r="B30" s="2497" t="s">
        <v>1023</v>
      </c>
      <c r="C30" s="2497" t="s">
        <v>1024</v>
      </c>
      <c r="D30" s="3229" t="s">
        <v>1025</v>
      </c>
      <c r="E30" s="3230"/>
      <c r="F30" s="3231"/>
      <c r="G30" s="2498" t="s">
        <v>1026</v>
      </c>
      <c r="H30" s="2472"/>
      <c r="K30" s="2305"/>
      <c r="L30" s="2305"/>
      <c r="M30" s="2305"/>
    </row>
    <row r="31" spans="1:13" s="2376" customFormat="1">
      <c r="A31" s="2499" t="s">
        <v>284</v>
      </c>
      <c r="B31" s="2500" t="s">
        <v>1007</v>
      </c>
      <c r="C31" s="2501" t="s">
        <v>1027</v>
      </c>
      <c r="D31" s="2489" t="s">
        <v>1028</v>
      </c>
      <c r="E31" s="2489" t="s">
        <v>1029</v>
      </c>
      <c r="F31" s="2489" t="s">
        <v>1030</v>
      </c>
      <c r="G31" s="2502" t="s">
        <v>619</v>
      </c>
      <c r="H31" s="2472"/>
      <c r="K31" s="2305"/>
      <c r="L31" s="2305"/>
      <c r="M31" s="2305"/>
    </row>
    <row r="32" spans="1:13" s="2376" customFormat="1">
      <c r="A32" s="2459"/>
      <c r="B32" s="2459"/>
      <c r="C32" s="2503"/>
      <c r="D32" s="2504"/>
      <c r="E32" s="2504"/>
      <c r="F32" s="2504"/>
      <c r="G32" s="2458">
        <f>B32*C32</f>
        <v>0</v>
      </c>
      <c r="H32" s="2471"/>
      <c r="K32" s="2305"/>
      <c r="L32" s="2305"/>
      <c r="M32" s="2305"/>
    </row>
    <row r="33" spans="1:13" s="2376" customFormat="1">
      <c r="A33" s="2445"/>
      <c r="B33" s="2445"/>
      <c r="C33" s="2505"/>
      <c r="D33" s="2504"/>
      <c r="E33" s="2504"/>
      <c r="F33" s="2504"/>
      <c r="G33" s="2458">
        <f>B33*C33</f>
        <v>0</v>
      </c>
      <c r="H33" s="2471"/>
      <c r="K33" s="2305"/>
      <c r="L33" s="2305"/>
      <c r="M33" s="2305"/>
    </row>
    <row r="34" spans="1:13" s="2376" customFormat="1">
      <c r="A34" s="2445"/>
      <c r="B34" s="2445"/>
      <c r="C34" s="2505"/>
      <c r="D34" s="2504"/>
      <c r="E34" s="2504"/>
      <c r="F34" s="2504"/>
      <c r="G34" s="2458">
        <f>B34*C34</f>
        <v>0</v>
      </c>
      <c r="H34" s="2471"/>
      <c r="K34" s="2305"/>
      <c r="L34" s="2305"/>
      <c r="M34" s="2305"/>
    </row>
    <row r="35" spans="1:13" s="2376" customFormat="1">
      <c r="A35" s="2445"/>
      <c r="B35" s="2445"/>
      <c r="C35" s="2505"/>
      <c r="D35" s="2504"/>
      <c r="E35" s="2504"/>
      <c r="F35" s="2504"/>
      <c r="G35" s="2458">
        <f>B35*C35</f>
        <v>0</v>
      </c>
      <c r="H35" s="2471"/>
      <c r="K35" s="2305"/>
      <c r="L35" s="2305"/>
      <c r="M35" s="2305"/>
    </row>
    <row r="36" spans="1:13" s="2376" customFormat="1">
      <c r="A36" s="2445"/>
      <c r="B36" s="2445"/>
      <c r="C36" s="2505"/>
      <c r="D36" s="2504"/>
      <c r="E36" s="2504"/>
      <c r="F36" s="2504"/>
      <c r="G36" s="2458">
        <f>B36*C36</f>
        <v>0</v>
      </c>
      <c r="H36" s="2472"/>
      <c r="K36" s="2305"/>
      <c r="L36" s="2305"/>
      <c r="M36" s="2305"/>
    </row>
    <row r="37" spans="1:13">
      <c r="A37" s="2506" t="s">
        <v>1031</v>
      </c>
      <c r="B37" s="2507" t="s">
        <v>1032</v>
      </c>
      <c r="C37" s="2508"/>
      <c r="D37" s="3229" t="s">
        <v>1033</v>
      </c>
      <c r="E37" s="3230"/>
      <c r="F37" s="3231"/>
      <c r="H37" s="2509"/>
    </row>
    <row r="38" spans="1:13">
      <c r="A38" s="2445"/>
      <c r="B38" s="2440"/>
      <c r="C38" s="2478"/>
      <c r="D38" s="2504"/>
      <c r="E38" s="2504"/>
      <c r="F38" s="2504"/>
      <c r="G38" s="2455"/>
      <c r="H38" s="2509"/>
    </row>
    <row r="39" spans="1:13">
      <c r="A39" s="2445"/>
      <c r="B39" s="2445"/>
      <c r="C39" s="2478"/>
      <c r="D39" s="2504"/>
      <c r="E39" s="2504"/>
      <c r="F39" s="2504"/>
      <c r="G39" s="2455"/>
      <c r="H39" s="2509"/>
    </row>
    <row r="40" spans="1:13" s="2381" customFormat="1">
      <c r="A40" s="2443"/>
      <c r="B40" s="2443"/>
      <c r="C40" s="2443"/>
      <c r="D40" s="3232" t="s">
        <v>1034</v>
      </c>
      <c r="E40" s="3233"/>
      <c r="F40" s="3234"/>
      <c r="H40" s="2509"/>
    </row>
    <row r="41" spans="1:13">
      <c r="A41" s="2478" t="s">
        <v>1035</v>
      </c>
      <c r="B41" s="2478"/>
      <c r="C41" s="2478"/>
      <c r="D41" s="2510">
        <f>$B$38*D32+$B$39*D33+$B$40*D34+$B$41*D35+$B$42*D36</f>
        <v>0</v>
      </c>
      <c r="E41" s="2510">
        <f t="shared" ref="E41:F41" si="0">$B$38*E32+$B$39*E33+$B$40*E34+$B$41*E35+$B$42*E36</f>
        <v>0</v>
      </c>
      <c r="F41" s="2510">
        <f t="shared" si="0"/>
        <v>0</v>
      </c>
      <c r="G41" s="2455"/>
      <c r="H41" s="2509"/>
    </row>
    <row r="42" spans="1:13" ht="13.5" thickBot="1">
      <c r="A42" s="2508" t="s">
        <v>1036</v>
      </c>
      <c r="B42" s="2508"/>
      <c r="C42" s="2508"/>
      <c r="D42" s="2510">
        <f>$B$44*D38+$B$45*D39+D41</f>
        <v>0</v>
      </c>
      <c r="E42" s="2510">
        <f t="shared" ref="E42:F42" si="1">$B$44*E38+$B$45*E39+E41</f>
        <v>0</v>
      </c>
      <c r="F42" s="2510">
        <f t="shared" si="1"/>
        <v>0</v>
      </c>
      <c r="G42" s="2511"/>
      <c r="H42" s="2512"/>
    </row>
    <row r="43" spans="1:13" ht="13.5" thickBot="1">
      <c r="A43" s="3218" t="s">
        <v>1037</v>
      </c>
      <c r="B43" s="3219"/>
      <c r="C43" s="3219"/>
      <c r="D43" s="3219"/>
      <c r="E43" s="3219"/>
      <c r="F43" s="3219"/>
      <c r="G43" s="3220"/>
      <c r="H43" s="2485">
        <f>SUM(G32:G36)</f>
        <v>0</v>
      </c>
    </row>
    <row r="44" spans="1:13" s="2381" customFormat="1" ht="6" customHeight="1">
      <c r="A44" s="3235"/>
      <c r="B44" s="3235"/>
      <c r="C44" s="2446"/>
      <c r="D44" s="2513"/>
      <c r="G44" s="2446"/>
      <c r="H44" s="2514"/>
    </row>
    <row r="45" spans="1:13" s="2381" customFormat="1" ht="15" customHeight="1">
      <c r="A45" s="2515"/>
      <c r="B45" s="2515"/>
      <c r="D45" s="2516"/>
      <c r="G45" s="3236" t="s">
        <v>1038</v>
      </c>
      <c r="H45" s="2514"/>
    </row>
    <row r="46" spans="1:13" s="2381" customFormat="1" ht="18.75">
      <c r="A46" s="2517" t="s">
        <v>1039</v>
      </c>
      <c r="B46" s="2517"/>
      <c r="C46" s="2518"/>
      <c r="D46" s="2519" t="s">
        <v>1040</v>
      </c>
      <c r="E46" s="2473" t="s">
        <v>1041</v>
      </c>
      <c r="G46" s="3237"/>
      <c r="H46" s="2514"/>
    </row>
    <row r="47" spans="1:13" s="2376" customFormat="1" ht="15" customHeight="1">
      <c r="A47" s="3214"/>
      <c r="B47" s="3214"/>
      <c r="C47" s="3215"/>
      <c r="D47" s="2504"/>
      <c r="E47" s="2504"/>
      <c r="G47" s="2520"/>
      <c r="H47" s="2521"/>
      <c r="K47" s="2305"/>
      <c r="L47" s="2305"/>
      <c r="M47" s="2305"/>
    </row>
    <row r="48" spans="1:13" s="2376" customFormat="1" ht="15" customHeight="1">
      <c r="A48" s="3214"/>
      <c r="B48" s="3214"/>
      <c r="C48" s="3215"/>
      <c r="D48" s="2504"/>
      <c r="E48" s="2504"/>
      <c r="G48" s="2520"/>
      <c r="H48" s="2521"/>
      <c r="K48" s="2305"/>
      <c r="L48" s="2305"/>
      <c r="M48" s="2305"/>
    </row>
    <row r="49" spans="1:13" s="2376" customFormat="1" ht="15" customHeight="1">
      <c r="A49" s="3214"/>
      <c r="B49" s="3214"/>
      <c r="C49" s="3215"/>
      <c r="D49" s="2504"/>
      <c r="E49" s="2504"/>
      <c r="G49" s="2520"/>
      <c r="H49" s="2521"/>
      <c r="K49" s="2305"/>
      <c r="L49" s="2305"/>
      <c r="M49" s="2305"/>
    </row>
    <row r="50" spans="1:13" s="2376" customFormat="1" ht="15" customHeight="1">
      <c r="A50" s="3214"/>
      <c r="B50" s="3214"/>
      <c r="C50" s="3215"/>
      <c r="D50" s="2504"/>
      <c r="E50" s="2504"/>
      <c r="G50" s="2520"/>
      <c r="H50" s="2521"/>
      <c r="K50" s="2305"/>
      <c r="L50" s="2305"/>
      <c r="M50" s="2305"/>
    </row>
    <row r="51" spans="1:13" s="2376" customFormat="1" ht="15" customHeight="1">
      <c r="A51" s="3214"/>
      <c r="B51" s="3214"/>
      <c r="C51" s="3215"/>
      <c r="D51" s="2504"/>
      <c r="E51" s="2504"/>
      <c r="G51" s="2520"/>
      <c r="H51" s="2521"/>
      <c r="K51" s="2305"/>
      <c r="L51" s="2305"/>
      <c r="M51" s="2305"/>
    </row>
    <row r="52" spans="1:13" s="2376" customFormat="1" ht="15.75" customHeight="1" thickBot="1">
      <c r="A52" s="3216"/>
      <c r="B52" s="3216"/>
      <c r="C52" s="3217"/>
      <c r="D52" s="2504"/>
      <c r="E52" s="2504"/>
      <c r="G52" s="2520"/>
      <c r="H52" s="2521"/>
      <c r="K52" s="2305"/>
      <c r="L52" s="2305"/>
      <c r="M52" s="2305"/>
    </row>
    <row r="53" spans="1:13" s="2376" customFormat="1" ht="13.5" thickBot="1">
      <c r="A53" s="3218" t="s">
        <v>1042</v>
      </c>
      <c r="B53" s="3219"/>
      <c r="C53" s="3219"/>
      <c r="D53" s="3219"/>
      <c r="E53" s="3219"/>
      <c r="F53" s="3219"/>
      <c r="G53" s="3220"/>
      <c r="H53" s="2485">
        <f>G47*D47+G48*D48+G49*D49+G50*D50+G51*D51+G52*D52</f>
        <v>0</v>
      </c>
      <c r="K53" s="2305"/>
      <c r="L53" s="2305"/>
      <c r="M53" s="2305"/>
    </row>
    <row r="54" spans="1:13" s="2376" customFormat="1">
      <c r="A54" s="2522" t="s">
        <v>1043</v>
      </c>
      <c r="C54" s="2305"/>
      <c r="D54" s="2523" t="s">
        <v>1044</v>
      </c>
      <c r="E54" s="2523" t="s">
        <v>375</v>
      </c>
      <c r="G54" s="2524" t="s">
        <v>619</v>
      </c>
      <c r="H54" s="2471"/>
      <c r="K54" s="2305"/>
      <c r="L54" s="2305"/>
      <c r="M54" s="2305"/>
    </row>
    <row r="55" spans="1:13" s="2376" customFormat="1">
      <c r="A55" s="3221"/>
      <c r="B55" s="3221"/>
      <c r="C55" s="3222"/>
      <c r="D55" s="2440"/>
      <c r="E55" s="2440"/>
      <c r="G55" s="2458">
        <f>D55*E55</f>
        <v>0</v>
      </c>
      <c r="H55" s="2471"/>
      <c r="K55" s="2305"/>
      <c r="L55" s="2305"/>
      <c r="M55" s="2305"/>
    </row>
    <row r="56" spans="1:13" s="2376" customFormat="1">
      <c r="A56" s="3221"/>
      <c r="B56" s="3221"/>
      <c r="C56" s="3222"/>
      <c r="D56" s="2440"/>
      <c r="E56" s="2440"/>
      <c r="G56" s="2458">
        <f>D56*E56</f>
        <v>0</v>
      </c>
      <c r="H56" s="2471"/>
      <c r="K56" s="2305"/>
      <c r="L56" s="2305"/>
      <c r="M56" s="2305"/>
    </row>
    <row r="57" spans="1:13" s="2376" customFormat="1" ht="15.75" customHeight="1" thickBot="1">
      <c r="A57" s="3223"/>
      <c r="B57" s="3223"/>
      <c r="C57" s="3224"/>
      <c r="D57" s="2525"/>
      <c r="E57" s="2525"/>
      <c r="G57" s="2493">
        <f>D57*E57</f>
        <v>0</v>
      </c>
      <c r="H57" s="2471"/>
      <c r="K57" s="2305"/>
      <c r="L57" s="2305"/>
      <c r="M57" s="2305"/>
    </row>
    <row r="58" spans="1:13" s="2376" customFormat="1" ht="13.5" thickBot="1">
      <c r="A58" s="3218" t="s">
        <v>1045</v>
      </c>
      <c r="B58" s="3219"/>
      <c r="C58" s="3219"/>
      <c r="D58" s="3219"/>
      <c r="E58" s="3219"/>
      <c r="F58" s="3219"/>
      <c r="G58" s="3220"/>
      <c r="H58" s="2485">
        <f>SUM(G55:G57)</f>
        <v>0</v>
      </c>
      <c r="K58" s="2305"/>
      <c r="L58" s="2305"/>
      <c r="M58" s="2305"/>
    </row>
    <row r="59" spans="1:13" s="2376" customFormat="1">
      <c r="A59" s="2526" t="s">
        <v>1068</v>
      </c>
      <c r="B59" s="2526"/>
      <c r="C59" s="2526"/>
      <c r="D59" s="2526"/>
      <c r="E59" s="2526"/>
      <c r="F59" s="2526"/>
      <c r="G59" s="2526"/>
      <c r="H59" s="2527"/>
      <c r="K59" s="2305"/>
      <c r="L59" s="2305"/>
      <c r="M59" s="2305"/>
    </row>
    <row r="60" spans="1:13" s="2376" customFormat="1">
      <c r="A60" s="2442" t="s">
        <v>1069</v>
      </c>
      <c r="B60" s="2442"/>
      <c r="C60" s="2442"/>
      <c r="D60" s="2442"/>
      <c r="E60" s="2442"/>
      <c r="F60" s="2442"/>
      <c r="G60" s="2442"/>
      <c r="H60" s="2527"/>
      <c r="K60" s="2305"/>
      <c r="L60" s="2305"/>
      <c r="M60" s="2305"/>
    </row>
    <row r="61" spans="1:13" s="2376" customFormat="1" ht="13.5" thickBot="1">
      <c r="A61" s="2376" t="s">
        <v>23</v>
      </c>
      <c r="B61" s="3203"/>
      <c r="C61" s="3204"/>
      <c r="D61" s="3204"/>
      <c r="E61" s="3204"/>
      <c r="F61" s="3205"/>
      <c r="H61" s="2528"/>
      <c r="K61" s="2305"/>
      <c r="L61" s="2305"/>
      <c r="M61" s="2305"/>
    </row>
    <row r="62" spans="1:13" s="2376" customFormat="1" ht="16.5" thickBot="1">
      <c r="A62" s="2529" t="s">
        <v>1049</v>
      </c>
      <c r="B62" s="2530"/>
      <c r="C62" s="2530"/>
      <c r="D62" s="2530"/>
      <c r="E62" s="2530"/>
      <c r="F62" s="2530"/>
      <c r="G62" s="2531"/>
      <c r="H62" s="2532">
        <f>H22+H43+H28+H53+H58+H59+H60+H61</f>
        <v>0</v>
      </c>
      <c r="K62" s="2305"/>
      <c r="L62" s="2305"/>
      <c r="M62" s="2305"/>
    </row>
    <row r="63" spans="1:13" s="2376" customFormat="1" ht="6" customHeight="1" thickBot="1">
      <c r="H63" s="2471"/>
      <c r="K63" s="2305"/>
      <c r="L63" s="2305"/>
      <c r="M63" s="2305"/>
    </row>
    <row r="64" spans="1:13" s="2376" customFormat="1" ht="16.5" thickBot="1">
      <c r="A64" s="2529" t="str">
        <f>CONCATENATE("Deckungsbeitrag ",F5)</f>
        <v xml:space="preserve">Deckungsbeitrag </v>
      </c>
      <c r="B64" s="2530"/>
      <c r="C64" s="2530"/>
      <c r="D64" s="2530"/>
      <c r="E64" s="2530"/>
      <c r="F64" s="2530"/>
      <c r="G64" s="2531"/>
      <c r="H64" s="2466">
        <f>H18-H62</f>
        <v>0</v>
      </c>
      <c r="K64" s="2305"/>
      <c r="L64" s="2305"/>
      <c r="M64" s="2305"/>
    </row>
    <row r="65" spans="1:13" s="2376" customFormat="1" ht="6" customHeight="1">
      <c r="K65" s="2305"/>
      <c r="L65" s="2305"/>
      <c r="M65" s="2305"/>
    </row>
    <row r="66" spans="1:13" s="2376" customFormat="1">
      <c r="A66" s="2533" t="s">
        <v>1050</v>
      </c>
      <c r="B66" s="2442"/>
      <c r="C66" s="2534"/>
      <c r="D66" s="2439"/>
      <c r="E66" s="2473" t="s">
        <v>1041</v>
      </c>
      <c r="G66" s="2535"/>
      <c r="H66" s="2536"/>
      <c r="K66" s="2305"/>
      <c r="L66" s="2305"/>
      <c r="M66" s="2305"/>
    </row>
    <row r="67" spans="1:13" s="2376" customFormat="1">
      <c r="A67" s="3206" t="s">
        <v>1051</v>
      </c>
      <c r="B67" s="3206"/>
      <c r="C67" s="3206"/>
      <c r="D67" s="3207"/>
      <c r="E67" s="2537">
        <f>E47*D47+E48*D48+E49*D49+E50*D50+E51*D51+E52*D52</f>
        <v>0</v>
      </c>
      <c r="G67" s="2536"/>
      <c r="H67" s="2536"/>
      <c r="K67" s="2305"/>
      <c r="L67" s="2305"/>
      <c r="M67" s="2305"/>
    </row>
    <row r="68" spans="1:13" s="2376" customFormat="1">
      <c r="A68" s="3208"/>
      <c r="B68" s="3208"/>
      <c r="C68" s="3208"/>
      <c r="D68" s="3209"/>
      <c r="E68" s="2440" t="s">
        <v>227</v>
      </c>
      <c r="G68" s="2536"/>
      <c r="H68" s="2536"/>
      <c r="K68" s="2305"/>
      <c r="L68" s="2305"/>
      <c r="M68" s="2305"/>
    </row>
    <row r="69" spans="1:13" s="2376" customFormat="1" ht="13.5" thickBot="1">
      <c r="A69" s="3210"/>
      <c r="B69" s="3210"/>
      <c r="C69" s="3210"/>
      <c r="D69" s="3211"/>
      <c r="E69" s="2525" t="s">
        <v>227</v>
      </c>
      <c r="G69" s="2536"/>
      <c r="H69" s="2536"/>
      <c r="K69" s="2305"/>
      <c r="L69" s="2305"/>
      <c r="M69" s="2305"/>
    </row>
    <row r="70" spans="1:13" s="2376" customFormat="1" ht="13.5" thickBot="1">
      <c r="A70" s="2538"/>
      <c r="B70" s="2530"/>
      <c r="C70" s="2539"/>
      <c r="D70" s="2530"/>
      <c r="E70" s="2540" t="s">
        <v>1052</v>
      </c>
      <c r="F70" s="2541">
        <f>SUM(E67:E69)</f>
        <v>0</v>
      </c>
      <c r="G70" s="2536"/>
      <c r="H70" s="2536"/>
      <c r="K70" s="2305"/>
      <c r="L70" s="2305"/>
      <c r="M70" s="2305"/>
    </row>
    <row r="71" spans="1:13" s="2376" customFormat="1">
      <c r="A71" s="2542"/>
      <c r="C71" s="2543"/>
      <c r="D71" s="3212"/>
      <c r="E71" s="3212"/>
      <c r="F71" s="3212"/>
      <c r="G71" s="2536"/>
      <c r="H71" s="2536"/>
    </row>
    <row r="72" spans="1:13" s="2376" customFormat="1">
      <c r="A72" s="2561" t="s">
        <v>1070</v>
      </c>
      <c r="B72" s="2477">
        <f>IF(G12=0,0,H62/G12*1000)</f>
        <v>0</v>
      </c>
      <c r="C72" s="2562" t="s">
        <v>1071</v>
      </c>
      <c r="D72" s="2563"/>
      <c r="E72" s="2477">
        <f>IF(G13=0,0,H62/G13*1000)</f>
        <v>0</v>
      </c>
      <c r="F72" s="2562" t="s">
        <v>1072</v>
      </c>
      <c r="G72" s="2474"/>
      <c r="H72" s="2536"/>
    </row>
    <row r="73" spans="1:13" s="2376" customFormat="1">
      <c r="A73" s="2564"/>
      <c r="B73" s="2477">
        <f>IF(B10=0,0,H62/B10)</f>
        <v>0</v>
      </c>
      <c r="C73" s="2562" t="s">
        <v>1073</v>
      </c>
      <c r="D73" s="2565"/>
      <c r="E73" s="2543"/>
      <c r="F73" s="2543"/>
      <c r="G73" s="2543"/>
    </row>
  </sheetData>
  <sheetProtection password="F25B" sheet="1" objects="1" scenarios="1"/>
  <mergeCells count="33">
    <mergeCell ref="D30:F30"/>
    <mergeCell ref="A2:C2"/>
    <mergeCell ref="D2:E2"/>
    <mergeCell ref="F2:H2"/>
    <mergeCell ref="A3:C3"/>
    <mergeCell ref="D3:E3"/>
    <mergeCell ref="F3:H3"/>
    <mergeCell ref="F5:H5"/>
    <mergeCell ref="A16:B16"/>
    <mergeCell ref="A18:G18"/>
    <mergeCell ref="A22:G22"/>
    <mergeCell ref="A28:G28"/>
    <mergeCell ref="A53:G53"/>
    <mergeCell ref="D37:F37"/>
    <mergeCell ref="D40:F40"/>
    <mergeCell ref="A43:G43"/>
    <mergeCell ref="A44:B44"/>
    <mergeCell ref="G45:G46"/>
    <mergeCell ref="A47:C47"/>
    <mergeCell ref="A48:C48"/>
    <mergeCell ref="A49:C49"/>
    <mergeCell ref="A50:C50"/>
    <mergeCell ref="A51:C51"/>
    <mergeCell ref="A52:C52"/>
    <mergeCell ref="A68:D68"/>
    <mergeCell ref="A69:D69"/>
    <mergeCell ref="D71:F71"/>
    <mergeCell ref="A55:C55"/>
    <mergeCell ref="A56:C56"/>
    <mergeCell ref="A57:C57"/>
    <mergeCell ref="A58:G58"/>
    <mergeCell ref="B61:F61"/>
    <mergeCell ref="A67:D67"/>
  </mergeCells>
  <printOptions horizontalCentered="1"/>
  <pageMargins left="0.78740157480314965" right="0.39370078740157483" top="0.31496062992125984" bottom="0" header="0" footer="0"/>
  <pageSetup paperSize="9" scale="84" orientation="portrait" horizontalDpi="300" verticalDpi="300" r:id="rId1"/>
  <headerFooter alignWithMargins="0">
    <oddFooter xml:space="preserve">&amp;L&amp;8
&amp;C
&amp;R
</oddFooter>
  </headerFooter>
  <legacyDrawing r:id="rId2"/>
</worksheet>
</file>

<file path=xl/worksheets/sheet68.xml><?xml version="1.0" encoding="utf-8"?>
<worksheet xmlns="http://schemas.openxmlformats.org/spreadsheetml/2006/main" xmlns:r="http://schemas.openxmlformats.org/officeDocument/2006/relationships">
  <sheetPr codeName="Tabelle67"/>
  <dimension ref="A1:M73"/>
  <sheetViews>
    <sheetView showZeros="0" zoomScale="110" zoomScaleNormal="110" workbookViewId="0">
      <selection activeCell="A2" sqref="A2:C2"/>
    </sheetView>
  </sheetViews>
  <sheetFormatPr baseColWidth="10" defaultRowHeight="12.75"/>
  <cols>
    <col min="1" max="1" width="28.42578125" style="2305" customWidth="1"/>
    <col min="2" max="2" width="6.5703125" style="2305" customWidth="1"/>
    <col min="3" max="3" width="9.42578125" style="2305" bestFit="1" customWidth="1"/>
    <col min="4" max="6" width="6.7109375" style="2305" customWidth="1"/>
    <col min="7" max="7" width="12.140625" style="2305" customWidth="1"/>
    <col min="8" max="8" width="9.28515625" style="2305" customWidth="1"/>
    <col min="9" max="10" width="2.5703125" style="2376" customWidth="1"/>
    <col min="11" max="16384" width="11.42578125" style="2305"/>
  </cols>
  <sheetData>
    <row r="1" spans="1:11" ht="20.100000000000001" customHeight="1" thickBot="1">
      <c r="G1" s="2376"/>
      <c r="I1" s="2305"/>
      <c r="J1" s="2305"/>
    </row>
    <row r="2" spans="1:11" s="2376" customFormat="1" ht="13.5" customHeight="1">
      <c r="A2" s="3193">
        <f>Hauptmenü!C4</f>
        <v>0</v>
      </c>
      <c r="B2" s="3194"/>
      <c r="C2" s="3194"/>
      <c r="D2" s="3195">
        <f>Hauptmenü!C5</f>
        <v>0</v>
      </c>
      <c r="E2" s="3195"/>
      <c r="F2" s="3196">
        <f>Hauptmenü!C6</f>
        <v>0</v>
      </c>
      <c r="G2" s="3196"/>
      <c r="H2" s="3197"/>
    </row>
    <row r="3" spans="1:11" s="2376" customFormat="1" ht="13.5" thickBot="1">
      <c r="A3" s="3198" t="s">
        <v>971</v>
      </c>
      <c r="B3" s="3199"/>
      <c r="C3" s="3199"/>
      <c r="D3" s="3200" t="s">
        <v>112</v>
      </c>
      <c r="E3" s="3200"/>
      <c r="F3" s="3201" t="s">
        <v>111</v>
      </c>
      <c r="G3" s="3201"/>
      <c r="H3" s="3202"/>
    </row>
    <row r="4" spans="1:11" s="2376" customFormat="1" ht="6" customHeight="1">
      <c r="H4" s="2377"/>
    </row>
    <row r="5" spans="1:11" ht="14.25" customHeight="1">
      <c r="A5" s="2434" t="s">
        <v>1053</v>
      </c>
      <c r="B5" s="2379"/>
      <c r="C5" s="2376"/>
      <c r="D5" s="2376"/>
      <c r="E5" s="2380" t="s">
        <v>1005</v>
      </c>
      <c r="F5" s="3225"/>
      <c r="G5" s="3225"/>
      <c r="H5" s="3225"/>
      <c r="K5" s="2435"/>
    </row>
    <row r="6" spans="1:11" ht="6" customHeight="1" thickBot="1">
      <c r="A6" s="2436"/>
      <c r="B6" s="2436"/>
      <c r="C6" s="2436"/>
      <c r="D6" s="2436"/>
      <c r="E6" s="2436"/>
      <c r="F6" s="2436"/>
      <c r="G6" s="2437"/>
      <c r="H6" s="2436"/>
      <c r="K6" s="2435"/>
    </row>
    <row r="7" spans="1:11" ht="6" customHeight="1">
      <c r="A7" s="2376"/>
      <c r="C7" s="2376"/>
      <c r="D7" s="2438"/>
      <c r="E7" s="2376"/>
      <c r="F7" s="2376"/>
      <c r="G7" s="2376"/>
      <c r="H7" s="2376"/>
      <c r="K7" s="2435"/>
    </row>
    <row r="8" spans="1:11">
      <c r="A8" s="2439" t="s">
        <v>1006</v>
      </c>
      <c r="B8" s="2440"/>
      <c r="C8" s="2441" t="s">
        <v>1054</v>
      </c>
      <c r="D8" s="2543" t="s">
        <v>1055</v>
      </c>
      <c r="E8" s="2376"/>
      <c r="F8" s="2376"/>
      <c r="G8" s="2381"/>
      <c r="H8" s="2376"/>
    </row>
    <row r="9" spans="1:11">
      <c r="A9" s="2478" t="s">
        <v>1056</v>
      </c>
      <c r="B9" s="2440"/>
      <c r="C9" s="2441" t="s">
        <v>395</v>
      </c>
      <c r="D9" s="2376"/>
      <c r="E9" s="2376"/>
      <c r="F9" s="2376"/>
      <c r="G9" s="2381"/>
      <c r="H9" s="2376"/>
    </row>
    <row r="10" spans="1:11">
      <c r="A10" s="2439" t="s">
        <v>1057</v>
      </c>
      <c r="B10" s="2537">
        <f>IF(B9=0,0,B8/(B9/100))</f>
        <v>0</v>
      </c>
      <c r="C10" s="2441" t="s">
        <v>1007</v>
      </c>
      <c r="E10" s="2376"/>
      <c r="F10" s="2376"/>
      <c r="G10" s="2381"/>
      <c r="H10" s="2376"/>
    </row>
    <row r="11" spans="1:11" ht="6" customHeight="1">
      <c r="A11" s="2376"/>
      <c r="B11" s="2381"/>
      <c r="C11" s="2444"/>
      <c r="D11" s="2376"/>
      <c r="E11" s="2376"/>
      <c r="F11" s="2376"/>
      <c r="G11" s="2381"/>
      <c r="H11" s="2376"/>
    </row>
    <row r="12" spans="1:11">
      <c r="A12" s="2546" t="s">
        <v>1058</v>
      </c>
      <c r="B12" s="2440"/>
      <c r="C12" s="2547" t="s">
        <v>1059</v>
      </c>
      <c r="D12" s="2548"/>
      <c r="E12" s="2549"/>
      <c r="F12" s="2550" t="s">
        <v>1060</v>
      </c>
      <c r="G12" s="2551">
        <f>$B$8*100*B12</f>
        <v>0</v>
      </c>
      <c r="H12" s="2543" t="s">
        <v>1061</v>
      </c>
    </row>
    <row r="13" spans="1:11">
      <c r="A13" s="2552"/>
      <c r="B13" s="2440"/>
      <c r="C13" s="2553" t="s">
        <v>1062</v>
      </c>
      <c r="D13" s="2526"/>
      <c r="E13" s="2554"/>
      <c r="F13" s="2552"/>
      <c r="G13" s="2551">
        <f>$B$8*100*B13</f>
        <v>0</v>
      </c>
      <c r="H13" s="2543" t="s">
        <v>1063</v>
      </c>
    </row>
    <row r="14" spans="1:11" s="2383" customFormat="1" ht="6" customHeight="1">
      <c r="A14" s="2446"/>
      <c r="B14" s="2446"/>
      <c r="C14" s="2447"/>
      <c r="D14" s="2381"/>
      <c r="E14" s="2381"/>
      <c r="F14" s="2381"/>
      <c r="G14" s="2381"/>
      <c r="H14" s="2381"/>
      <c r="I14" s="2381"/>
      <c r="J14" s="2381"/>
    </row>
    <row r="15" spans="1:11" s="2381" customFormat="1" ht="22.5">
      <c r="A15" s="2555" t="s">
        <v>1064</v>
      </c>
      <c r="B15" s="2556"/>
      <c r="C15" s="2557" t="s">
        <v>1009</v>
      </c>
      <c r="G15" s="2451" t="s">
        <v>82</v>
      </c>
    </row>
    <row r="16" spans="1:11">
      <c r="A16" s="3238"/>
      <c r="B16" s="3222"/>
      <c r="C16" s="2454"/>
      <c r="D16" s="2455"/>
      <c r="E16" s="2456"/>
      <c r="F16" s="2457"/>
      <c r="G16" s="2458">
        <f>C16*B10</f>
        <v>0</v>
      </c>
      <c r="H16" s="2376"/>
      <c r="K16" s="2435"/>
    </row>
    <row r="17" spans="1:13" s="2383" customFormat="1" ht="13.5" thickBot="1">
      <c r="A17" s="2462" t="s">
        <v>1011</v>
      </c>
      <c r="B17" s="2463"/>
      <c r="C17" s="2464"/>
      <c r="D17" s="2381"/>
      <c r="E17" s="2381"/>
      <c r="F17" s="2381"/>
      <c r="G17" s="2465"/>
      <c r="H17" s="2381"/>
      <c r="I17" s="2381"/>
      <c r="J17" s="2381"/>
    </row>
    <row r="18" spans="1:13" s="2468" customFormat="1" ht="16.5" thickBot="1">
      <c r="A18" s="3226" t="s">
        <v>1012</v>
      </c>
      <c r="B18" s="3227"/>
      <c r="C18" s="3227"/>
      <c r="D18" s="3227"/>
      <c r="E18" s="3227"/>
      <c r="F18" s="3227"/>
      <c r="G18" s="3228"/>
      <c r="H18" s="2466">
        <f>G16-G17</f>
        <v>0</v>
      </c>
      <c r="I18" s="2467"/>
      <c r="J18" s="2467"/>
    </row>
    <row r="19" spans="1:13" s="2376" customFormat="1" ht="6" customHeight="1">
      <c r="A19" s="2376" t="s">
        <v>227</v>
      </c>
      <c r="B19" s="2456" t="s">
        <v>227</v>
      </c>
      <c r="C19" s="2376" t="s">
        <v>227</v>
      </c>
      <c r="D19" s="2376" t="s">
        <v>227</v>
      </c>
      <c r="E19" s="2376" t="s">
        <v>227</v>
      </c>
      <c r="F19" s="2376" t="s">
        <v>227</v>
      </c>
      <c r="G19" s="2469" t="s">
        <v>227</v>
      </c>
      <c r="H19" s="2470" t="s">
        <v>227</v>
      </c>
      <c r="K19" s="2305"/>
      <c r="L19" s="2305"/>
      <c r="M19" s="2305"/>
    </row>
    <row r="20" spans="1:13" s="2381" customFormat="1">
      <c r="A20" s="2448"/>
      <c r="B20" s="2489" t="s">
        <v>1065</v>
      </c>
      <c r="C20" s="2558" t="s">
        <v>147</v>
      </c>
      <c r="D20" s="2559" t="s">
        <v>1066</v>
      </c>
      <c r="H20" s="2472"/>
    </row>
    <row r="21" spans="1:13" s="2376" customFormat="1" ht="13.5" thickBot="1">
      <c r="A21" s="2439" t="s">
        <v>1067</v>
      </c>
      <c r="B21" s="2440"/>
      <c r="C21" s="2476"/>
      <c r="D21" s="2560"/>
      <c r="G21" s="2477">
        <f>IF(D21=0,0,B21*C21*1/D21)</f>
        <v>0</v>
      </c>
      <c r="H21" s="2471"/>
      <c r="K21" s="2305"/>
      <c r="L21" s="2305"/>
      <c r="M21" s="2305"/>
    </row>
    <row r="22" spans="1:13" s="2376" customFormat="1" ht="13.5" thickBot="1">
      <c r="A22" s="3218" t="s">
        <v>1018</v>
      </c>
      <c r="B22" s="3219"/>
      <c r="C22" s="3219"/>
      <c r="D22" s="3219"/>
      <c r="E22" s="3219"/>
      <c r="F22" s="3219"/>
      <c r="G22" s="3220"/>
      <c r="H22" s="2485">
        <f>G21</f>
        <v>0</v>
      </c>
      <c r="K22" s="2305"/>
      <c r="L22" s="2305"/>
      <c r="M22" s="2305"/>
    </row>
    <row r="23" spans="1:13" s="2383" customFormat="1" ht="6" customHeight="1">
      <c r="A23" s="2486"/>
      <c r="B23" s="2486"/>
      <c r="C23" s="2487"/>
      <c r="D23" s="2487"/>
      <c r="E23" s="2486"/>
      <c r="F23" s="2486"/>
      <c r="G23" s="2486"/>
      <c r="H23" s="2472"/>
      <c r="I23" s="2381"/>
      <c r="J23" s="2381"/>
    </row>
    <row r="24" spans="1:13" ht="22.5">
      <c r="A24" s="2439" t="s">
        <v>1019</v>
      </c>
      <c r="B24" s="2488" t="s">
        <v>1020</v>
      </c>
      <c r="C24" s="2488" t="s">
        <v>1021</v>
      </c>
      <c r="E24" s="2376"/>
      <c r="F24" s="2376"/>
      <c r="G24" s="2489" t="s">
        <v>619</v>
      </c>
      <c r="H24" s="2471"/>
    </row>
    <row r="25" spans="1:13">
      <c r="A25" s="2490"/>
      <c r="B25" s="2491"/>
      <c r="C25" s="2476"/>
      <c r="E25" s="2376"/>
      <c r="F25" s="2376"/>
      <c r="G25" s="2458">
        <f>B25*C25</f>
        <v>0</v>
      </c>
      <c r="H25" s="2471"/>
    </row>
    <row r="26" spans="1:13">
      <c r="A26" s="2490"/>
      <c r="B26" s="2491"/>
      <c r="C26" s="2476"/>
      <c r="E26" s="2376"/>
      <c r="F26" s="2376"/>
      <c r="G26" s="2458">
        <f>B26*C26</f>
        <v>0</v>
      </c>
      <c r="H26" s="2471"/>
    </row>
    <row r="27" spans="1:13" ht="13.5" thickBot="1">
      <c r="A27" s="2492"/>
      <c r="B27" s="2491"/>
      <c r="C27" s="2476"/>
      <c r="E27" s="2376"/>
      <c r="F27" s="2376"/>
      <c r="G27" s="2493">
        <f>B27*C27</f>
        <v>0</v>
      </c>
      <c r="H27" s="2471"/>
      <c r="M27" s="2494"/>
    </row>
    <row r="28" spans="1:13" ht="13.5" thickBot="1">
      <c r="A28" s="3218" t="s">
        <v>1022</v>
      </c>
      <c r="B28" s="3219"/>
      <c r="C28" s="3219"/>
      <c r="D28" s="3219"/>
      <c r="E28" s="3219"/>
      <c r="F28" s="3219"/>
      <c r="G28" s="3220"/>
      <c r="H28" s="2485">
        <f>SUM(G25:G27)</f>
        <v>0</v>
      </c>
    </row>
    <row r="29" spans="1:13" s="2376" customFormat="1" ht="6" customHeight="1">
      <c r="A29" s="2495"/>
      <c r="B29" s="2495"/>
      <c r="C29" s="2495"/>
      <c r="D29" s="2495"/>
      <c r="E29" s="2495"/>
      <c r="F29" s="2495"/>
      <c r="G29" s="2495"/>
      <c r="H29" s="2472"/>
      <c r="K29" s="2305"/>
      <c r="L29" s="2305"/>
      <c r="M29" s="2305"/>
    </row>
    <row r="30" spans="1:13" s="2376" customFormat="1">
      <c r="A30" s="2496"/>
      <c r="B30" s="2497" t="s">
        <v>1023</v>
      </c>
      <c r="C30" s="2497" t="s">
        <v>1024</v>
      </c>
      <c r="D30" s="3229" t="s">
        <v>1025</v>
      </c>
      <c r="E30" s="3230"/>
      <c r="F30" s="3231"/>
      <c r="G30" s="2498" t="s">
        <v>1026</v>
      </c>
      <c r="H30" s="2472"/>
      <c r="K30" s="2305"/>
      <c r="L30" s="2305"/>
      <c r="M30" s="2305"/>
    </row>
    <row r="31" spans="1:13" s="2376" customFormat="1">
      <c r="A31" s="2499" t="s">
        <v>284</v>
      </c>
      <c r="B31" s="2500" t="s">
        <v>1007</v>
      </c>
      <c r="C31" s="2501" t="s">
        <v>1027</v>
      </c>
      <c r="D31" s="2489" t="s">
        <v>1028</v>
      </c>
      <c r="E31" s="2489" t="s">
        <v>1029</v>
      </c>
      <c r="F31" s="2489" t="s">
        <v>1030</v>
      </c>
      <c r="G31" s="2502" t="s">
        <v>619</v>
      </c>
      <c r="H31" s="2472"/>
      <c r="K31" s="2305"/>
      <c r="L31" s="2305"/>
      <c r="M31" s="2305"/>
    </row>
    <row r="32" spans="1:13" s="2376" customFormat="1">
      <c r="A32" s="2459"/>
      <c r="B32" s="2459"/>
      <c r="C32" s="2503"/>
      <c r="D32" s="2504"/>
      <c r="E32" s="2504"/>
      <c r="F32" s="2504"/>
      <c r="G32" s="2458">
        <f>B32*C32</f>
        <v>0</v>
      </c>
      <c r="H32" s="2471"/>
      <c r="K32" s="2305"/>
      <c r="L32" s="2305"/>
      <c r="M32" s="2305"/>
    </row>
    <row r="33" spans="1:13" s="2376" customFormat="1">
      <c r="A33" s="2445"/>
      <c r="B33" s="2445"/>
      <c r="C33" s="2505"/>
      <c r="D33" s="2504"/>
      <c r="E33" s="2504"/>
      <c r="F33" s="2504"/>
      <c r="G33" s="2458">
        <f>B33*C33</f>
        <v>0</v>
      </c>
      <c r="H33" s="2471"/>
      <c r="K33" s="2305"/>
      <c r="L33" s="2305"/>
      <c r="M33" s="2305"/>
    </row>
    <row r="34" spans="1:13" s="2376" customFormat="1">
      <c r="A34" s="2445"/>
      <c r="B34" s="2445"/>
      <c r="C34" s="2505"/>
      <c r="D34" s="2504"/>
      <c r="E34" s="2504"/>
      <c r="F34" s="2504"/>
      <c r="G34" s="2458">
        <f>B34*C34</f>
        <v>0</v>
      </c>
      <c r="H34" s="2471"/>
      <c r="K34" s="2305"/>
      <c r="L34" s="2305"/>
      <c r="M34" s="2305"/>
    </row>
    <row r="35" spans="1:13" s="2376" customFormat="1">
      <c r="A35" s="2445"/>
      <c r="B35" s="2445"/>
      <c r="C35" s="2505"/>
      <c r="D35" s="2504"/>
      <c r="E35" s="2504"/>
      <c r="F35" s="2504"/>
      <c r="G35" s="2458">
        <f>B35*C35</f>
        <v>0</v>
      </c>
      <c r="H35" s="2471"/>
      <c r="K35" s="2305"/>
      <c r="L35" s="2305"/>
      <c r="M35" s="2305"/>
    </row>
    <row r="36" spans="1:13" s="2376" customFormat="1">
      <c r="A36" s="2445"/>
      <c r="B36" s="2445"/>
      <c r="C36" s="2505"/>
      <c r="D36" s="2504"/>
      <c r="E36" s="2504"/>
      <c r="F36" s="2504"/>
      <c r="G36" s="2458">
        <f>B36*C36</f>
        <v>0</v>
      </c>
      <c r="H36" s="2472"/>
      <c r="K36" s="2305"/>
      <c r="L36" s="2305"/>
      <c r="M36" s="2305"/>
    </row>
    <row r="37" spans="1:13">
      <c r="A37" s="2506" t="s">
        <v>1031</v>
      </c>
      <c r="B37" s="2507" t="s">
        <v>1032</v>
      </c>
      <c r="C37" s="2508"/>
      <c r="D37" s="3229" t="s">
        <v>1033</v>
      </c>
      <c r="E37" s="3230"/>
      <c r="F37" s="3231"/>
      <c r="H37" s="2509"/>
    </row>
    <row r="38" spans="1:13">
      <c r="A38" s="2445"/>
      <c r="B38" s="2440"/>
      <c r="C38" s="2478"/>
      <c r="D38" s="2504"/>
      <c r="E38" s="2504"/>
      <c r="F38" s="2504"/>
      <c r="G38" s="2455"/>
      <c r="H38" s="2509"/>
    </row>
    <row r="39" spans="1:13">
      <c r="A39" s="2445"/>
      <c r="B39" s="2445"/>
      <c r="C39" s="2478"/>
      <c r="D39" s="2504"/>
      <c r="E39" s="2504"/>
      <c r="F39" s="2504"/>
      <c r="G39" s="2455"/>
      <c r="H39" s="2509"/>
    </row>
    <row r="40" spans="1:13" s="2381" customFormat="1">
      <c r="A40" s="2443"/>
      <c r="B40" s="2443"/>
      <c r="C40" s="2443"/>
      <c r="D40" s="3232" t="s">
        <v>1034</v>
      </c>
      <c r="E40" s="3233"/>
      <c r="F40" s="3234"/>
      <c r="H40" s="2509"/>
    </row>
    <row r="41" spans="1:13">
      <c r="A41" s="2478" t="s">
        <v>1035</v>
      </c>
      <c r="B41" s="2478"/>
      <c r="C41" s="2478"/>
      <c r="D41" s="2510">
        <f>$B$38*D32+$B$39*D33+$B$40*D34+$B$41*D35+$B$42*D36</f>
        <v>0</v>
      </c>
      <c r="E41" s="2510">
        <f t="shared" ref="E41:F41" si="0">$B$38*E32+$B$39*E33+$B$40*E34+$B$41*E35+$B$42*E36</f>
        <v>0</v>
      </c>
      <c r="F41" s="2510">
        <f t="shared" si="0"/>
        <v>0</v>
      </c>
      <c r="G41" s="2455"/>
      <c r="H41" s="2509"/>
    </row>
    <row r="42" spans="1:13" ht="13.5" thickBot="1">
      <c r="A42" s="2508" t="s">
        <v>1036</v>
      </c>
      <c r="B42" s="2508"/>
      <c r="C42" s="2508"/>
      <c r="D42" s="2510">
        <f>$B$44*D38+$B$45*D39+D41</f>
        <v>0</v>
      </c>
      <c r="E42" s="2510">
        <f t="shared" ref="E42:F42" si="1">$B$44*E38+$B$45*E39+E41</f>
        <v>0</v>
      </c>
      <c r="F42" s="2510">
        <f t="shared" si="1"/>
        <v>0</v>
      </c>
      <c r="G42" s="2511"/>
      <c r="H42" s="2512"/>
    </row>
    <row r="43" spans="1:13" ht="13.5" thickBot="1">
      <c r="A43" s="3218" t="s">
        <v>1037</v>
      </c>
      <c r="B43" s="3219"/>
      <c r="C43" s="3219"/>
      <c r="D43" s="3219"/>
      <c r="E43" s="3219"/>
      <c r="F43" s="3219"/>
      <c r="G43" s="3220"/>
      <c r="H43" s="2485">
        <f>SUM(G32:G36)</f>
        <v>0</v>
      </c>
    </row>
    <row r="44" spans="1:13" s="2381" customFormat="1" ht="6" customHeight="1">
      <c r="A44" s="3235"/>
      <c r="B44" s="3235"/>
      <c r="C44" s="2446"/>
      <c r="D44" s="2513"/>
      <c r="G44" s="2446"/>
      <c r="H44" s="2514"/>
    </row>
    <row r="45" spans="1:13" s="2381" customFormat="1" ht="15" customHeight="1">
      <c r="A45" s="2515"/>
      <c r="B45" s="2515"/>
      <c r="D45" s="2516"/>
      <c r="G45" s="3236" t="s">
        <v>1038</v>
      </c>
      <c r="H45" s="2514"/>
    </row>
    <row r="46" spans="1:13" s="2381" customFormat="1" ht="18.75">
      <c r="A46" s="2517" t="s">
        <v>1039</v>
      </c>
      <c r="B46" s="2517"/>
      <c r="C46" s="2518"/>
      <c r="D46" s="2519" t="s">
        <v>1040</v>
      </c>
      <c r="E46" s="2473" t="s">
        <v>1041</v>
      </c>
      <c r="G46" s="3237"/>
      <c r="H46" s="2514"/>
    </row>
    <row r="47" spans="1:13" s="2376" customFormat="1" ht="15" customHeight="1">
      <c r="A47" s="3214"/>
      <c r="B47" s="3214"/>
      <c r="C47" s="3215"/>
      <c r="D47" s="2504"/>
      <c r="E47" s="2504"/>
      <c r="G47" s="2520"/>
      <c r="H47" s="2521"/>
      <c r="K47" s="2305"/>
      <c r="L47" s="2305"/>
      <c r="M47" s="2305"/>
    </row>
    <row r="48" spans="1:13" s="2376" customFormat="1" ht="15" customHeight="1">
      <c r="A48" s="3214"/>
      <c r="B48" s="3214"/>
      <c r="C48" s="3215"/>
      <c r="D48" s="2504"/>
      <c r="E48" s="2504"/>
      <c r="G48" s="2520"/>
      <c r="H48" s="2521"/>
      <c r="K48" s="2305"/>
      <c r="L48" s="2305"/>
      <c r="M48" s="2305"/>
    </row>
    <row r="49" spans="1:13" s="2376" customFormat="1" ht="15" customHeight="1">
      <c r="A49" s="3214"/>
      <c r="B49" s="3214"/>
      <c r="C49" s="3215"/>
      <c r="D49" s="2504"/>
      <c r="E49" s="2504"/>
      <c r="G49" s="2520"/>
      <c r="H49" s="2521"/>
      <c r="K49" s="2305"/>
      <c r="L49" s="2305"/>
      <c r="M49" s="2305"/>
    </row>
    <row r="50" spans="1:13" s="2376" customFormat="1" ht="15" customHeight="1">
      <c r="A50" s="3214"/>
      <c r="B50" s="3214"/>
      <c r="C50" s="3215"/>
      <c r="D50" s="2504"/>
      <c r="E50" s="2504"/>
      <c r="G50" s="2520"/>
      <c r="H50" s="2521"/>
      <c r="K50" s="2305"/>
      <c r="L50" s="2305"/>
      <c r="M50" s="2305"/>
    </row>
    <row r="51" spans="1:13" s="2376" customFormat="1" ht="15" customHeight="1">
      <c r="A51" s="3214"/>
      <c r="B51" s="3214"/>
      <c r="C51" s="3215"/>
      <c r="D51" s="2504"/>
      <c r="E51" s="2504"/>
      <c r="G51" s="2520"/>
      <c r="H51" s="2521"/>
      <c r="K51" s="2305"/>
      <c r="L51" s="2305"/>
      <c r="M51" s="2305"/>
    </row>
    <row r="52" spans="1:13" s="2376" customFormat="1" ht="15.75" customHeight="1" thickBot="1">
      <c r="A52" s="3216"/>
      <c r="B52" s="3216"/>
      <c r="C52" s="3217"/>
      <c r="D52" s="2504"/>
      <c r="E52" s="2504"/>
      <c r="G52" s="2520"/>
      <c r="H52" s="2521"/>
      <c r="K52" s="2305"/>
      <c r="L52" s="2305"/>
      <c r="M52" s="2305"/>
    </row>
    <row r="53" spans="1:13" s="2376" customFormat="1" ht="13.5" thickBot="1">
      <c r="A53" s="3218" t="s">
        <v>1042</v>
      </c>
      <c r="B53" s="3219"/>
      <c r="C53" s="3219"/>
      <c r="D53" s="3219"/>
      <c r="E53" s="3219"/>
      <c r="F53" s="3219"/>
      <c r="G53" s="3220"/>
      <c r="H53" s="2485">
        <f>G47*D47+G48*D48+G49*D49+G50*D50+G51*D51+G52*D52</f>
        <v>0</v>
      </c>
      <c r="K53" s="2305"/>
      <c r="L53" s="2305"/>
      <c r="M53" s="2305"/>
    </row>
    <row r="54" spans="1:13" s="2376" customFormat="1">
      <c r="A54" s="2522" t="s">
        <v>1043</v>
      </c>
      <c r="C54" s="2305"/>
      <c r="D54" s="2523" t="s">
        <v>1044</v>
      </c>
      <c r="E54" s="2523" t="s">
        <v>375</v>
      </c>
      <c r="G54" s="2524" t="s">
        <v>619</v>
      </c>
      <c r="H54" s="2471"/>
      <c r="K54" s="2305"/>
      <c r="L54" s="2305"/>
      <c r="M54" s="2305"/>
    </row>
    <row r="55" spans="1:13" s="2376" customFormat="1">
      <c r="A55" s="3221"/>
      <c r="B55" s="3221"/>
      <c r="C55" s="3222"/>
      <c r="D55" s="2440"/>
      <c r="E55" s="2440"/>
      <c r="G55" s="2458">
        <f>D55*E55</f>
        <v>0</v>
      </c>
      <c r="H55" s="2471"/>
      <c r="K55" s="2305"/>
      <c r="L55" s="2305"/>
      <c r="M55" s="2305"/>
    </row>
    <row r="56" spans="1:13" s="2376" customFormat="1">
      <c r="A56" s="3221"/>
      <c r="B56" s="3221"/>
      <c r="C56" s="3222"/>
      <c r="D56" s="2440"/>
      <c r="E56" s="2440"/>
      <c r="G56" s="2458">
        <f>D56*E56</f>
        <v>0</v>
      </c>
      <c r="H56" s="2471"/>
      <c r="K56" s="2305"/>
      <c r="L56" s="2305"/>
      <c r="M56" s="2305"/>
    </row>
    <row r="57" spans="1:13" s="2376" customFormat="1" ht="15.75" customHeight="1" thickBot="1">
      <c r="A57" s="3223"/>
      <c r="B57" s="3223"/>
      <c r="C57" s="3224"/>
      <c r="D57" s="2525"/>
      <c r="E57" s="2525"/>
      <c r="G57" s="2493">
        <f>D57*E57</f>
        <v>0</v>
      </c>
      <c r="H57" s="2471"/>
      <c r="K57" s="2305"/>
      <c r="L57" s="2305"/>
      <c r="M57" s="2305"/>
    </row>
    <row r="58" spans="1:13" s="2376" customFormat="1" ht="13.5" thickBot="1">
      <c r="A58" s="3218" t="s">
        <v>1045</v>
      </c>
      <c r="B58" s="3219"/>
      <c r="C58" s="3219"/>
      <c r="D58" s="3219"/>
      <c r="E58" s="3219"/>
      <c r="F58" s="3219"/>
      <c r="G58" s="3220"/>
      <c r="H58" s="2485">
        <f>SUM(G55:G57)</f>
        <v>0</v>
      </c>
      <c r="K58" s="2305"/>
      <c r="L58" s="2305"/>
      <c r="M58" s="2305"/>
    </row>
    <row r="59" spans="1:13" s="2376" customFormat="1">
      <c r="A59" s="2526" t="s">
        <v>1068</v>
      </c>
      <c r="B59" s="2526"/>
      <c r="C59" s="2526"/>
      <c r="D59" s="2526"/>
      <c r="E59" s="2526"/>
      <c r="F59" s="2526"/>
      <c r="G59" s="2526"/>
      <c r="H59" s="2527"/>
      <c r="K59" s="2305"/>
      <c r="L59" s="2305"/>
      <c r="M59" s="2305"/>
    </row>
    <row r="60" spans="1:13" s="2376" customFormat="1">
      <c r="A60" s="2442" t="s">
        <v>1069</v>
      </c>
      <c r="B60" s="2442"/>
      <c r="C60" s="2442"/>
      <c r="D60" s="2442"/>
      <c r="E60" s="2442"/>
      <c r="F60" s="2442"/>
      <c r="G60" s="2442"/>
      <c r="H60" s="2527"/>
      <c r="K60" s="2305"/>
      <c r="L60" s="2305"/>
      <c r="M60" s="2305"/>
    </row>
    <row r="61" spans="1:13" s="2376" customFormat="1" ht="13.5" thickBot="1">
      <c r="A61" s="2376" t="s">
        <v>23</v>
      </c>
      <c r="B61" s="3203"/>
      <c r="C61" s="3204"/>
      <c r="D61" s="3204"/>
      <c r="E61" s="3204"/>
      <c r="F61" s="3205"/>
      <c r="H61" s="2528"/>
      <c r="K61" s="2305"/>
      <c r="L61" s="2305"/>
      <c r="M61" s="2305"/>
    </row>
    <row r="62" spans="1:13" s="2376" customFormat="1" ht="16.5" thickBot="1">
      <c r="A62" s="2529" t="s">
        <v>1049</v>
      </c>
      <c r="B62" s="2530"/>
      <c r="C62" s="2530"/>
      <c r="D62" s="2530"/>
      <c r="E62" s="2530"/>
      <c r="F62" s="2530"/>
      <c r="G62" s="2531"/>
      <c r="H62" s="2532">
        <f>H22+H43+H28+H53+H58+H59+H60+H61</f>
        <v>0</v>
      </c>
      <c r="K62" s="2305"/>
      <c r="L62" s="2305"/>
      <c r="M62" s="2305"/>
    </row>
    <row r="63" spans="1:13" s="2376" customFormat="1" ht="6" customHeight="1" thickBot="1">
      <c r="H63" s="2471"/>
      <c r="K63" s="2305"/>
      <c r="L63" s="2305"/>
      <c r="M63" s="2305"/>
    </row>
    <row r="64" spans="1:13" s="2376" customFormat="1" ht="16.5" thickBot="1">
      <c r="A64" s="2529" t="str">
        <f>CONCATENATE("Deckungsbeitrag ",F5)</f>
        <v xml:space="preserve">Deckungsbeitrag </v>
      </c>
      <c r="B64" s="2530"/>
      <c r="C64" s="2530"/>
      <c r="D64" s="2530"/>
      <c r="E64" s="2530"/>
      <c r="F64" s="2530"/>
      <c r="G64" s="2531"/>
      <c r="H64" s="2466">
        <f>H18-H62</f>
        <v>0</v>
      </c>
      <c r="K64" s="2305"/>
      <c r="L64" s="2305"/>
      <c r="M64" s="2305"/>
    </row>
    <row r="65" spans="1:13" s="2376" customFormat="1" ht="6" customHeight="1">
      <c r="K65" s="2305"/>
      <c r="L65" s="2305"/>
      <c r="M65" s="2305"/>
    </row>
    <row r="66" spans="1:13" s="2376" customFormat="1">
      <c r="A66" s="2533" t="s">
        <v>1050</v>
      </c>
      <c r="B66" s="2442"/>
      <c r="C66" s="2534"/>
      <c r="D66" s="2439"/>
      <c r="E66" s="2473" t="s">
        <v>1041</v>
      </c>
      <c r="G66" s="2535"/>
      <c r="H66" s="2536"/>
      <c r="K66" s="2305"/>
      <c r="L66" s="2305"/>
      <c r="M66" s="2305"/>
    </row>
    <row r="67" spans="1:13" s="2376" customFormat="1">
      <c r="A67" s="3206" t="s">
        <v>1051</v>
      </c>
      <c r="B67" s="3206"/>
      <c r="C67" s="3206"/>
      <c r="D67" s="3207"/>
      <c r="E67" s="2537">
        <f>E47*D47+E48*D48+E49*D49+E50*D50+E51*D51+E52*D52</f>
        <v>0</v>
      </c>
      <c r="G67" s="2536"/>
      <c r="H67" s="2536"/>
      <c r="K67" s="2305"/>
      <c r="L67" s="2305"/>
      <c r="M67" s="2305"/>
    </row>
    <row r="68" spans="1:13" s="2376" customFormat="1">
      <c r="A68" s="3208"/>
      <c r="B68" s="3208"/>
      <c r="C68" s="3208"/>
      <c r="D68" s="3209"/>
      <c r="E68" s="2440" t="s">
        <v>227</v>
      </c>
      <c r="G68" s="2536"/>
      <c r="H68" s="2536"/>
      <c r="K68" s="2305"/>
      <c r="L68" s="2305"/>
      <c r="M68" s="2305"/>
    </row>
    <row r="69" spans="1:13" s="2376" customFormat="1" ht="13.5" thickBot="1">
      <c r="A69" s="3210"/>
      <c r="B69" s="3210"/>
      <c r="C69" s="3210"/>
      <c r="D69" s="3211"/>
      <c r="E69" s="2525" t="s">
        <v>227</v>
      </c>
      <c r="G69" s="2536"/>
      <c r="H69" s="2536"/>
      <c r="K69" s="2305"/>
      <c r="L69" s="2305"/>
      <c r="M69" s="2305"/>
    </row>
    <row r="70" spans="1:13" s="2376" customFormat="1" ht="13.5" thickBot="1">
      <c r="A70" s="2538"/>
      <c r="B70" s="2530"/>
      <c r="C70" s="2539"/>
      <c r="D70" s="2530"/>
      <c r="E70" s="2540" t="s">
        <v>1052</v>
      </c>
      <c r="F70" s="2541">
        <f>SUM(E67:E69)</f>
        <v>0</v>
      </c>
      <c r="G70" s="2536"/>
      <c r="H70" s="2536"/>
      <c r="K70" s="2305"/>
      <c r="L70" s="2305"/>
      <c r="M70" s="2305"/>
    </row>
    <row r="71" spans="1:13" s="2376" customFormat="1">
      <c r="A71" s="2542"/>
      <c r="C71" s="2543"/>
      <c r="D71" s="3212"/>
      <c r="E71" s="3212"/>
      <c r="F71" s="3212"/>
      <c r="G71" s="2536"/>
      <c r="H71" s="2536"/>
    </row>
    <row r="72" spans="1:13" s="2376" customFormat="1">
      <c r="A72" s="2561" t="s">
        <v>1070</v>
      </c>
      <c r="B72" s="2477">
        <f>IF(G12=0,0,H62/G12*1000)</f>
        <v>0</v>
      </c>
      <c r="C72" s="2562" t="s">
        <v>1071</v>
      </c>
      <c r="D72" s="2563"/>
      <c r="E72" s="2477">
        <f>IF(G13=0,0,H62/G13*1000)</f>
        <v>0</v>
      </c>
      <c r="F72" s="2562" t="s">
        <v>1072</v>
      </c>
      <c r="G72" s="2474"/>
      <c r="H72" s="2536"/>
    </row>
    <row r="73" spans="1:13" s="2376" customFormat="1">
      <c r="A73" s="2564"/>
      <c r="B73" s="2477">
        <f>IF(B10=0,0,H62/B10)</f>
        <v>0</v>
      </c>
      <c r="C73" s="2562" t="s">
        <v>1073</v>
      </c>
      <c r="D73" s="2565"/>
      <c r="E73" s="2543"/>
      <c r="F73" s="2543"/>
      <c r="G73" s="2543"/>
    </row>
  </sheetData>
  <sheetProtection password="F25B" sheet="1" objects="1" scenarios="1"/>
  <mergeCells count="33">
    <mergeCell ref="D30:F30"/>
    <mergeCell ref="A2:C2"/>
    <mergeCell ref="D2:E2"/>
    <mergeCell ref="F2:H2"/>
    <mergeCell ref="A3:C3"/>
    <mergeCell ref="D3:E3"/>
    <mergeCell ref="F3:H3"/>
    <mergeCell ref="F5:H5"/>
    <mergeCell ref="A16:B16"/>
    <mergeCell ref="A18:G18"/>
    <mergeCell ref="A22:G22"/>
    <mergeCell ref="A28:G28"/>
    <mergeCell ref="A53:G53"/>
    <mergeCell ref="D37:F37"/>
    <mergeCell ref="D40:F40"/>
    <mergeCell ref="A43:G43"/>
    <mergeCell ref="A44:B44"/>
    <mergeCell ref="G45:G46"/>
    <mergeCell ref="A47:C47"/>
    <mergeCell ref="A48:C48"/>
    <mergeCell ref="A49:C49"/>
    <mergeCell ref="A50:C50"/>
    <mergeCell ref="A51:C51"/>
    <mergeCell ref="A52:C52"/>
    <mergeCell ref="A68:D68"/>
    <mergeCell ref="A69:D69"/>
    <mergeCell ref="D71:F71"/>
    <mergeCell ref="A55:C55"/>
    <mergeCell ref="A56:C56"/>
    <mergeCell ref="A57:C57"/>
    <mergeCell ref="A58:G58"/>
    <mergeCell ref="B61:F61"/>
    <mergeCell ref="A67:D67"/>
  </mergeCells>
  <printOptions horizontalCentered="1"/>
  <pageMargins left="0.78740157480314965" right="0.39370078740157483" top="0.31496062992125984" bottom="0" header="0" footer="0"/>
  <pageSetup paperSize="9" scale="84" orientation="portrait" horizontalDpi="300" verticalDpi="300" r:id="rId1"/>
  <headerFooter alignWithMargins="0">
    <oddFooter xml:space="preserve">&amp;L&amp;8
&amp;C
&amp;R
</oddFooter>
  </headerFooter>
  <legacyDrawing r:id="rId2"/>
</worksheet>
</file>

<file path=xl/worksheets/sheet69.xml><?xml version="1.0" encoding="utf-8"?>
<worksheet xmlns="http://schemas.openxmlformats.org/spreadsheetml/2006/main" xmlns:r="http://schemas.openxmlformats.org/officeDocument/2006/relationships">
  <sheetPr codeName="Tabelle68"/>
  <dimension ref="A1:M75"/>
  <sheetViews>
    <sheetView showZeros="0" zoomScale="110" zoomScaleNormal="110" workbookViewId="0">
      <selection activeCell="A2" sqref="A2:C2"/>
    </sheetView>
  </sheetViews>
  <sheetFormatPr baseColWidth="10" defaultRowHeight="12.75"/>
  <cols>
    <col min="1" max="1" width="28.42578125" style="2305" customWidth="1"/>
    <col min="2" max="2" width="6.5703125" style="2305" customWidth="1"/>
    <col min="3" max="3" width="9.42578125" style="2305" bestFit="1" customWidth="1"/>
    <col min="4" max="6" width="6.7109375" style="2305" customWidth="1"/>
    <col min="7" max="7" width="12.140625" style="2305" customWidth="1"/>
    <col min="8" max="8" width="9.28515625" style="2305" customWidth="1"/>
    <col min="9" max="10" width="2.5703125" style="2376" customWidth="1"/>
    <col min="11" max="16384" width="11.42578125" style="2305"/>
  </cols>
  <sheetData>
    <row r="1" spans="1:11" ht="20.100000000000001" customHeight="1" thickBot="1">
      <c r="G1" s="2376"/>
      <c r="I1" s="2305"/>
      <c r="J1" s="2305"/>
    </row>
    <row r="2" spans="1:11" s="2376" customFormat="1" ht="13.5" customHeight="1">
      <c r="A2" s="3193">
        <f>Hauptmenü!C4</f>
        <v>0</v>
      </c>
      <c r="B2" s="3194"/>
      <c r="C2" s="3194"/>
      <c r="D2" s="3195">
        <f>Hauptmenü!C5</f>
        <v>0</v>
      </c>
      <c r="E2" s="3195"/>
      <c r="F2" s="3196">
        <f>Hauptmenü!C6</f>
        <v>0</v>
      </c>
      <c r="G2" s="3196"/>
      <c r="H2" s="3197"/>
    </row>
    <row r="3" spans="1:11" s="2376" customFormat="1" ht="13.5" thickBot="1">
      <c r="A3" s="3198" t="s">
        <v>971</v>
      </c>
      <c r="B3" s="3199"/>
      <c r="C3" s="3199"/>
      <c r="D3" s="3200" t="s">
        <v>112</v>
      </c>
      <c r="E3" s="3200"/>
      <c r="F3" s="3201" t="s">
        <v>111</v>
      </c>
      <c r="G3" s="3201"/>
      <c r="H3" s="3202"/>
    </row>
    <row r="4" spans="1:11" s="2376" customFormat="1" ht="6" customHeight="1">
      <c r="H4" s="2377"/>
    </row>
    <row r="5" spans="1:11" ht="14.25" customHeight="1">
      <c r="A5" s="2434" t="s">
        <v>1053</v>
      </c>
      <c r="B5" s="2379"/>
      <c r="C5" s="2376"/>
      <c r="D5" s="2376"/>
      <c r="E5" s="2380" t="s">
        <v>1005</v>
      </c>
      <c r="F5" s="3242" t="s">
        <v>977</v>
      </c>
      <c r="G5" s="3242"/>
      <c r="H5" s="3242"/>
      <c r="K5" s="2435"/>
    </row>
    <row r="6" spans="1:11" ht="6" customHeight="1" thickBot="1">
      <c r="A6" s="2436"/>
      <c r="B6" s="2436"/>
      <c r="C6" s="2436"/>
      <c r="D6" s="2436"/>
      <c r="E6" s="2436"/>
      <c r="F6" s="2436"/>
      <c r="G6" s="2437"/>
      <c r="H6" s="2436"/>
      <c r="K6" s="2435"/>
    </row>
    <row r="7" spans="1:11" ht="6" customHeight="1">
      <c r="A7" s="2376"/>
      <c r="C7" s="2376"/>
      <c r="D7" s="2438"/>
      <c r="E7" s="2376"/>
      <c r="F7" s="2376"/>
      <c r="G7" s="2376"/>
      <c r="H7" s="2376"/>
      <c r="K7" s="2435"/>
    </row>
    <row r="8" spans="1:11">
      <c r="A8" s="2439" t="s">
        <v>1074</v>
      </c>
      <c r="B8" s="2440"/>
      <c r="C8" s="2441" t="s">
        <v>1075</v>
      </c>
      <c r="D8" s="2543"/>
      <c r="E8" s="2376"/>
      <c r="F8" s="2376"/>
      <c r="G8" s="2381"/>
      <c r="H8" s="2376"/>
    </row>
    <row r="9" spans="1:11">
      <c r="A9" s="2478" t="s">
        <v>1076</v>
      </c>
      <c r="B9" s="2440"/>
      <c r="C9" s="2441" t="s">
        <v>395</v>
      </c>
      <c r="D9" s="2376"/>
      <c r="E9" s="2376"/>
      <c r="F9" s="2376"/>
      <c r="G9" s="2381"/>
      <c r="H9" s="2376"/>
    </row>
    <row r="10" spans="1:11">
      <c r="A10" s="2478" t="s">
        <v>1077</v>
      </c>
      <c r="B10" s="2440"/>
      <c r="C10" s="2441" t="s">
        <v>395</v>
      </c>
      <c r="D10" s="2376"/>
      <c r="E10" s="2376"/>
      <c r="F10" s="2376"/>
      <c r="G10" s="2381"/>
      <c r="H10" s="2376"/>
    </row>
    <row r="11" spans="1:11">
      <c r="A11" s="2439" t="s">
        <v>1078</v>
      </c>
      <c r="B11" s="2551">
        <f>IF(B9=0,0,(B8*(B9/100)*(1-(B10/100)))/(B9/100))</f>
        <v>0</v>
      </c>
      <c r="C11" s="2441" t="s">
        <v>1007</v>
      </c>
      <c r="E11" s="2376"/>
      <c r="F11" s="2376"/>
      <c r="G11" s="2381"/>
      <c r="H11" s="2376"/>
    </row>
    <row r="12" spans="1:11" ht="6" customHeight="1">
      <c r="A12" s="2376"/>
      <c r="B12" s="2381"/>
      <c r="C12" s="2444"/>
      <c r="D12" s="2376"/>
      <c r="E12" s="2376"/>
      <c r="F12" s="2376"/>
      <c r="G12" s="2381"/>
      <c r="H12" s="2376"/>
    </row>
    <row r="13" spans="1:11">
      <c r="A13" s="2546" t="s">
        <v>1058</v>
      </c>
      <c r="B13" s="2440"/>
      <c r="C13" s="2547" t="s">
        <v>1059</v>
      </c>
      <c r="D13" s="2548"/>
      <c r="E13" s="2549"/>
      <c r="F13" s="2550" t="s">
        <v>1060</v>
      </c>
      <c r="G13" s="2551">
        <f>$B$11*B9*B13</f>
        <v>0</v>
      </c>
      <c r="H13" s="2543" t="s">
        <v>1061</v>
      </c>
    </row>
    <row r="14" spans="1:11">
      <c r="A14" s="2552"/>
      <c r="B14" s="2440"/>
      <c r="C14" s="2553" t="s">
        <v>1062</v>
      </c>
      <c r="D14" s="2526"/>
      <c r="E14" s="2554"/>
      <c r="F14" s="2552"/>
      <c r="G14" s="2551">
        <f>$B$11*B9*B14</f>
        <v>0</v>
      </c>
      <c r="H14" s="2543" t="s">
        <v>1063</v>
      </c>
    </row>
    <row r="15" spans="1:11" s="2383" customFormat="1" ht="6" customHeight="1">
      <c r="A15" s="2446"/>
      <c r="B15" s="2446"/>
      <c r="C15" s="2447"/>
      <c r="D15" s="2381"/>
      <c r="E15" s="2381"/>
      <c r="F15" s="2381"/>
      <c r="G15" s="2381"/>
      <c r="H15" s="2381"/>
      <c r="I15" s="2381"/>
      <c r="J15" s="2381"/>
    </row>
    <row r="16" spans="1:11" s="2381" customFormat="1" ht="22.5">
      <c r="A16" s="2555" t="s">
        <v>1064</v>
      </c>
      <c r="B16" s="2556"/>
      <c r="C16" s="2557" t="s">
        <v>1009</v>
      </c>
      <c r="G16" s="2451" t="s">
        <v>82</v>
      </c>
    </row>
    <row r="17" spans="1:13">
      <c r="A17" s="3238"/>
      <c r="B17" s="3222"/>
      <c r="C17" s="2454"/>
      <c r="D17" s="2455"/>
      <c r="E17" s="2456"/>
      <c r="F17" s="2457"/>
      <c r="G17" s="2458">
        <f>C17*B11</f>
        <v>0</v>
      </c>
      <c r="H17" s="2376"/>
      <c r="K17" s="2435"/>
    </row>
    <row r="18" spans="1:13" s="2383" customFormat="1" ht="13.5" thickBot="1">
      <c r="A18" s="2462" t="s">
        <v>1011</v>
      </c>
      <c r="B18" s="2463"/>
      <c r="C18" s="2464"/>
      <c r="D18" s="2381"/>
      <c r="E18" s="2381"/>
      <c r="F18" s="2381"/>
      <c r="G18" s="2465"/>
      <c r="H18" s="2381"/>
      <c r="I18" s="2381"/>
      <c r="J18" s="2381"/>
    </row>
    <row r="19" spans="1:13" s="2468" customFormat="1" ht="16.5" thickBot="1">
      <c r="A19" s="3226" t="s">
        <v>1012</v>
      </c>
      <c r="B19" s="3227"/>
      <c r="C19" s="3227"/>
      <c r="D19" s="3227"/>
      <c r="E19" s="3227"/>
      <c r="F19" s="3227"/>
      <c r="G19" s="3228"/>
      <c r="H19" s="2466">
        <f>G17-G18</f>
        <v>0</v>
      </c>
      <c r="I19" s="2467"/>
      <c r="J19" s="2467"/>
    </row>
    <row r="20" spans="1:13" s="2376" customFormat="1" ht="6" customHeight="1">
      <c r="A20" s="2376" t="s">
        <v>227</v>
      </c>
      <c r="B20" s="2456" t="s">
        <v>227</v>
      </c>
      <c r="C20" s="2376" t="s">
        <v>227</v>
      </c>
      <c r="D20" s="2376" t="s">
        <v>227</v>
      </c>
      <c r="E20" s="2376" t="s">
        <v>227</v>
      </c>
      <c r="F20" s="2376" t="s">
        <v>227</v>
      </c>
      <c r="G20" s="2469" t="s">
        <v>227</v>
      </c>
      <c r="H20" s="2470" t="s">
        <v>227</v>
      </c>
      <c r="K20" s="2305"/>
      <c r="L20" s="2305"/>
      <c r="M20" s="2305"/>
    </row>
    <row r="21" spans="1:13" s="2381" customFormat="1">
      <c r="A21" s="2448"/>
      <c r="B21" s="2489" t="s">
        <v>1044</v>
      </c>
      <c r="C21" s="2450" t="s">
        <v>1079</v>
      </c>
      <c r="D21" s="2377"/>
      <c r="H21" s="2472"/>
    </row>
    <row r="22" spans="1:13" s="2376" customFormat="1" ht="13.5" thickBot="1">
      <c r="A22" s="2439" t="s">
        <v>1067</v>
      </c>
      <c r="B22" s="2440"/>
      <c r="C22" s="2476"/>
      <c r="D22" s="2566"/>
      <c r="G22" s="2477">
        <f>B22*C22</f>
        <v>0</v>
      </c>
      <c r="H22" s="2471"/>
      <c r="K22" s="2305"/>
      <c r="L22" s="2305"/>
      <c r="M22" s="2305"/>
    </row>
    <row r="23" spans="1:13" s="2376" customFormat="1" ht="13.5" thickBot="1">
      <c r="A23" s="3218" t="s">
        <v>1018</v>
      </c>
      <c r="B23" s="3219"/>
      <c r="C23" s="3219"/>
      <c r="D23" s="3219"/>
      <c r="E23" s="3219"/>
      <c r="F23" s="3219"/>
      <c r="G23" s="3220"/>
      <c r="H23" s="2485">
        <f>G22</f>
        <v>0</v>
      </c>
      <c r="K23" s="2305"/>
      <c r="L23" s="2305"/>
      <c r="M23" s="2305"/>
    </row>
    <row r="24" spans="1:13" s="2383" customFormat="1" ht="6" customHeight="1">
      <c r="A24" s="2486"/>
      <c r="B24" s="2486"/>
      <c r="C24" s="2487"/>
      <c r="D24" s="2487"/>
      <c r="E24" s="2486"/>
      <c r="F24" s="2486"/>
      <c r="G24" s="2486"/>
      <c r="H24" s="2472"/>
      <c r="I24" s="2381"/>
      <c r="J24" s="2381"/>
    </row>
    <row r="25" spans="1:13" ht="22.5">
      <c r="A25" s="2439" t="s">
        <v>1019</v>
      </c>
      <c r="B25" s="2488" t="s">
        <v>1020</v>
      </c>
      <c r="C25" s="2488" t="s">
        <v>1021</v>
      </c>
      <c r="E25" s="2376"/>
      <c r="F25" s="2376"/>
      <c r="G25" s="2489" t="s">
        <v>619</v>
      </c>
      <c r="H25" s="2471"/>
    </row>
    <row r="26" spans="1:13">
      <c r="A26" s="2490"/>
      <c r="B26" s="2491"/>
      <c r="C26" s="2476"/>
      <c r="E26" s="2376"/>
      <c r="F26" s="2376"/>
      <c r="G26" s="2458">
        <f>B26*C26</f>
        <v>0</v>
      </c>
      <c r="H26" s="2471"/>
    </row>
    <row r="27" spans="1:13">
      <c r="A27" s="2490"/>
      <c r="B27" s="2491"/>
      <c r="C27" s="2476"/>
      <c r="E27" s="2376"/>
      <c r="F27" s="2376"/>
      <c r="G27" s="2458">
        <f>B27*C27</f>
        <v>0</v>
      </c>
      <c r="H27" s="2471"/>
    </row>
    <row r="28" spans="1:13" ht="13.5" thickBot="1">
      <c r="A28" s="2492"/>
      <c r="B28" s="2491"/>
      <c r="C28" s="2476"/>
      <c r="E28" s="2376"/>
      <c r="F28" s="2376"/>
      <c r="G28" s="2493">
        <f>B28*C28</f>
        <v>0</v>
      </c>
      <c r="H28" s="2471"/>
      <c r="M28" s="2494"/>
    </row>
    <row r="29" spans="1:13" ht="13.5" thickBot="1">
      <c r="A29" s="3218" t="s">
        <v>1022</v>
      </c>
      <c r="B29" s="3219"/>
      <c r="C29" s="3219"/>
      <c r="D29" s="3219"/>
      <c r="E29" s="3219"/>
      <c r="F29" s="3219"/>
      <c r="G29" s="3220"/>
      <c r="H29" s="2485">
        <f>SUM(G26:G28)</f>
        <v>0</v>
      </c>
    </row>
    <row r="30" spans="1:13" s="2376" customFormat="1" ht="6" customHeight="1">
      <c r="A30" s="2495"/>
      <c r="B30" s="2495"/>
      <c r="C30" s="2495"/>
      <c r="D30" s="2495"/>
      <c r="E30" s="2495"/>
      <c r="F30" s="2495"/>
      <c r="G30" s="2495"/>
      <c r="H30" s="2472"/>
      <c r="K30" s="2305"/>
      <c r="L30" s="2305"/>
      <c r="M30" s="2305"/>
    </row>
    <row r="31" spans="1:13" s="2376" customFormat="1">
      <c r="A31" s="2496"/>
      <c r="B31" s="2497" t="s">
        <v>1023</v>
      </c>
      <c r="C31" s="2497" t="s">
        <v>1024</v>
      </c>
      <c r="D31" s="3229" t="s">
        <v>1025</v>
      </c>
      <c r="E31" s="3230"/>
      <c r="F31" s="3231"/>
      <c r="G31" s="2498" t="s">
        <v>1026</v>
      </c>
      <c r="H31" s="2472"/>
      <c r="K31" s="2305"/>
      <c r="L31" s="2305"/>
      <c r="M31" s="2305"/>
    </row>
    <row r="32" spans="1:13" s="2376" customFormat="1">
      <c r="A32" s="2499" t="s">
        <v>284</v>
      </c>
      <c r="B32" s="2500" t="s">
        <v>1007</v>
      </c>
      <c r="C32" s="2501" t="s">
        <v>1027</v>
      </c>
      <c r="D32" s="2489" t="s">
        <v>1028</v>
      </c>
      <c r="E32" s="2489" t="s">
        <v>1029</v>
      </c>
      <c r="F32" s="2489" t="s">
        <v>1030</v>
      </c>
      <c r="G32" s="2502" t="s">
        <v>619</v>
      </c>
      <c r="H32" s="2472"/>
      <c r="K32" s="2305"/>
      <c r="L32" s="2305"/>
      <c r="M32" s="2305"/>
    </row>
    <row r="33" spans="1:13" s="2376" customFormat="1">
      <c r="A33" s="2459"/>
      <c r="B33" s="2459"/>
      <c r="C33" s="2503"/>
      <c r="D33" s="2504"/>
      <c r="E33" s="2504"/>
      <c r="F33" s="2504"/>
      <c r="G33" s="2458">
        <f>B33*C33</f>
        <v>0</v>
      </c>
      <c r="H33" s="2471"/>
      <c r="K33" s="2305"/>
      <c r="L33" s="2305"/>
      <c r="M33" s="2305"/>
    </row>
    <row r="34" spans="1:13" s="2376" customFormat="1">
      <c r="A34" s="2445"/>
      <c r="B34" s="2445"/>
      <c r="C34" s="2505"/>
      <c r="D34" s="2504"/>
      <c r="E34" s="2504"/>
      <c r="F34" s="2504"/>
      <c r="G34" s="2458">
        <f>B34*C34</f>
        <v>0</v>
      </c>
      <c r="H34" s="2471"/>
      <c r="K34" s="2305"/>
      <c r="L34" s="2305"/>
      <c r="M34" s="2305"/>
    </row>
    <row r="35" spans="1:13" s="2376" customFormat="1">
      <c r="A35" s="2445"/>
      <c r="B35" s="2445"/>
      <c r="C35" s="2505"/>
      <c r="D35" s="2504"/>
      <c r="E35" s="2504"/>
      <c r="F35" s="2504"/>
      <c r="G35" s="2458">
        <f>B35*C35</f>
        <v>0</v>
      </c>
      <c r="H35" s="2471"/>
      <c r="K35" s="2305"/>
      <c r="L35" s="2305"/>
      <c r="M35" s="2305"/>
    </row>
    <row r="36" spans="1:13" s="2376" customFormat="1">
      <c r="A36" s="2445"/>
      <c r="B36" s="2445"/>
      <c r="C36" s="2505"/>
      <c r="D36" s="2504"/>
      <c r="E36" s="2504"/>
      <c r="F36" s="2504"/>
      <c r="G36" s="2458">
        <f>B36*C36</f>
        <v>0</v>
      </c>
      <c r="H36" s="2471"/>
      <c r="K36" s="2305"/>
      <c r="L36" s="2305"/>
      <c r="M36" s="2305"/>
    </row>
    <row r="37" spans="1:13" s="2376" customFormat="1">
      <c r="A37" s="2445"/>
      <c r="B37" s="2445"/>
      <c r="C37" s="2505"/>
      <c r="D37" s="2504"/>
      <c r="E37" s="2504"/>
      <c r="F37" s="2504"/>
      <c r="G37" s="2458">
        <f>B37*C37</f>
        <v>0</v>
      </c>
      <c r="H37" s="2472"/>
      <c r="K37" s="2305"/>
      <c r="L37" s="2305"/>
      <c r="M37" s="2305"/>
    </row>
    <row r="38" spans="1:13">
      <c r="A38" s="2506" t="s">
        <v>1031</v>
      </c>
      <c r="B38" s="2507" t="s">
        <v>1032</v>
      </c>
      <c r="C38" s="2508"/>
      <c r="D38" s="3229" t="s">
        <v>1033</v>
      </c>
      <c r="E38" s="3230"/>
      <c r="F38" s="3231"/>
      <c r="H38" s="2509"/>
    </row>
    <row r="39" spans="1:13">
      <c r="A39" s="2445"/>
      <c r="B39" s="2440"/>
      <c r="C39" s="2478"/>
      <c r="D39" s="2504"/>
      <c r="E39" s="2504"/>
      <c r="F39" s="2504"/>
      <c r="G39" s="2455"/>
      <c r="H39" s="2509"/>
    </row>
    <row r="40" spans="1:13">
      <c r="A40" s="2445"/>
      <c r="B40" s="2445"/>
      <c r="C40" s="2478"/>
      <c r="D40" s="2504"/>
      <c r="E40" s="2504"/>
      <c r="F40" s="2504"/>
      <c r="G40" s="2455"/>
      <c r="H40" s="2509"/>
    </row>
    <row r="41" spans="1:13" s="2381" customFormat="1">
      <c r="A41" s="2443"/>
      <c r="B41" s="2443"/>
      <c r="C41" s="2443"/>
      <c r="D41" s="3232" t="s">
        <v>1034</v>
      </c>
      <c r="E41" s="3233"/>
      <c r="F41" s="3234"/>
      <c r="H41" s="2509"/>
    </row>
    <row r="42" spans="1:13">
      <c r="A42" s="2478" t="s">
        <v>1035</v>
      </c>
      <c r="B42" s="2478"/>
      <c r="C42" s="2478"/>
      <c r="D42" s="2510">
        <f>$B$33*D33+$B$34*D34+$B$35*D35+$B$36*D36+$B$37*D37</f>
        <v>0</v>
      </c>
      <c r="E42" s="2510">
        <f>$B$33*E33/100+$B$34*E34/100+$B$35*E35/100+$B$36*E36/100+$B$37*E37/100</f>
        <v>0</v>
      </c>
      <c r="F42" s="2510">
        <f>$B$33*F33/100+$B$34*F34/100+$B$35*F35/100+$B$36*F36/100+$B$37*F37/100</f>
        <v>0</v>
      </c>
      <c r="G42" s="2455"/>
      <c r="H42" s="2509"/>
    </row>
    <row r="43" spans="1:13" ht="13.5" thickBot="1">
      <c r="A43" s="2508" t="s">
        <v>1036</v>
      </c>
      <c r="B43" s="2508"/>
      <c r="C43" s="2508"/>
      <c r="D43" s="2510">
        <f>$B$39*D39+$B$40*D40+D42</f>
        <v>0</v>
      </c>
      <c r="E43" s="2510">
        <f>$B$39*E39/100+$B$40*E40/100+E42</f>
        <v>0</v>
      </c>
      <c r="F43" s="2510">
        <f>$B$39*F39/100+$B$40*F40/100+F42</f>
        <v>0</v>
      </c>
      <c r="G43" s="2511"/>
      <c r="H43" s="2512"/>
    </row>
    <row r="44" spans="1:13" ht="13.5" thickBot="1">
      <c r="A44" s="3218" t="s">
        <v>1037</v>
      </c>
      <c r="B44" s="3219"/>
      <c r="C44" s="3219"/>
      <c r="D44" s="3219"/>
      <c r="E44" s="3219"/>
      <c r="F44" s="3219"/>
      <c r="G44" s="3220"/>
      <c r="H44" s="2485">
        <f>SUM(G33:G37)</f>
        <v>0</v>
      </c>
    </row>
    <row r="45" spans="1:13" s="2381" customFormat="1" ht="6" customHeight="1">
      <c r="A45" s="3235"/>
      <c r="B45" s="3235"/>
      <c r="C45" s="2446"/>
      <c r="D45" s="2513"/>
      <c r="G45" s="2446"/>
      <c r="H45" s="2514"/>
    </row>
    <row r="46" spans="1:13" s="2381" customFormat="1" ht="15" customHeight="1">
      <c r="A46" s="2515"/>
      <c r="B46" s="2515"/>
      <c r="D46" s="2516"/>
      <c r="G46" s="3236" t="s">
        <v>1038</v>
      </c>
      <c r="H46" s="2514"/>
    </row>
    <row r="47" spans="1:13" s="2381" customFormat="1" ht="18.75">
      <c r="A47" s="2517" t="s">
        <v>1039</v>
      </c>
      <c r="B47" s="2517"/>
      <c r="C47" s="2518"/>
      <c r="D47" s="2519" t="s">
        <v>1040</v>
      </c>
      <c r="E47" s="2473" t="s">
        <v>1041</v>
      </c>
      <c r="G47" s="3237"/>
      <c r="H47" s="2514"/>
    </row>
    <row r="48" spans="1:13" s="2376" customFormat="1" ht="15" customHeight="1">
      <c r="A48" s="3214"/>
      <c r="B48" s="3214"/>
      <c r="C48" s="3215"/>
      <c r="D48" s="2504"/>
      <c r="E48" s="2504"/>
      <c r="G48" s="2520"/>
      <c r="H48" s="2521"/>
      <c r="K48" s="2305"/>
      <c r="L48" s="2305"/>
      <c r="M48" s="2305"/>
    </row>
    <row r="49" spans="1:13" s="2376" customFormat="1" ht="15" customHeight="1">
      <c r="A49" s="3214"/>
      <c r="B49" s="3214"/>
      <c r="C49" s="3215"/>
      <c r="D49" s="2504"/>
      <c r="E49" s="2504"/>
      <c r="G49" s="2520"/>
      <c r="H49" s="2521"/>
      <c r="K49" s="2305"/>
      <c r="L49" s="2305"/>
      <c r="M49" s="2305"/>
    </row>
    <row r="50" spans="1:13" s="2376" customFormat="1" ht="15" customHeight="1">
      <c r="A50" s="3214"/>
      <c r="B50" s="3214"/>
      <c r="C50" s="3215"/>
      <c r="D50" s="2504"/>
      <c r="E50" s="2504"/>
      <c r="G50" s="2520"/>
      <c r="H50" s="2521"/>
      <c r="K50" s="2305"/>
      <c r="L50" s="2305"/>
      <c r="M50" s="2305"/>
    </row>
    <row r="51" spans="1:13" s="2376" customFormat="1" ht="15" customHeight="1">
      <c r="A51" s="3214"/>
      <c r="B51" s="3214"/>
      <c r="C51" s="3215"/>
      <c r="D51" s="2504"/>
      <c r="E51" s="2504"/>
      <c r="G51" s="2520"/>
      <c r="H51" s="2521"/>
      <c r="K51" s="2305"/>
      <c r="L51" s="2305"/>
      <c r="M51" s="2305"/>
    </row>
    <row r="52" spans="1:13" s="2376" customFormat="1" ht="15" customHeight="1">
      <c r="A52" s="3214"/>
      <c r="B52" s="3214"/>
      <c r="C52" s="3215"/>
      <c r="D52" s="2504"/>
      <c r="E52" s="2504"/>
      <c r="G52" s="2520"/>
      <c r="H52" s="2521"/>
      <c r="K52" s="2305"/>
      <c r="L52" s="2305"/>
      <c r="M52" s="2305"/>
    </row>
    <row r="53" spans="1:13" s="2376" customFormat="1" ht="15.75" customHeight="1" thickBot="1">
      <c r="A53" s="3216"/>
      <c r="B53" s="3216"/>
      <c r="C53" s="3217"/>
      <c r="D53" s="2504"/>
      <c r="E53" s="2504"/>
      <c r="G53" s="2520"/>
      <c r="H53" s="2521"/>
      <c r="K53" s="2305"/>
      <c r="L53" s="2305"/>
      <c r="M53" s="2305"/>
    </row>
    <row r="54" spans="1:13" s="2376" customFormat="1" ht="13.5" thickBot="1">
      <c r="A54" s="3218" t="s">
        <v>1042</v>
      </c>
      <c r="B54" s="3219"/>
      <c r="C54" s="3219"/>
      <c r="D54" s="3219"/>
      <c r="E54" s="3219"/>
      <c r="F54" s="3219"/>
      <c r="G54" s="3220"/>
      <c r="H54" s="2485">
        <f>G48*D48+G49*D49+G50*D50+G51*D51+G52*D52+G53*D53</f>
        <v>0</v>
      </c>
      <c r="K54" s="2305"/>
      <c r="L54" s="2305"/>
      <c r="M54" s="2305"/>
    </row>
    <row r="55" spans="1:13" s="2376" customFormat="1">
      <c r="A55" s="2522" t="s">
        <v>1043</v>
      </c>
      <c r="C55" s="2305"/>
      <c r="D55" s="2523" t="s">
        <v>1044</v>
      </c>
      <c r="E55" s="2523" t="s">
        <v>375</v>
      </c>
      <c r="G55" s="2524" t="s">
        <v>619</v>
      </c>
      <c r="H55" s="2471"/>
      <c r="K55" s="2305"/>
      <c r="L55" s="2305"/>
      <c r="M55" s="2305"/>
    </row>
    <row r="56" spans="1:13" s="2376" customFormat="1">
      <c r="A56" s="3221"/>
      <c r="B56" s="3221"/>
      <c r="C56" s="3222"/>
      <c r="D56" s="2440"/>
      <c r="E56" s="2440"/>
      <c r="G56" s="2458">
        <f>D56*E56</f>
        <v>0</v>
      </c>
      <c r="H56" s="2471"/>
      <c r="K56" s="2305"/>
      <c r="L56" s="2305"/>
      <c r="M56" s="2305"/>
    </row>
    <row r="57" spans="1:13" s="2376" customFormat="1">
      <c r="A57" s="3221"/>
      <c r="B57" s="3221"/>
      <c r="C57" s="3222"/>
      <c r="D57" s="2440"/>
      <c r="E57" s="2440"/>
      <c r="G57" s="2458">
        <f>D57*E57</f>
        <v>0</v>
      </c>
      <c r="H57" s="2471"/>
      <c r="K57" s="2305"/>
      <c r="L57" s="2305"/>
      <c r="M57" s="2305"/>
    </row>
    <row r="58" spans="1:13" s="2376" customFormat="1" ht="15.75" customHeight="1" thickBot="1">
      <c r="A58" s="3223"/>
      <c r="B58" s="3223"/>
      <c r="C58" s="3224"/>
      <c r="D58" s="2525"/>
      <c r="E58" s="2525"/>
      <c r="G58" s="2493">
        <f>D58*E58</f>
        <v>0</v>
      </c>
      <c r="H58" s="2471"/>
      <c r="K58" s="2305"/>
      <c r="L58" s="2305"/>
      <c r="M58" s="2305"/>
    </row>
    <row r="59" spans="1:13" s="2376" customFormat="1" ht="13.5" thickBot="1">
      <c r="A59" s="3218" t="s">
        <v>1045</v>
      </c>
      <c r="B59" s="3219"/>
      <c r="C59" s="3219"/>
      <c r="D59" s="3219"/>
      <c r="E59" s="3219"/>
      <c r="F59" s="3219"/>
      <c r="G59" s="3220"/>
      <c r="H59" s="2485">
        <f>SUM(G56:G58)</f>
        <v>0</v>
      </c>
      <c r="K59" s="2305"/>
      <c r="L59" s="2305"/>
      <c r="M59" s="2305"/>
    </row>
    <row r="60" spans="1:13" s="2376" customFormat="1">
      <c r="A60" s="2526" t="s">
        <v>1080</v>
      </c>
      <c r="B60" s="2526"/>
      <c r="C60" s="2526"/>
      <c r="D60" s="2526"/>
      <c r="E60" s="2526"/>
      <c r="F60" s="2526"/>
      <c r="G60" s="2526"/>
      <c r="H60" s="2527"/>
      <c r="K60" s="2305"/>
      <c r="L60" s="2305"/>
      <c r="M60" s="2305"/>
    </row>
    <row r="61" spans="1:13" s="2376" customFormat="1">
      <c r="A61" s="2442" t="s">
        <v>1069</v>
      </c>
      <c r="B61" s="2442"/>
      <c r="C61" s="2442"/>
      <c r="D61" s="2442"/>
      <c r="E61" s="2442"/>
      <c r="F61" s="2442"/>
      <c r="G61" s="2442"/>
      <c r="H61" s="2527"/>
      <c r="K61" s="2305"/>
      <c r="L61" s="2305"/>
      <c r="M61" s="2305"/>
    </row>
    <row r="62" spans="1:13" s="2376" customFormat="1">
      <c r="A62" s="2442" t="s">
        <v>1046</v>
      </c>
      <c r="B62" s="2442"/>
      <c r="C62" s="2442"/>
      <c r="D62" s="2442"/>
      <c r="E62" s="2442"/>
      <c r="F62" s="2442"/>
      <c r="G62" s="2439"/>
      <c r="H62" s="2528"/>
      <c r="K62" s="2305"/>
      <c r="L62" s="2305"/>
      <c r="M62" s="2305"/>
    </row>
    <row r="63" spans="1:13" s="2376" customFormat="1" ht="13.5" thickBot="1">
      <c r="A63" s="2376" t="s">
        <v>23</v>
      </c>
      <c r="B63" s="3239"/>
      <c r="C63" s="3240"/>
      <c r="D63" s="3240"/>
      <c r="E63" s="3240"/>
      <c r="F63" s="3241"/>
      <c r="H63" s="2528"/>
      <c r="K63" s="2305"/>
      <c r="L63" s="2305"/>
      <c r="M63" s="2305"/>
    </row>
    <row r="64" spans="1:13" s="2376" customFormat="1" ht="16.5" thickBot="1">
      <c r="A64" s="2529" t="s">
        <v>1049</v>
      </c>
      <c r="B64" s="2530"/>
      <c r="C64" s="2530"/>
      <c r="D64" s="2530"/>
      <c r="E64" s="2530"/>
      <c r="F64" s="2530"/>
      <c r="G64" s="2531"/>
      <c r="H64" s="2532">
        <f>H23+H44+H29+H54+H59+H60+H61+H62+H63</f>
        <v>0</v>
      </c>
      <c r="K64" s="2305"/>
      <c r="L64" s="2305"/>
      <c r="M64" s="2305"/>
    </row>
    <row r="65" spans="1:13" s="2376" customFormat="1" ht="6" customHeight="1" thickBot="1">
      <c r="H65" s="2471"/>
      <c r="K65" s="2305"/>
      <c r="L65" s="2305"/>
      <c r="M65" s="2305"/>
    </row>
    <row r="66" spans="1:13" s="2376" customFormat="1" ht="16.5" thickBot="1">
      <c r="A66" s="2529" t="str">
        <f>CONCATENATE("Deckungsbeitrag ",F5)</f>
        <v>Deckungsbeitrag Silomais</v>
      </c>
      <c r="B66" s="2530"/>
      <c r="C66" s="2530"/>
      <c r="D66" s="2530"/>
      <c r="E66" s="2530"/>
      <c r="F66" s="2530"/>
      <c r="G66" s="2531"/>
      <c r="H66" s="2466">
        <f>H19-H64</f>
        <v>0</v>
      </c>
      <c r="K66" s="2305"/>
      <c r="L66" s="2305"/>
      <c r="M66" s="2305"/>
    </row>
    <row r="67" spans="1:13" s="2376" customFormat="1" ht="6" customHeight="1">
      <c r="K67" s="2305"/>
      <c r="L67" s="2305"/>
      <c r="M67" s="2305"/>
    </row>
    <row r="68" spans="1:13" s="2376" customFormat="1">
      <c r="A68" s="2533" t="s">
        <v>1050</v>
      </c>
      <c r="B68" s="2442"/>
      <c r="C68" s="2534"/>
      <c r="D68" s="2439"/>
      <c r="E68" s="2473" t="s">
        <v>1041</v>
      </c>
      <c r="G68" s="2535"/>
      <c r="H68" s="2536"/>
      <c r="K68" s="2305"/>
      <c r="L68" s="2305"/>
      <c r="M68" s="2305"/>
    </row>
    <row r="69" spans="1:13" s="2376" customFormat="1">
      <c r="A69" s="3206" t="s">
        <v>1051</v>
      </c>
      <c r="B69" s="3206"/>
      <c r="C69" s="3206"/>
      <c r="D69" s="3207"/>
      <c r="E69" s="2537">
        <f>E48*D48+E49*D49+E50*D50+E51*D51+E52*D52+E53*D53</f>
        <v>0</v>
      </c>
      <c r="G69" s="2536"/>
      <c r="H69" s="2536"/>
      <c r="K69" s="2305"/>
      <c r="L69" s="2305"/>
      <c r="M69" s="2305"/>
    </row>
    <row r="70" spans="1:13" s="2376" customFormat="1">
      <c r="A70" s="3208"/>
      <c r="B70" s="3208"/>
      <c r="C70" s="3208"/>
      <c r="D70" s="3209"/>
      <c r="E70" s="2440" t="s">
        <v>227</v>
      </c>
      <c r="G70" s="2536"/>
      <c r="H70" s="2536"/>
      <c r="K70" s="2305"/>
      <c r="L70" s="2305"/>
      <c r="M70" s="2305"/>
    </row>
    <row r="71" spans="1:13" s="2376" customFormat="1" ht="13.5" thickBot="1">
      <c r="A71" s="3210"/>
      <c r="B71" s="3210"/>
      <c r="C71" s="3210"/>
      <c r="D71" s="3211"/>
      <c r="E71" s="2525" t="s">
        <v>227</v>
      </c>
      <c r="G71" s="2536"/>
      <c r="H71" s="2536"/>
      <c r="K71" s="2305"/>
      <c r="L71" s="2305"/>
      <c r="M71" s="2305"/>
    </row>
    <row r="72" spans="1:13" s="2376" customFormat="1" ht="13.5" thickBot="1">
      <c r="A72" s="2538"/>
      <c r="B72" s="2530"/>
      <c r="C72" s="2539"/>
      <c r="D72" s="2530"/>
      <c r="E72" s="2540" t="s">
        <v>1052</v>
      </c>
      <c r="F72" s="2541">
        <f>SUM(E69:E71)</f>
        <v>0</v>
      </c>
      <c r="G72" s="2536"/>
      <c r="H72" s="2536"/>
      <c r="K72" s="2305"/>
      <c r="L72" s="2305"/>
      <c r="M72" s="2305"/>
    </row>
    <row r="73" spans="1:13" s="2376" customFormat="1">
      <c r="A73" s="2542"/>
      <c r="C73" s="2543"/>
      <c r="D73" s="3212"/>
      <c r="E73" s="3212"/>
      <c r="F73" s="3212"/>
      <c r="G73" s="2536"/>
      <c r="H73" s="2536"/>
    </row>
    <row r="74" spans="1:13" s="2376" customFormat="1">
      <c r="A74" s="2561" t="s">
        <v>1070</v>
      </c>
      <c r="B74" s="2477">
        <f>IF(GE13=0,0,H64/G13*1000)</f>
        <v>0</v>
      </c>
      <c r="C74" s="2562" t="s">
        <v>1071</v>
      </c>
      <c r="D74" s="2563"/>
      <c r="E74" s="2477">
        <f>IF(G14=0,0,H64/G14*1000)</f>
        <v>0</v>
      </c>
      <c r="F74" s="2562" t="s">
        <v>1072</v>
      </c>
      <c r="G74" s="2474"/>
      <c r="H74" s="2536"/>
    </row>
    <row r="75" spans="1:13" s="2376" customFormat="1">
      <c r="A75" s="2564"/>
      <c r="B75" s="2477">
        <f>IF(B11=0,0,H64/B11)</f>
        <v>0</v>
      </c>
      <c r="C75" s="2562" t="s">
        <v>1073</v>
      </c>
      <c r="D75" s="2565"/>
      <c r="E75" s="2543"/>
      <c r="F75" s="2543"/>
      <c r="G75" s="2543"/>
    </row>
  </sheetData>
  <sheetProtection password="F25B" sheet="1" objects="1" scenarios="1"/>
  <mergeCells count="33">
    <mergeCell ref="D31:F31"/>
    <mergeCell ref="A2:C2"/>
    <mergeCell ref="D2:E2"/>
    <mergeCell ref="F2:H2"/>
    <mergeCell ref="A3:C3"/>
    <mergeCell ref="D3:E3"/>
    <mergeCell ref="F3:H3"/>
    <mergeCell ref="F5:H5"/>
    <mergeCell ref="A17:B17"/>
    <mergeCell ref="A19:G19"/>
    <mergeCell ref="A23:G23"/>
    <mergeCell ref="A29:G29"/>
    <mergeCell ref="A54:G54"/>
    <mergeCell ref="D38:F38"/>
    <mergeCell ref="D41:F41"/>
    <mergeCell ref="A44:G44"/>
    <mergeCell ref="A45:B45"/>
    <mergeCell ref="G46:G47"/>
    <mergeCell ref="A48:C48"/>
    <mergeCell ref="A49:C49"/>
    <mergeCell ref="A50:C50"/>
    <mergeCell ref="A51:C51"/>
    <mergeCell ref="A52:C52"/>
    <mergeCell ref="A53:C53"/>
    <mergeCell ref="A70:D70"/>
    <mergeCell ref="A71:D71"/>
    <mergeCell ref="D73:F73"/>
    <mergeCell ref="A56:C56"/>
    <mergeCell ref="A57:C57"/>
    <mergeCell ref="A58:C58"/>
    <mergeCell ref="A59:G59"/>
    <mergeCell ref="B63:F63"/>
    <mergeCell ref="A69:D69"/>
  </mergeCells>
  <printOptions horizontalCentered="1"/>
  <pageMargins left="0.78740157480314965" right="0.39370078740157483" top="0.31496062992125984" bottom="0" header="0" footer="0"/>
  <pageSetup paperSize="9" scale="84" orientation="portrait" horizontalDpi="300" verticalDpi="300" r:id="rId1"/>
  <headerFooter alignWithMargins="0">
    <oddFooter xml:space="preserve">&amp;L&amp;8
&amp;C
&amp;R
</oddFooter>
  </headerFooter>
  <legacyDrawing r:id="rId2"/>
</worksheet>
</file>

<file path=xl/worksheets/sheet70.xml><?xml version="1.0" encoding="utf-8"?>
<worksheet xmlns="http://schemas.openxmlformats.org/spreadsheetml/2006/main" xmlns:r="http://schemas.openxmlformats.org/officeDocument/2006/relationships">
  <sheetPr codeName="Tabelle69">
    <pageSetUpPr fitToPage="1"/>
  </sheetPr>
  <dimension ref="A1:M67"/>
  <sheetViews>
    <sheetView showZeros="0" zoomScale="110" zoomScaleNormal="110" workbookViewId="0">
      <selection activeCell="B25" sqref="B25"/>
    </sheetView>
  </sheetViews>
  <sheetFormatPr baseColWidth="10" defaultRowHeight="12.75"/>
  <cols>
    <col min="1" max="1" width="28.42578125" style="2305" customWidth="1"/>
    <col min="2" max="2" width="6.5703125" style="2305" customWidth="1"/>
    <col min="3" max="3" width="9.42578125" style="2305" bestFit="1" customWidth="1"/>
    <col min="4" max="6" width="6.7109375" style="2305" customWidth="1"/>
    <col min="7" max="7" width="12.140625" style="2305" customWidth="1"/>
    <col min="8" max="8" width="9.28515625" style="2305" customWidth="1"/>
    <col min="9" max="10" width="2.5703125" style="2376" customWidth="1"/>
    <col min="11" max="16384" width="11.42578125" style="2305"/>
  </cols>
  <sheetData>
    <row r="1" spans="1:11" ht="20.100000000000001" customHeight="1" thickBot="1">
      <c r="G1" s="2376"/>
      <c r="I1" s="2305"/>
      <c r="J1" s="2305"/>
    </row>
    <row r="2" spans="1:11" s="2376" customFormat="1" ht="13.5" customHeight="1">
      <c r="A2" s="3193">
        <f>Hauptmenü!C4</f>
        <v>0</v>
      </c>
      <c r="B2" s="3194"/>
      <c r="C2" s="3194"/>
      <c r="D2" s="3195">
        <f>Hauptmenü!C5</f>
        <v>0</v>
      </c>
      <c r="E2" s="3195"/>
      <c r="F2" s="3196">
        <f>Hauptmenü!C6</f>
        <v>0</v>
      </c>
      <c r="G2" s="3196"/>
      <c r="H2" s="3197"/>
    </row>
    <row r="3" spans="1:11" s="2376" customFormat="1" ht="13.5" thickBot="1">
      <c r="A3" s="3198" t="s">
        <v>971</v>
      </c>
      <c r="B3" s="3199"/>
      <c r="C3" s="3199"/>
      <c r="D3" s="3200" t="s">
        <v>112</v>
      </c>
      <c r="E3" s="3200"/>
      <c r="F3" s="3201" t="s">
        <v>111</v>
      </c>
      <c r="G3" s="3201"/>
      <c r="H3" s="3202"/>
    </row>
    <row r="4" spans="1:11" s="2376" customFormat="1" ht="6" customHeight="1">
      <c r="H4" s="2377"/>
    </row>
    <row r="5" spans="1:11" ht="14.25" customHeight="1">
      <c r="A5" s="2434" t="s">
        <v>1081</v>
      </c>
      <c r="B5" s="2379"/>
      <c r="C5" s="2376"/>
      <c r="D5" s="2376"/>
      <c r="E5" s="2380" t="s">
        <v>1082</v>
      </c>
      <c r="F5" s="3225"/>
      <c r="G5" s="3225"/>
      <c r="H5" s="2567" t="s">
        <v>239</v>
      </c>
      <c r="K5" s="2435"/>
    </row>
    <row r="6" spans="1:11" ht="6" customHeight="1" thickBot="1">
      <c r="A6" s="2436"/>
      <c r="B6" s="2436"/>
      <c r="C6" s="2436"/>
      <c r="D6" s="2436"/>
      <c r="E6" s="2436"/>
      <c r="F6" s="2436"/>
      <c r="G6" s="2437"/>
      <c r="H6" s="2436"/>
      <c r="K6" s="2435"/>
    </row>
    <row r="7" spans="1:11" ht="6" customHeight="1">
      <c r="A7" s="2376"/>
      <c r="C7" s="2376"/>
      <c r="D7" s="2438"/>
      <c r="E7" s="2376"/>
      <c r="F7" s="2376"/>
      <c r="G7" s="2376"/>
      <c r="H7" s="2376"/>
      <c r="K7" s="2435"/>
    </row>
    <row r="8" spans="1:11" ht="12.75" customHeight="1">
      <c r="A8" s="2439" t="s">
        <v>1083</v>
      </c>
      <c r="B8" s="2440"/>
      <c r="C8" s="2568" t="s">
        <v>1084</v>
      </c>
      <c r="D8" s="2569"/>
      <c r="E8" s="2548"/>
      <c r="F8" s="2570" t="s">
        <v>1083</v>
      </c>
      <c r="G8" s="2551">
        <f>F5*B8/100</f>
        <v>0</v>
      </c>
      <c r="H8" s="2543" t="s">
        <v>239</v>
      </c>
      <c r="K8" s="2435"/>
    </row>
    <row r="9" spans="1:11">
      <c r="A9" s="2439" t="s">
        <v>1085</v>
      </c>
      <c r="B9" s="2440"/>
      <c r="C9" s="2571" t="s">
        <v>1086</v>
      </c>
      <c r="D9" s="2572"/>
      <c r="E9" s="2526"/>
      <c r="F9" s="2573" t="s">
        <v>1087</v>
      </c>
      <c r="G9" s="2551">
        <f>G8*B9/100</f>
        <v>0</v>
      </c>
      <c r="H9" s="2376" t="s">
        <v>82</v>
      </c>
    </row>
    <row r="10" spans="1:11">
      <c r="A10" s="2305" t="s">
        <v>1088</v>
      </c>
      <c r="B10" s="2440"/>
      <c r="C10" s="3253" t="s">
        <v>1089</v>
      </c>
      <c r="D10" s="3253"/>
      <c r="E10" s="3253"/>
      <c r="F10" s="2440"/>
      <c r="G10" s="2574" t="s">
        <v>395</v>
      </c>
    </row>
    <row r="11" spans="1:11">
      <c r="A11" s="2478" t="s">
        <v>1090</v>
      </c>
      <c r="B11" s="2440"/>
      <c r="C11" s="2575" t="s">
        <v>1091</v>
      </c>
      <c r="D11" s="2548"/>
      <c r="E11" s="2548"/>
      <c r="F11" s="2548"/>
      <c r="G11" s="2576"/>
      <c r="H11" s="2376"/>
    </row>
    <row r="12" spans="1:11">
      <c r="A12" s="2478" t="s">
        <v>1092</v>
      </c>
      <c r="B12" s="2440"/>
      <c r="C12" s="2441" t="s">
        <v>1091</v>
      </c>
      <c r="D12" s="2376"/>
      <c r="E12" s="2376"/>
      <c r="F12" s="2376"/>
      <c r="G12" s="2577"/>
      <c r="H12" s="2376"/>
    </row>
    <row r="13" spans="1:11">
      <c r="A13" s="2478" t="s">
        <v>1093</v>
      </c>
      <c r="B13" s="2440"/>
      <c r="C13" s="2441" t="s">
        <v>395</v>
      </c>
      <c r="D13" s="2376"/>
      <c r="E13" s="2376"/>
      <c r="F13" s="2380" t="s">
        <v>1094</v>
      </c>
      <c r="G13" s="2458">
        <f>IF(B14=0,0,365/B14*(1-(B13/100))+B15/100)</f>
        <v>0</v>
      </c>
      <c r="H13" s="2376"/>
    </row>
    <row r="14" spans="1:11">
      <c r="A14" s="2478" t="s">
        <v>1095</v>
      </c>
      <c r="B14" s="2440"/>
      <c r="C14" s="2571" t="s">
        <v>1096</v>
      </c>
      <c r="D14" s="2526"/>
      <c r="E14" s="2526"/>
      <c r="F14" s="2573" t="s">
        <v>1097</v>
      </c>
      <c r="G14" s="2551">
        <f>(B11*0.5+B12*0.5)*G13</f>
        <v>0</v>
      </c>
      <c r="H14" s="2376" t="s">
        <v>82</v>
      </c>
    </row>
    <row r="15" spans="1:11">
      <c r="A15" s="2478" t="s">
        <v>1098</v>
      </c>
      <c r="B15" s="2578"/>
      <c r="C15" s="2575" t="s">
        <v>395</v>
      </c>
      <c r="D15" s="2548"/>
      <c r="E15" s="2548"/>
      <c r="F15" s="2570"/>
      <c r="G15" s="2579"/>
      <c r="H15" s="2376"/>
    </row>
    <row r="16" spans="1:11" ht="13.5" thickBot="1">
      <c r="A16" s="2478" t="s">
        <v>1099</v>
      </c>
      <c r="B16" s="2580"/>
      <c r="C16" s="2571" t="s">
        <v>1091</v>
      </c>
      <c r="D16" s="2526"/>
      <c r="E16" s="2526"/>
      <c r="F16" s="2573" t="s">
        <v>1100</v>
      </c>
      <c r="G16" s="2551">
        <f>B16*B15/100</f>
        <v>0</v>
      </c>
      <c r="H16" s="2376" t="s">
        <v>82</v>
      </c>
    </row>
    <row r="17" spans="1:13" s="2468" customFormat="1" ht="16.5" thickBot="1">
      <c r="A17" s="3226" t="s">
        <v>1012</v>
      </c>
      <c r="B17" s="3227"/>
      <c r="C17" s="3227"/>
      <c r="D17" s="3227"/>
      <c r="E17" s="3227"/>
      <c r="F17" s="3227"/>
      <c r="G17" s="3254"/>
      <c r="H17" s="2466">
        <f>G9+G14+G16</f>
        <v>0</v>
      </c>
      <c r="I17" s="2467"/>
      <c r="J17" s="2467"/>
    </row>
    <row r="18" spans="1:13" s="2376" customFormat="1" ht="6" customHeight="1">
      <c r="A18" s="2376" t="s">
        <v>227</v>
      </c>
      <c r="B18" s="2456" t="s">
        <v>227</v>
      </c>
      <c r="C18" s="2376" t="s">
        <v>227</v>
      </c>
      <c r="D18" s="2376" t="s">
        <v>227</v>
      </c>
      <c r="E18" s="2376" t="s">
        <v>227</v>
      </c>
      <c r="F18" s="2376" t="s">
        <v>227</v>
      </c>
      <c r="G18" s="2469" t="s">
        <v>227</v>
      </c>
      <c r="H18" s="2470" t="s">
        <v>227</v>
      </c>
      <c r="K18" s="2305"/>
      <c r="L18" s="2305"/>
      <c r="M18" s="2305"/>
    </row>
    <row r="19" spans="1:13" s="2376" customFormat="1" ht="13.5" customHeight="1">
      <c r="A19" s="2439" t="s">
        <v>1101</v>
      </c>
      <c r="B19" s="2440"/>
      <c r="C19" s="2441" t="s">
        <v>1091</v>
      </c>
      <c r="G19" s="2469"/>
      <c r="H19" s="2470"/>
      <c r="K19" s="2305"/>
      <c r="L19" s="2305"/>
      <c r="M19" s="2305"/>
    </row>
    <row r="20" spans="1:13" s="2376" customFormat="1" ht="13.5" thickBot="1">
      <c r="A20" s="2381" t="s">
        <v>1102</v>
      </c>
      <c r="B20" s="2581">
        <f>B15</f>
        <v>0</v>
      </c>
      <c r="C20" s="2582" t="s">
        <v>395</v>
      </c>
      <c r="H20" s="2471"/>
      <c r="K20" s="2305"/>
      <c r="L20" s="2305"/>
      <c r="M20" s="2305"/>
    </row>
    <row r="21" spans="1:13" s="2376" customFormat="1" ht="15.75" customHeight="1" thickBot="1">
      <c r="A21" s="3218" t="s">
        <v>1103</v>
      </c>
      <c r="B21" s="3219"/>
      <c r="C21" s="3219"/>
      <c r="D21" s="3219"/>
      <c r="E21" s="3219"/>
      <c r="F21" s="3219"/>
      <c r="G21" s="3220"/>
      <c r="H21" s="2583">
        <f>B19*B20/100</f>
        <v>0</v>
      </c>
      <c r="K21" s="2305"/>
      <c r="L21" s="2305"/>
      <c r="M21" s="2305"/>
    </row>
    <row r="22" spans="1:13" s="2383" customFormat="1" ht="6" customHeight="1">
      <c r="A22" s="2486"/>
      <c r="B22" s="2486"/>
      <c r="C22" s="2486"/>
      <c r="D22" s="2486"/>
      <c r="E22" s="2486"/>
      <c r="F22" s="2486"/>
      <c r="G22" s="2486"/>
      <c r="H22" s="2472"/>
      <c r="I22" s="2381"/>
      <c r="J22" s="2381"/>
    </row>
    <row r="23" spans="1:13" ht="22.5">
      <c r="A23" s="2439" t="s">
        <v>1104</v>
      </c>
      <c r="B23" s="2488" t="s">
        <v>1105</v>
      </c>
      <c r="C23" s="2488" t="s">
        <v>1021</v>
      </c>
      <c r="E23" s="2376"/>
      <c r="F23" s="2376"/>
      <c r="G23" s="2488" t="s">
        <v>1106</v>
      </c>
      <c r="H23" s="2471"/>
    </row>
    <row r="24" spans="1:13">
      <c r="A24" s="2490"/>
      <c r="B24" s="2491"/>
      <c r="C24" s="2476"/>
      <c r="E24" s="2376"/>
      <c r="F24" s="2376"/>
      <c r="G24" s="2458">
        <f>B24*C24</f>
        <v>0</v>
      </c>
      <c r="H24" s="2471"/>
    </row>
    <row r="25" spans="1:13">
      <c r="A25" s="2490"/>
      <c r="B25" s="2491"/>
      <c r="C25" s="2476"/>
      <c r="E25" s="2376"/>
      <c r="F25" s="2376"/>
      <c r="G25" s="2458">
        <f>B25*C25</f>
        <v>0</v>
      </c>
      <c r="H25" s="2471"/>
    </row>
    <row r="26" spans="1:13">
      <c r="A26" s="2490"/>
      <c r="B26" s="2491"/>
      <c r="C26" s="2476"/>
      <c r="E26" s="2376"/>
      <c r="F26" s="2376"/>
      <c r="G26" s="2458">
        <f>B26*C26</f>
        <v>0</v>
      </c>
      <c r="H26" s="2471"/>
    </row>
    <row r="27" spans="1:13">
      <c r="A27" s="2490"/>
      <c r="B27" s="2491"/>
      <c r="C27" s="2476"/>
      <c r="E27" s="2376"/>
      <c r="F27" s="2376"/>
      <c r="G27" s="2458">
        <f>B27*C27</f>
        <v>0</v>
      </c>
      <c r="H27" s="2471"/>
    </row>
    <row r="28" spans="1:13" ht="13.5" thickBot="1">
      <c r="A28" s="2492"/>
      <c r="B28" s="2491"/>
      <c r="C28" s="2476"/>
      <c r="E28" s="2376"/>
      <c r="F28" s="2376"/>
      <c r="G28" s="2458">
        <f>B28*C28</f>
        <v>0</v>
      </c>
      <c r="H28" s="2471"/>
      <c r="M28" s="2494"/>
    </row>
    <row r="29" spans="1:13" ht="13.5" thickBot="1">
      <c r="A29" s="3218" t="s">
        <v>1107</v>
      </c>
      <c r="B29" s="3219"/>
      <c r="C29" s="3219"/>
      <c r="D29" s="3219"/>
      <c r="E29" s="3219"/>
      <c r="F29" s="3219"/>
      <c r="G29" s="3220"/>
      <c r="H29" s="2485">
        <f>SUM(G24:G28)*G13</f>
        <v>0</v>
      </c>
    </row>
    <row r="30" spans="1:13" s="2376" customFormat="1" ht="6" customHeight="1">
      <c r="A30" s="2495"/>
      <c r="B30" s="2495"/>
      <c r="C30" s="2495"/>
      <c r="D30" s="2495"/>
      <c r="E30" s="2495"/>
      <c r="F30" s="2495"/>
      <c r="G30" s="2495"/>
      <c r="H30" s="2472"/>
      <c r="K30" s="2305"/>
      <c r="L30" s="2305"/>
      <c r="M30" s="2305"/>
    </row>
    <row r="31" spans="1:13" s="2376" customFormat="1" ht="15" customHeight="1">
      <c r="A31" s="2496"/>
      <c r="B31" s="2497" t="s">
        <v>1023</v>
      </c>
      <c r="C31" s="2497" t="s">
        <v>1024</v>
      </c>
      <c r="D31" s="3248" t="s">
        <v>1108</v>
      </c>
      <c r="E31" s="3249" t="s">
        <v>1109</v>
      </c>
      <c r="F31" s="3250"/>
      <c r="G31" s="3251" t="s">
        <v>1110</v>
      </c>
      <c r="H31" s="2472"/>
      <c r="K31" s="2305"/>
      <c r="L31" s="2305"/>
      <c r="M31" s="2305"/>
    </row>
    <row r="32" spans="1:13" s="2376" customFormat="1">
      <c r="A32" s="2499" t="s">
        <v>1111</v>
      </c>
      <c r="B32" s="2500" t="s">
        <v>1112</v>
      </c>
      <c r="C32" s="2501" t="s">
        <v>1027</v>
      </c>
      <c r="D32" s="3248"/>
      <c r="E32" s="3249"/>
      <c r="F32" s="3250"/>
      <c r="G32" s="3252"/>
      <c r="H32" s="2472"/>
      <c r="K32" s="2305"/>
      <c r="L32" s="2305"/>
      <c r="M32" s="2305"/>
    </row>
    <row r="33" spans="1:13" s="2376" customFormat="1">
      <c r="A33" s="2459"/>
      <c r="B33" s="2459"/>
      <c r="C33" s="2503"/>
      <c r="D33" s="2504"/>
      <c r="E33" s="3243">
        <f t="shared" ref="E33:E40" si="0">B33*100*D33</f>
        <v>0</v>
      </c>
      <c r="F33" s="3243"/>
      <c r="G33" s="2458">
        <f>B33*C33</f>
        <v>0</v>
      </c>
      <c r="H33" s="2471"/>
      <c r="K33" s="2305"/>
      <c r="L33" s="2305"/>
      <c r="M33" s="2305"/>
    </row>
    <row r="34" spans="1:13" s="2376" customFormat="1">
      <c r="A34" s="2445"/>
      <c r="B34" s="2445"/>
      <c r="C34" s="2505"/>
      <c r="D34" s="2504"/>
      <c r="E34" s="3243">
        <f t="shared" si="0"/>
        <v>0</v>
      </c>
      <c r="F34" s="3243"/>
      <c r="G34" s="2458">
        <f t="shared" ref="G34:G40" si="1">B34*C34</f>
        <v>0</v>
      </c>
      <c r="H34" s="2471"/>
      <c r="K34" s="2305"/>
      <c r="L34" s="2305"/>
      <c r="M34" s="2305"/>
    </row>
    <row r="35" spans="1:13" s="2376" customFormat="1">
      <c r="A35" s="2445"/>
      <c r="B35" s="2445"/>
      <c r="C35" s="2505"/>
      <c r="D35" s="2504"/>
      <c r="E35" s="3243">
        <f t="shared" si="0"/>
        <v>0</v>
      </c>
      <c r="F35" s="3243"/>
      <c r="G35" s="2458">
        <f t="shared" si="1"/>
        <v>0</v>
      </c>
      <c r="H35" s="2471"/>
      <c r="K35" s="2305"/>
      <c r="L35" s="2305"/>
      <c r="M35" s="2305"/>
    </row>
    <row r="36" spans="1:13" s="2376" customFormat="1">
      <c r="A36" s="2445"/>
      <c r="B36" s="2445"/>
      <c r="C36" s="2505"/>
      <c r="D36" s="2504"/>
      <c r="E36" s="3243">
        <f t="shared" si="0"/>
        <v>0</v>
      </c>
      <c r="F36" s="3243"/>
      <c r="G36" s="2458">
        <f t="shared" si="1"/>
        <v>0</v>
      </c>
      <c r="H36" s="2471"/>
      <c r="K36" s="2305"/>
      <c r="L36" s="2305"/>
      <c r="M36" s="2305"/>
    </row>
    <row r="37" spans="1:13" s="2376" customFormat="1">
      <c r="A37" s="2445"/>
      <c r="B37" s="2445"/>
      <c r="C37" s="2505"/>
      <c r="D37" s="2504"/>
      <c r="E37" s="3243">
        <f>B37*100*D37</f>
        <v>0</v>
      </c>
      <c r="F37" s="3243"/>
      <c r="G37" s="2458">
        <f>B37*C37</f>
        <v>0</v>
      </c>
      <c r="H37" s="2471"/>
      <c r="K37" s="2305"/>
      <c r="L37" s="2305"/>
      <c r="M37" s="2305"/>
    </row>
    <row r="38" spans="1:13" s="2376" customFormat="1">
      <c r="A38" s="2445"/>
      <c r="B38" s="2445"/>
      <c r="C38" s="2505"/>
      <c r="D38" s="2504"/>
      <c r="E38" s="3243">
        <f t="shared" si="0"/>
        <v>0</v>
      </c>
      <c r="F38" s="3243"/>
      <c r="G38" s="2458">
        <f t="shared" si="1"/>
        <v>0</v>
      </c>
      <c r="H38" s="2471"/>
      <c r="K38" s="2305"/>
      <c r="L38" s="2305"/>
      <c r="M38" s="2305"/>
    </row>
    <row r="39" spans="1:13" s="2376" customFormat="1">
      <c r="A39" s="2445"/>
      <c r="B39" s="2445"/>
      <c r="C39" s="2505"/>
      <c r="D39" s="2504"/>
      <c r="E39" s="3243">
        <f t="shared" si="0"/>
        <v>0</v>
      </c>
      <c r="F39" s="3243"/>
      <c r="G39" s="2458">
        <f t="shared" si="1"/>
        <v>0</v>
      </c>
      <c r="H39" s="2471"/>
      <c r="K39" s="2305"/>
      <c r="L39" s="2305"/>
      <c r="M39" s="2305"/>
    </row>
    <row r="40" spans="1:13" s="2376" customFormat="1">
      <c r="A40" s="2445"/>
      <c r="B40" s="2445"/>
      <c r="C40" s="2505"/>
      <c r="D40" s="2504"/>
      <c r="E40" s="3243">
        <f t="shared" si="0"/>
        <v>0</v>
      </c>
      <c r="F40" s="3243"/>
      <c r="G40" s="2458">
        <f t="shared" si="1"/>
        <v>0</v>
      </c>
      <c r="H40" s="2472"/>
      <c r="K40" s="2305"/>
      <c r="L40" s="2305"/>
      <c r="M40" s="2305"/>
    </row>
    <row r="41" spans="1:13" ht="13.5" thickBot="1">
      <c r="A41" s="2584"/>
      <c r="B41" s="2584"/>
      <c r="C41" s="2584"/>
      <c r="D41" s="2585" t="s">
        <v>1113</v>
      </c>
      <c r="E41" s="3243">
        <f>SUM(E33:F40)</f>
        <v>0</v>
      </c>
      <c r="F41" s="3243"/>
      <c r="G41" s="2511"/>
      <c r="H41" s="2512"/>
    </row>
    <row r="42" spans="1:13" ht="13.5" thickBot="1">
      <c r="A42" s="3218" t="s">
        <v>1114</v>
      </c>
      <c r="B42" s="3219"/>
      <c r="C42" s="3219"/>
      <c r="D42" s="3219"/>
      <c r="E42" s="3219"/>
      <c r="F42" s="3219"/>
      <c r="G42" s="3220"/>
      <c r="H42" s="2485">
        <f>SUM(G33:G40)</f>
        <v>0</v>
      </c>
    </row>
    <row r="43" spans="1:13" s="2381" customFormat="1" ht="6" customHeight="1">
      <c r="A43" s="3235"/>
      <c r="B43" s="3235"/>
      <c r="C43" s="2446"/>
      <c r="D43" s="2513"/>
      <c r="G43" s="2446"/>
      <c r="H43" s="2514"/>
    </row>
    <row r="44" spans="1:13" s="2376" customFormat="1">
      <c r="A44" s="2442" t="s">
        <v>1115</v>
      </c>
      <c r="B44" s="2442"/>
      <c r="C44" s="2442"/>
      <c r="D44" s="2442"/>
      <c r="E44" s="2442"/>
      <c r="F44" s="2442"/>
      <c r="G44" s="2527"/>
      <c r="K44" s="2305"/>
      <c r="M44" s="2305"/>
    </row>
    <row r="45" spans="1:13" s="2376" customFormat="1">
      <c r="A45" s="2442" t="s">
        <v>1116</v>
      </c>
      <c r="B45" s="2442"/>
      <c r="C45" s="2442"/>
      <c r="D45" s="2442"/>
      <c r="E45" s="2442"/>
      <c r="F45" s="2442"/>
      <c r="G45" s="2527"/>
      <c r="L45" s="2305"/>
      <c r="M45" s="2305"/>
    </row>
    <row r="46" spans="1:13" s="2376" customFormat="1">
      <c r="A46" s="2442" t="s">
        <v>1117</v>
      </c>
      <c r="B46" s="2442"/>
      <c r="C46" s="2442"/>
      <c r="D46" s="2442"/>
      <c r="E46" s="2442"/>
      <c r="F46" s="2442"/>
      <c r="G46" s="2528"/>
      <c r="K46" s="2305"/>
      <c r="L46" s="2305"/>
      <c r="M46" s="2305"/>
    </row>
    <row r="47" spans="1:13" s="2376" customFormat="1">
      <c r="A47" s="2442" t="s">
        <v>289</v>
      </c>
      <c r="B47" s="2442"/>
      <c r="C47" s="2442"/>
      <c r="D47" s="2442"/>
      <c r="E47" s="2442"/>
      <c r="F47" s="2442"/>
      <c r="G47" s="2528"/>
      <c r="K47" s="2305"/>
      <c r="L47" s="2305"/>
      <c r="M47" s="2305"/>
    </row>
    <row r="48" spans="1:13" s="2376" customFormat="1">
      <c r="A48" s="2526" t="s">
        <v>288</v>
      </c>
      <c r="B48" s="2442"/>
      <c r="C48" s="2442"/>
      <c r="D48" s="2442"/>
      <c r="E48" s="2442"/>
      <c r="F48" s="2442"/>
      <c r="G48" s="2528"/>
      <c r="K48" s="2305"/>
      <c r="L48" s="2305"/>
      <c r="M48" s="2305"/>
    </row>
    <row r="49" spans="1:13" s="2376" customFormat="1">
      <c r="A49" s="2442" t="s">
        <v>1118</v>
      </c>
      <c r="B49" s="3246"/>
      <c r="C49" s="3208"/>
      <c r="D49" s="3208"/>
      <c r="E49" s="3208"/>
      <c r="F49" s="3209"/>
      <c r="G49" s="2528"/>
      <c r="K49" s="2305"/>
      <c r="L49" s="2305"/>
    </row>
    <row r="50" spans="1:13" s="2376" customFormat="1">
      <c r="A50" s="2442" t="s">
        <v>1119</v>
      </c>
      <c r="G50" s="2528"/>
      <c r="K50" s="2305"/>
      <c r="L50" s="2305"/>
      <c r="M50" s="2305"/>
    </row>
    <row r="51" spans="1:13" s="2376" customFormat="1">
      <c r="A51" s="2442" t="s">
        <v>23</v>
      </c>
      <c r="B51" s="3246"/>
      <c r="C51" s="3208"/>
      <c r="D51" s="3208"/>
      <c r="E51" s="3208"/>
      <c r="F51" s="3209"/>
      <c r="G51" s="2528"/>
      <c r="K51" s="2305"/>
      <c r="L51" s="2305"/>
      <c r="M51" s="2305"/>
    </row>
    <row r="52" spans="1:13" s="2376" customFormat="1" ht="13.5" thickBot="1">
      <c r="A52" s="2586" t="s">
        <v>23</v>
      </c>
      <c r="B52" s="3247"/>
      <c r="C52" s="3210"/>
      <c r="D52" s="3210"/>
      <c r="E52" s="3210"/>
      <c r="F52" s="3211"/>
      <c r="G52" s="2528"/>
      <c r="K52" s="2305"/>
      <c r="L52" s="2305"/>
      <c r="M52" s="2305"/>
    </row>
    <row r="53" spans="1:13" s="2376" customFormat="1" ht="13.5" thickBot="1">
      <c r="A53" s="3218" t="s">
        <v>1120</v>
      </c>
      <c r="B53" s="3219"/>
      <c r="C53" s="3219"/>
      <c r="D53" s="3219"/>
      <c r="E53" s="3219"/>
      <c r="F53" s="3219"/>
      <c r="G53" s="3220"/>
      <c r="H53" s="2485">
        <f>SUM(G44:G52)</f>
        <v>0</v>
      </c>
      <c r="K53" s="2305"/>
      <c r="L53" s="2305"/>
      <c r="M53" s="2305"/>
    </row>
    <row r="54" spans="1:13" s="2376" customFormat="1" ht="16.5" thickBot="1">
      <c r="A54" s="2529" t="s">
        <v>1049</v>
      </c>
      <c r="B54" s="2530"/>
      <c r="C54" s="2530"/>
      <c r="D54" s="2530"/>
      <c r="E54" s="2530"/>
      <c r="F54" s="2530"/>
      <c r="G54" s="2531"/>
      <c r="H54" s="2532">
        <f>H21+H29+H42+H53</f>
        <v>0</v>
      </c>
      <c r="K54" s="2305"/>
      <c r="L54" s="2305"/>
      <c r="M54" s="2305"/>
    </row>
    <row r="55" spans="1:13" s="2376" customFormat="1" ht="6" customHeight="1" thickBot="1">
      <c r="H55" s="2471"/>
      <c r="K55" s="2305"/>
      <c r="L55" s="2305"/>
      <c r="M55" s="2305"/>
    </row>
    <row r="56" spans="1:13" s="2376" customFormat="1" ht="16.5" thickBot="1">
      <c r="A56" s="2529" t="str">
        <f>CONCATENATE(" Deckungsbeitrag I Milchkuh ",F5," ",H5)</f>
        <v xml:space="preserve"> Deckungsbeitrag I Milchkuh  kg</v>
      </c>
      <c r="B56" s="2530"/>
      <c r="C56" s="2530"/>
      <c r="D56" s="2530"/>
      <c r="E56" s="2530"/>
      <c r="F56" s="2530"/>
      <c r="G56" s="2531"/>
      <c r="H56" s="2466">
        <f>H17-H54</f>
        <v>0</v>
      </c>
      <c r="K56" s="2305"/>
      <c r="L56" s="2305"/>
      <c r="M56" s="2305"/>
    </row>
    <row r="57" spans="1:13" s="2376" customFormat="1" ht="6" customHeight="1">
      <c r="K57" s="2305"/>
      <c r="L57" s="2305"/>
      <c r="M57" s="2305"/>
    </row>
    <row r="58" spans="1:13" s="2376" customFormat="1" ht="12.75" customHeight="1">
      <c r="K58" s="2305"/>
      <c r="L58" s="2305"/>
      <c r="M58" s="2305"/>
    </row>
    <row r="59" spans="1:13" s="2376" customFormat="1">
      <c r="A59" s="2587" t="s">
        <v>1050</v>
      </c>
      <c r="B59" s="2588"/>
      <c r="C59" s="2588"/>
      <c r="D59" s="2588"/>
      <c r="E59" s="2589"/>
      <c r="F59" s="2590"/>
      <c r="G59" s="2591" t="s">
        <v>1121</v>
      </c>
      <c r="H59" s="2536"/>
      <c r="K59" s="2305"/>
      <c r="L59" s="2305"/>
      <c r="M59" s="2305"/>
    </row>
    <row r="60" spans="1:13" s="2376" customFormat="1">
      <c r="A60" s="2592" t="s">
        <v>1122</v>
      </c>
      <c r="B60" s="2593" t="s">
        <v>1109</v>
      </c>
      <c r="C60" s="2594"/>
      <c r="D60" s="2594"/>
      <c r="F60" s="2439"/>
      <c r="G60" s="2536"/>
      <c r="H60" s="2536"/>
      <c r="K60" s="2305"/>
      <c r="L60" s="2305"/>
      <c r="M60" s="2305"/>
    </row>
    <row r="61" spans="1:13" s="2376" customFormat="1">
      <c r="A61" s="2595" t="s">
        <v>1123</v>
      </c>
      <c r="B61" s="2578"/>
      <c r="C61" s="2596" t="s">
        <v>1124</v>
      </c>
      <c r="D61" s="2597"/>
      <c r="E61" s="3243">
        <f>B61*365</f>
        <v>0</v>
      </c>
      <c r="F61" s="3243"/>
      <c r="G61" s="2377" t="s">
        <v>1109</v>
      </c>
      <c r="H61" s="2536"/>
      <c r="K61" s="2305"/>
      <c r="L61" s="2305"/>
      <c r="M61" s="2305"/>
    </row>
    <row r="62" spans="1:13" s="2376" customFormat="1">
      <c r="A62" s="2598" t="s">
        <v>1125</v>
      </c>
      <c r="B62" s="2599"/>
      <c r="C62" s="2596" t="s">
        <v>1126</v>
      </c>
      <c r="D62" s="2597"/>
      <c r="E62" s="3243">
        <f>B62*F5</f>
        <v>0</v>
      </c>
      <c r="F62" s="3243"/>
      <c r="G62" s="2377" t="s">
        <v>1109</v>
      </c>
      <c r="H62" s="2536"/>
      <c r="K62" s="2305"/>
      <c r="L62" s="2305"/>
      <c r="M62" s="2305"/>
    </row>
    <row r="63" spans="1:13" s="2376" customFormat="1">
      <c r="A63" s="2595" t="s">
        <v>1127</v>
      </c>
      <c r="B63" s="2443"/>
      <c r="C63" s="2600"/>
      <c r="D63" s="2601"/>
      <c r="E63" s="3243">
        <f>SUM(E61:F62)</f>
        <v>0</v>
      </c>
      <c r="F63" s="3243"/>
      <c r="G63" s="2377" t="s">
        <v>1109</v>
      </c>
      <c r="H63" s="2536"/>
      <c r="K63" s="2305"/>
      <c r="L63" s="2305"/>
      <c r="M63" s="2305"/>
    </row>
    <row r="64" spans="1:13" s="2376" customFormat="1">
      <c r="A64" s="2595" t="s">
        <v>1128</v>
      </c>
      <c r="B64" s="2443"/>
      <c r="C64" s="2600"/>
      <c r="D64" s="2601"/>
      <c r="E64" s="3243">
        <f>E63-E41</f>
        <v>0</v>
      </c>
      <c r="F64" s="3243"/>
      <c r="G64" s="2377" t="s">
        <v>1109</v>
      </c>
      <c r="H64" s="2536"/>
      <c r="K64" s="2305"/>
      <c r="L64" s="2305"/>
      <c r="M64" s="2305"/>
    </row>
    <row r="65" spans="1:13" s="2376" customFormat="1">
      <c r="A65" s="2595" t="s">
        <v>1129</v>
      </c>
      <c r="B65" s="2443"/>
      <c r="C65" s="2600"/>
      <c r="D65" s="2601"/>
      <c r="E65" s="3243">
        <f>(0.38*B10+0.21*F10+1.05)/3.28*F5</f>
        <v>0</v>
      </c>
      <c r="F65" s="3243"/>
      <c r="G65" s="2377" t="s">
        <v>1130</v>
      </c>
      <c r="H65" s="2536"/>
      <c r="K65" s="2305"/>
      <c r="L65" s="2305"/>
      <c r="M65" s="2305"/>
    </row>
    <row r="66" spans="1:13" s="2376" customFormat="1" ht="15" customHeight="1">
      <c r="A66" s="2595" t="s">
        <v>1131</v>
      </c>
      <c r="B66" s="2443"/>
      <c r="C66" s="2600"/>
      <c r="D66" s="2595"/>
      <c r="E66" s="3244">
        <f>E65-(E41/3.4)</f>
        <v>0</v>
      </c>
      <c r="F66" s="3245"/>
      <c r="G66" s="2377" t="s">
        <v>1130</v>
      </c>
      <c r="H66" s="2536"/>
      <c r="K66" s="2305"/>
      <c r="L66" s="2305"/>
      <c r="M66" s="2305"/>
    </row>
    <row r="67" spans="1:13" s="2376" customFormat="1">
      <c r="A67" s="2602"/>
      <c r="B67" s="2381"/>
      <c r="C67" s="2377"/>
      <c r="D67" s="2602"/>
      <c r="E67" s="2380"/>
      <c r="F67" s="2380"/>
      <c r="G67" s="2536"/>
      <c r="H67" s="2536"/>
      <c r="K67" s="2305"/>
      <c r="L67" s="2305"/>
      <c r="M67" s="2305"/>
    </row>
  </sheetData>
  <sheetProtection password="F25B" sheet="1" objects="1" scenarios="1"/>
  <mergeCells count="35">
    <mergeCell ref="D31:D32"/>
    <mergeCell ref="E31:F32"/>
    <mergeCell ref="G31:G32"/>
    <mergeCell ref="A2:C2"/>
    <mergeCell ref="D2:E2"/>
    <mergeCell ref="F2:H2"/>
    <mergeCell ref="A3:C3"/>
    <mergeCell ref="D3:E3"/>
    <mergeCell ref="F3:H3"/>
    <mergeCell ref="F5:G5"/>
    <mergeCell ref="C10:E10"/>
    <mergeCell ref="A17:G17"/>
    <mergeCell ref="A21:G21"/>
    <mergeCell ref="A29:G29"/>
    <mergeCell ref="B49:F49"/>
    <mergeCell ref="E33:F33"/>
    <mergeCell ref="E34:F34"/>
    <mergeCell ref="E35:F35"/>
    <mergeCell ref="E36:F36"/>
    <mergeCell ref="E37:F37"/>
    <mergeCell ref="E38:F38"/>
    <mergeCell ref="E39:F39"/>
    <mergeCell ref="E40:F40"/>
    <mergeCell ref="E41:F41"/>
    <mergeCell ref="A42:G42"/>
    <mergeCell ref="A43:B43"/>
    <mergeCell ref="E64:F64"/>
    <mergeCell ref="E65:F65"/>
    <mergeCell ref="E66:F66"/>
    <mergeCell ref="B51:F51"/>
    <mergeCell ref="B52:F52"/>
    <mergeCell ref="A53:G53"/>
    <mergeCell ref="E61:F61"/>
    <mergeCell ref="E62:F62"/>
    <mergeCell ref="E63:F63"/>
  </mergeCells>
  <printOptions horizontalCentered="1"/>
  <pageMargins left="0.78740157480314965" right="0.39370078740157483" top="0.31496062992125984" bottom="0" header="0" footer="0"/>
  <pageSetup paperSize="9" orientation="portrait" horizontalDpi="300" verticalDpi="300" r:id="rId1"/>
  <headerFooter alignWithMargins="0">
    <oddFooter xml:space="preserve">&amp;L&amp;8
&amp;C
&amp;R
</oddFooter>
  </headerFooter>
  <legacyDrawing r:id="rId2"/>
</worksheet>
</file>

<file path=xl/worksheets/sheet71.xml><?xml version="1.0" encoding="utf-8"?>
<worksheet xmlns="http://schemas.openxmlformats.org/spreadsheetml/2006/main" xmlns:r="http://schemas.openxmlformats.org/officeDocument/2006/relationships">
  <sheetPr codeName="Tabelle70"/>
  <dimension ref="A1:J58"/>
  <sheetViews>
    <sheetView showZeros="0" zoomScale="110" zoomScaleNormal="110" workbookViewId="0">
      <selection activeCell="B25" sqref="B25"/>
    </sheetView>
  </sheetViews>
  <sheetFormatPr baseColWidth="10" defaultColWidth="12.5703125" defaultRowHeight="11.25"/>
  <cols>
    <col min="1" max="1" width="28.42578125" style="2609" customWidth="1"/>
    <col min="2" max="2" width="6.5703125" style="2609" customWidth="1"/>
    <col min="3" max="3" width="9.42578125" style="2609" customWidth="1"/>
    <col min="4" max="6" width="6.7109375" style="2609" customWidth="1"/>
    <col min="7" max="7" width="12.140625" style="2609" customWidth="1"/>
    <col min="8" max="8" width="9.28515625" style="2609" customWidth="1"/>
    <col min="9" max="16384" width="12.5703125" style="2609"/>
  </cols>
  <sheetData>
    <row r="1" spans="1:10" s="2305" customFormat="1" ht="20.100000000000001" customHeight="1" thickBot="1">
      <c r="G1" s="2376"/>
    </row>
    <row r="2" spans="1:10" s="2376" customFormat="1" ht="13.5" customHeight="1">
      <c r="A2" s="3193">
        <f>Hauptmenü!C4</f>
        <v>0</v>
      </c>
      <c r="B2" s="3194"/>
      <c r="C2" s="3194"/>
      <c r="D2" s="3195">
        <f>Hauptmenü!C5</f>
        <v>0</v>
      </c>
      <c r="E2" s="3195"/>
      <c r="F2" s="3196">
        <f>Hauptmenü!C6</f>
        <v>0</v>
      </c>
      <c r="G2" s="3196"/>
      <c r="H2" s="3197"/>
    </row>
    <row r="3" spans="1:10" s="2376" customFormat="1" ht="13.5" thickBot="1">
      <c r="A3" s="3198" t="s">
        <v>971</v>
      </c>
      <c r="B3" s="3199"/>
      <c r="C3" s="3199"/>
      <c r="D3" s="3200" t="s">
        <v>112</v>
      </c>
      <c r="E3" s="3200"/>
      <c r="F3" s="3201" t="s">
        <v>111</v>
      </c>
      <c r="G3" s="3201"/>
      <c r="H3" s="3202"/>
    </row>
    <row r="4" spans="1:10" s="2376" customFormat="1" ht="6" customHeight="1">
      <c r="H4" s="2377"/>
    </row>
    <row r="5" spans="1:10" s="2305" customFormat="1" ht="14.25" customHeight="1">
      <c r="A5" s="2378" t="s">
        <v>1132</v>
      </c>
      <c r="C5" s="2378"/>
      <c r="D5" s="2378"/>
      <c r="E5" s="2603" t="s">
        <v>1133</v>
      </c>
      <c r="F5" s="3263" t="s">
        <v>1134</v>
      </c>
      <c r="G5" s="3263"/>
      <c r="H5" s="3263"/>
    </row>
    <row r="6" spans="1:10" s="2305" customFormat="1" ht="6" customHeight="1" thickBot="1">
      <c r="A6" s="2436"/>
      <c r="B6" s="2436"/>
      <c r="C6" s="2436"/>
      <c r="D6" s="2436"/>
      <c r="E6" s="2436"/>
      <c r="F6" s="2436"/>
      <c r="G6" s="2437"/>
      <c r="H6" s="2436"/>
    </row>
    <row r="7" spans="1:10" ht="15.95" customHeight="1">
      <c r="A7" s="2604" t="s">
        <v>1135</v>
      </c>
      <c r="B7" s="2605"/>
      <c r="C7" s="2606" t="s">
        <v>239</v>
      </c>
      <c r="D7" s="2607" t="s">
        <v>1136</v>
      </c>
      <c r="E7" s="2607"/>
      <c r="F7" s="2607"/>
      <c r="G7" s="2608"/>
      <c r="H7" s="2607" t="s">
        <v>1137</v>
      </c>
    </row>
    <row r="8" spans="1:10" ht="15.95" customHeight="1">
      <c r="A8" s="2610" t="s">
        <v>1138</v>
      </c>
      <c r="B8" s="2605"/>
      <c r="C8" s="2607" t="s">
        <v>239</v>
      </c>
      <c r="D8" s="2607" t="s">
        <v>1139</v>
      </c>
      <c r="E8" s="2607"/>
      <c r="F8" s="2607"/>
      <c r="G8" s="2611">
        <f>G7*30</f>
        <v>0</v>
      </c>
      <c r="H8" s="2607" t="s">
        <v>1096</v>
      </c>
    </row>
    <row r="9" spans="1:10" ht="15.95" customHeight="1">
      <c r="A9" s="2610" t="s">
        <v>1140</v>
      </c>
      <c r="B9" s="2612">
        <f>B8-B7</f>
        <v>0</v>
      </c>
      <c r="C9" s="2607" t="s">
        <v>239</v>
      </c>
      <c r="D9" s="2607" t="s">
        <v>1141</v>
      </c>
      <c r="E9" s="2607"/>
      <c r="F9" s="2607"/>
      <c r="G9" s="2608"/>
      <c r="H9" s="2607" t="s">
        <v>1137</v>
      </c>
    </row>
    <row r="10" spans="1:10" ht="15.95" customHeight="1">
      <c r="A10" s="2610" t="s">
        <v>1142</v>
      </c>
      <c r="B10" s="2612">
        <f>G7/12</f>
        <v>0</v>
      </c>
      <c r="C10" s="2607" t="s">
        <v>441</v>
      </c>
      <c r="D10" s="2607" t="s">
        <v>1143</v>
      </c>
      <c r="E10" s="2607"/>
      <c r="F10" s="2607"/>
      <c r="G10" s="2613">
        <f>IF(G8=0,0,B9/G8*1000)</f>
        <v>0</v>
      </c>
      <c r="H10" s="2607" t="s">
        <v>1144</v>
      </c>
    </row>
    <row r="11" spans="1:10" ht="15.95" customHeight="1" thickBot="1">
      <c r="A11" s="2614" t="s">
        <v>1145</v>
      </c>
      <c r="B11" s="2615">
        <f>B10</f>
        <v>0</v>
      </c>
      <c r="C11" s="2616" t="s">
        <v>441</v>
      </c>
      <c r="D11" s="2616"/>
      <c r="E11" s="2616"/>
      <c r="F11" s="2616"/>
      <c r="G11" s="2616"/>
      <c r="H11" s="2616"/>
    </row>
    <row r="12" spans="1:10" ht="6" customHeight="1">
      <c r="A12" s="2617"/>
      <c r="B12" s="2607"/>
      <c r="C12" s="2607"/>
      <c r="D12" s="2607"/>
      <c r="E12" s="2607"/>
      <c r="F12" s="2607"/>
      <c r="G12" s="2607"/>
      <c r="H12" s="2607"/>
    </row>
    <row r="13" spans="1:10" ht="22.5">
      <c r="A13" s="2618"/>
      <c r="B13" s="2619"/>
      <c r="C13" s="2620" t="s">
        <v>1146</v>
      </c>
      <c r="D13" s="2620" t="s">
        <v>1147</v>
      </c>
      <c r="E13" s="2620" t="s">
        <v>1148</v>
      </c>
      <c r="F13" s="2621"/>
      <c r="G13" s="2622" t="s">
        <v>82</v>
      </c>
      <c r="J13" s="2623"/>
    </row>
    <row r="14" spans="1:10" ht="15.95" customHeight="1">
      <c r="A14" s="3264" t="s">
        <v>1149</v>
      </c>
      <c r="B14" s="3265"/>
      <c r="C14" s="2605"/>
      <c r="D14" s="2624"/>
      <c r="E14" s="2605"/>
      <c r="F14" s="2624"/>
      <c r="G14" s="2612" t="str">
        <f>IF(C14=0," ",C14*E14/100)</f>
        <v xml:space="preserve"> </v>
      </c>
    </row>
    <row r="15" spans="1:10" ht="15.95" customHeight="1">
      <c r="A15" s="3264" t="s">
        <v>1150</v>
      </c>
      <c r="B15" s="3265"/>
      <c r="C15" s="2605"/>
      <c r="D15" s="2624"/>
      <c r="E15" s="2605"/>
      <c r="F15" s="2624"/>
      <c r="G15" s="2612" t="str">
        <f>IF(C15=0," ",C15*E15/100)</f>
        <v xml:space="preserve"> </v>
      </c>
    </row>
    <row r="16" spans="1:10" ht="15.95" customHeight="1">
      <c r="A16" s="3264" t="s">
        <v>1151</v>
      </c>
      <c r="B16" s="3265"/>
      <c r="C16" s="2625"/>
      <c r="D16" s="2626"/>
      <c r="F16" s="2624"/>
      <c r="G16" s="2627" t="str">
        <f>IF(C16=0," ",C16*D16)</f>
        <v xml:space="preserve"> </v>
      </c>
    </row>
    <row r="17" spans="1:8" ht="15.95" customHeight="1">
      <c r="A17" s="3266" t="s">
        <v>1152</v>
      </c>
      <c r="B17" s="3267"/>
      <c r="C17" s="2628"/>
      <c r="D17" s="2629"/>
      <c r="F17" s="2624"/>
      <c r="G17" s="2627" t="str">
        <f>IF(C17=0," ",C17*D17)</f>
        <v xml:space="preserve"> </v>
      </c>
    </row>
    <row r="18" spans="1:8" ht="15.95" customHeight="1">
      <c r="A18" s="2630" t="s">
        <v>1153</v>
      </c>
      <c r="B18" s="2631"/>
      <c r="C18" s="2632"/>
      <c r="D18" s="2633"/>
      <c r="E18" s="2634"/>
      <c r="F18" s="2635"/>
      <c r="G18" s="2636"/>
    </row>
    <row r="19" spans="1:8" ht="6" customHeight="1" thickBot="1">
      <c r="A19" s="2607"/>
      <c r="B19" s="2607"/>
      <c r="C19" s="2607"/>
      <c r="D19" s="2607"/>
      <c r="E19" s="2607"/>
      <c r="F19" s="2607"/>
      <c r="G19" s="2607"/>
      <c r="H19" s="2607"/>
    </row>
    <row r="20" spans="1:8" ht="15.95" customHeight="1" thickBot="1">
      <c r="A20" s="3258" t="s">
        <v>1154</v>
      </c>
      <c r="B20" s="3259"/>
      <c r="C20" s="3259"/>
      <c r="D20" s="3259"/>
      <c r="E20" s="3259"/>
      <c r="F20" s="3259"/>
      <c r="G20" s="3260"/>
      <c r="H20" s="2532">
        <f>SUM(G14:G17)-G18</f>
        <v>0</v>
      </c>
    </row>
    <row r="21" spans="1:8" ht="6" customHeight="1">
      <c r="A21" s="2637"/>
      <c r="B21" s="2637"/>
      <c r="C21" s="2637"/>
      <c r="D21" s="2637"/>
      <c r="E21" s="2637"/>
      <c r="F21" s="2637"/>
      <c r="G21" s="2637"/>
      <c r="H21" s="2472"/>
    </row>
    <row r="22" spans="1:8" ht="15.95" customHeight="1">
      <c r="A22" s="2638"/>
      <c r="B22" s="2639"/>
      <c r="C22" s="2622" t="s">
        <v>1155</v>
      </c>
      <c r="D22" s="2622" t="s">
        <v>1156</v>
      </c>
      <c r="E22" s="2623"/>
      <c r="F22" s="2640"/>
      <c r="G22" s="2623"/>
      <c r="H22" s="2623"/>
    </row>
    <row r="23" spans="1:8" ht="15.95" customHeight="1" thickBot="1">
      <c r="A23" s="2641" t="s">
        <v>1157</v>
      </c>
      <c r="B23" s="2642"/>
      <c r="C23" s="2643"/>
      <c r="D23" s="2644"/>
      <c r="F23" s="2645"/>
      <c r="G23" s="2646"/>
    </row>
    <row r="24" spans="1:8" s="2376" customFormat="1" ht="15.75" customHeight="1" thickBot="1">
      <c r="A24" s="3218" t="s">
        <v>1158</v>
      </c>
      <c r="B24" s="3219"/>
      <c r="C24" s="3219"/>
      <c r="D24" s="3219"/>
      <c r="E24" s="3219"/>
      <c r="F24" s="3219"/>
      <c r="G24" s="3220"/>
      <c r="H24" s="2583">
        <f>C23*D23</f>
        <v>0</v>
      </c>
    </row>
    <row r="25" spans="1:8" s="2650" customFormat="1" ht="15.95" customHeight="1">
      <c r="A25" s="2647"/>
      <c r="B25" s="2647"/>
      <c r="C25" s="2646"/>
      <c r="D25" s="2648"/>
      <c r="E25" s="2649"/>
      <c r="F25" s="2648"/>
      <c r="G25" s="2646"/>
    </row>
    <row r="26" spans="1:8" s="2376" customFormat="1" ht="15" customHeight="1">
      <c r="A26" s="2651"/>
      <c r="B26" s="2497" t="s">
        <v>1023</v>
      </c>
      <c r="C26" s="2497" t="s">
        <v>1024</v>
      </c>
      <c r="D26" s="3236" t="s">
        <v>1159</v>
      </c>
      <c r="E26" s="3236" t="s">
        <v>1160</v>
      </c>
      <c r="F26" s="3236"/>
      <c r="G26" s="3251" t="s">
        <v>1161</v>
      </c>
      <c r="H26" s="2472"/>
    </row>
    <row r="27" spans="1:8" s="2376" customFormat="1" ht="12.75">
      <c r="A27" s="2652" t="s">
        <v>1111</v>
      </c>
      <c r="B27" s="2500" t="s">
        <v>1112</v>
      </c>
      <c r="C27" s="2501" t="s">
        <v>1027</v>
      </c>
      <c r="D27" s="3262"/>
      <c r="E27" s="3262"/>
      <c r="F27" s="3262"/>
      <c r="G27" s="3252"/>
      <c r="H27" s="2472"/>
    </row>
    <row r="28" spans="1:8" s="2376" customFormat="1" ht="12.75">
      <c r="A28" s="2653" t="s">
        <v>1162</v>
      </c>
      <c r="B28" s="2459"/>
      <c r="C28" s="2503"/>
      <c r="D28" s="2504"/>
      <c r="E28" s="3243">
        <f t="shared" ref="E28:E34" si="0">B28*100*D28</f>
        <v>0</v>
      </c>
      <c r="F28" s="3243"/>
      <c r="G28" s="2458">
        <f>B28*C28</f>
        <v>0</v>
      </c>
      <c r="H28" s="2471"/>
    </row>
    <row r="29" spans="1:8" s="2376" customFormat="1" ht="12.75">
      <c r="A29" s="2654" t="s">
        <v>1163</v>
      </c>
      <c r="B29" s="2445"/>
      <c r="C29" s="2505"/>
      <c r="D29" s="2504"/>
      <c r="E29" s="3243">
        <f t="shared" si="0"/>
        <v>0</v>
      </c>
      <c r="F29" s="3243"/>
      <c r="G29" s="2458">
        <f t="shared" ref="G29:G35" si="1">B29*C29</f>
        <v>0</v>
      </c>
      <c r="H29" s="2471"/>
    </row>
    <row r="30" spans="1:8" s="2376" customFormat="1" ht="12.75">
      <c r="A30" s="2440"/>
      <c r="B30" s="2445"/>
      <c r="C30" s="2505"/>
      <c r="D30" s="2504"/>
      <c r="E30" s="3243">
        <f t="shared" si="0"/>
        <v>0</v>
      </c>
      <c r="F30" s="3243"/>
      <c r="G30" s="2458">
        <f t="shared" si="1"/>
        <v>0</v>
      </c>
      <c r="H30" s="2471"/>
    </row>
    <row r="31" spans="1:8" s="2376" customFormat="1" ht="12.75">
      <c r="A31" s="2440"/>
      <c r="B31" s="2445"/>
      <c r="C31" s="2505"/>
      <c r="D31" s="2504"/>
      <c r="E31" s="3243">
        <f t="shared" si="0"/>
        <v>0</v>
      </c>
      <c r="F31" s="3243"/>
      <c r="G31" s="2458">
        <f t="shared" si="1"/>
        <v>0</v>
      </c>
      <c r="H31" s="2471"/>
    </row>
    <row r="32" spans="1:8" s="2376" customFormat="1" ht="12.75">
      <c r="A32" s="2440"/>
      <c r="B32" s="2445"/>
      <c r="C32" s="2505"/>
      <c r="D32" s="2504"/>
      <c r="E32" s="3243">
        <f>B32*100*D32</f>
        <v>0</v>
      </c>
      <c r="F32" s="3243"/>
      <c r="G32" s="2458">
        <f>B32*C32</f>
        <v>0</v>
      </c>
      <c r="H32" s="2471"/>
    </row>
    <row r="33" spans="1:8" s="2376" customFormat="1" ht="12.75">
      <c r="A33" s="2440"/>
      <c r="B33" s="2445"/>
      <c r="C33" s="2505"/>
      <c r="D33" s="2504"/>
      <c r="E33" s="3243">
        <f t="shared" si="0"/>
        <v>0</v>
      </c>
      <c r="F33" s="3243"/>
      <c r="G33" s="2458">
        <f t="shared" si="1"/>
        <v>0</v>
      </c>
      <c r="H33" s="2471"/>
    </row>
    <row r="34" spans="1:8" s="2376" customFormat="1" ht="12.75">
      <c r="A34" s="2440"/>
      <c r="B34" s="2445"/>
      <c r="C34" s="2505"/>
      <c r="D34" s="2504"/>
      <c r="E34" s="3243">
        <f t="shared" si="0"/>
        <v>0</v>
      </c>
      <c r="F34" s="3243"/>
      <c r="G34" s="2458">
        <f t="shared" si="1"/>
        <v>0</v>
      </c>
      <c r="H34" s="2471"/>
    </row>
    <row r="35" spans="1:8" s="2376" customFormat="1" ht="12.75">
      <c r="A35" s="2654" t="s">
        <v>290</v>
      </c>
      <c r="B35" s="2445"/>
      <c r="C35" s="2505"/>
      <c r="D35" s="2655"/>
      <c r="E35" s="3261"/>
      <c r="F35" s="3261"/>
      <c r="G35" s="2458">
        <f t="shared" si="1"/>
        <v>0</v>
      </c>
      <c r="H35" s="2472"/>
    </row>
    <row r="36" spans="1:8" s="2305" customFormat="1" ht="13.5" thickBot="1">
      <c r="A36" s="2656"/>
      <c r="B36" s="2584"/>
      <c r="C36" s="2584"/>
      <c r="D36" s="2585" t="s">
        <v>1113</v>
      </c>
      <c r="E36" s="3243">
        <f>SUM(E28:F35)</f>
        <v>0</v>
      </c>
      <c r="F36" s="3243"/>
      <c r="G36" s="2511"/>
      <c r="H36" s="2512"/>
    </row>
    <row r="37" spans="1:8" s="2305" customFormat="1" ht="13.5" thickBot="1">
      <c r="A37" s="3218" t="s">
        <v>1164</v>
      </c>
      <c r="B37" s="3219"/>
      <c r="C37" s="3219"/>
      <c r="D37" s="3219"/>
      <c r="E37" s="3219"/>
      <c r="F37" s="3219"/>
      <c r="G37" s="3220"/>
      <c r="H37" s="2485">
        <f>SUM(G28:G35)</f>
        <v>0</v>
      </c>
    </row>
    <row r="38" spans="1:8" s="2305" customFormat="1" ht="12.75">
      <c r="A38" s="2495"/>
      <c r="B38" s="2495"/>
      <c r="C38" s="2495"/>
      <c r="D38" s="2495"/>
      <c r="E38" s="2495"/>
      <c r="F38" s="2495"/>
      <c r="G38" s="2495"/>
      <c r="H38" s="2472"/>
    </row>
    <row r="39" spans="1:8" s="2376" customFormat="1" ht="12.75">
      <c r="A39" s="2657" t="s">
        <v>1115</v>
      </c>
      <c r="B39" s="2442"/>
      <c r="C39" s="2442"/>
      <c r="D39" s="2442"/>
      <c r="E39" s="2442"/>
      <c r="F39" s="2442"/>
      <c r="G39" s="2527"/>
    </row>
    <row r="40" spans="1:8" s="2376" customFormat="1" ht="12.75">
      <c r="A40" s="2657" t="s">
        <v>1116</v>
      </c>
      <c r="B40" s="2442"/>
      <c r="C40" s="2442"/>
      <c r="D40" s="2442"/>
      <c r="E40" s="2442"/>
      <c r="F40" s="2442"/>
      <c r="G40" s="2527"/>
    </row>
    <row r="41" spans="1:8" s="2376" customFormat="1" ht="12.75">
      <c r="A41" s="2657" t="s">
        <v>1117</v>
      </c>
      <c r="B41" s="2442"/>
      <c r="C41" s="2442"/>
      <c r="D41" s="2442"/>
      <c r="E41" s="2442"/>
      <c r="F41" s="2442"/>
      <c r="G41" s="2528"/>
    </row>
    <row r="42" spans="1:8" s="2376" customFormat="1" ht="12.75">
      <c r="A42" s="2657" t="s">
        <v>289</v>
      </c>
      <c r="B42" s="2442"/>
      <c r="C42" s="2442"/>
      <c r="D42" s="2442"/>
      <c r="E42" s="2442"/>
      <c r="F42" s="2442"/>
      <c r="G42" s="2528"/>
    </row>
    <row r="43" spans="1:8" s="2376" customFormat="1" ht="12.75">
      <c r="A43" s="2554" t="s">
        <v>288</v>
      </c>
      <c r="B43" s="2442"/>
      <c r="C43" s="2442"/>
      <c r="D43" s="2442"/>
      <c r="E43" s="2442"/>
      <c r="F43" s="2442"/>
      <c r="G43" s="2528"/>
    </row>
    <row r="44" spans="1:8" s="2376" customFormat="1" ht="12.75">
      <c r="A44" s="2657" t="s">
        <v>1118</v>
      </c>
      <c r="B44" s="3246"/>
      <c r="C44" s="3208"/>
      <c r="D44" s="3208"/>
      <c r="E44" s="3208"/>
      <c r="F44" s="3209"/>
      <c r="G44" s="2528"/>
    </row>
    <row r="45" spans="1:8" s="2376" customFormat="1" ht="12.75">
      <c r="A45" s="2657" t="s">
        <v>1119</v>
      </c>
      <c r="G45" s="2528"/>
    </row>
    <row r="46" spans="1:8" s="2376" customFormat="1" ht="12.75">
      <c r="A46" s="2657" t="s">
        <v>23</v>
      </c>
      <c r="B46" s="3246"/>
      <c r="C46" s="3208"/>
      <c r="D46" s="3208"/>
      <c r="E46" s="3208"/>
      <c r="F46" s="3209"/>
      <c r="G46" s="2528"/>
    </row>
    <row r="47" spans="1:8" s="2376" customFormat="1" ht="13.5" thickBot="1">
      <c r="A47" s="2658" t="s">
        <v>23</v>
      </c>
      <c r="B47" s="3247"/>
      <c r="C47" s="3210"/>
      <c r="D47" s="3210"/>
      <c r="E47" s="3210"/>
      <c r="F47" s="3211"/>
      <c r="G47" s="2528"/>
    </row>
    <row r="48" spans="1:8" s="2376" customFormat="1" ht="13.5" thickBot="1">
      <c r="A48" s="3218" t="s">
        <v>1165</v>
      </c>
      <c r="B48" s="3219"/>
      <c r="C48" s="3219"/>
      <c r="D48" s="3219"/>
      <c r="E48" s="3219"/>
      <c r="F48" s="3219"/>
      <c r="G48" s="3220"/>
      <c r="H48" s="2485">
        <f>SUM(G39:G47)</f>
        <v>0</v>
      </c>
    </row>
    <row r="49" spans="1:8" s="2376" customFormat="1" ht="16.5" thickBot="1">
      <c r="A49" s="3255" t="s">
        <v>1166</v>
      </c>
      <c r="B49" s="3256"/>
      <c r="C49" s="3256"/>
      <c r="D49" s="3256"/>
      <c r="E49" s="3256"/>
      <c r="F49" s="3256"/>
      <c r="G49" s="3257"/>
      <c r="H49" s="2532">
        <f>H24+H37+H48</f>
        <v>0</v>
      </c>
    </row>
    <row r="50" spans="1:8" s="2376" customFormat="1" ht="8.25" customHeight="1" thickBot="1">
      <c r="A50" s="2659"/>
      <c r="B50" s="2530"/>
      <c r="C50" s="2530"/>
      <c r="D50" s="2530"/>
      <c r="E50" s="2530"/>
      <c r="F50" s="2530"/>
      <c r="G50" s="2530"/>
      <c r="H50" s="2660"/>
    </row>
    <row r="51" spans="1:8" ht="15.95" customHeight="1" thickBot="1">
      <c r="A51" s="3258" t="s">
        <v>1167</v>
      </c>
      <c r="B51" s="3259"/>
      <c r="C51" s="3259"/>
      <c r="D51" s="3259"/>
      <c r="E51" s="3259"/>
      <c r="F51" s="3259"/>
      <c r="G51" s="3260"/>
      <c r="H51" s="2532">
        <f>H20-H49</f>
        <v>0</v>
      </c>
    </row>
    <row r="52" spans="1:8" ht="15.95" customHeight="1">
      <c r="A52" s="2640"/>
      <c r="B52" s="2607"/>
      <c r="C52" s="2607"/>
      <c r="D52" s="2607"/>
      <c r="E52" s="2607"/>
      <c r="F52" s="2607"/>
      <c r="G52" s="2607"/>
      <c r="H52" s="2607"/>
    </row>
    <row r="53" spans="1:8" s="2376" customFormat="1" ht="12.75">
      <c r="A53" s="2661" t="s">
        <v>1050</v>
      </c>
      <c r="B53" s="2588"/>
      <c r="C53" s="2588"/>
      <c r="D53" s="2588"/>
      <c r="E53" s="2589"/>
      <c r="F53" s="2590"/>
      <c r="G53" s="2591" t="s">
        <v>1121</v>
      </c>
      <c r="H53" s="2536"/>
    </row>
    <row r="54" spans="1:8" s="2376" customFormat="1" ht="12.75">
      <c r="A54" s="2662" t="s">
        <v>1122</v>
      </c>
      <c r="B54" s="2593" t="s">
        <v>1160</v>
      </c>
      <c r="C54" s="2594"/>
      <c r="D54" s="2594"/>
      <c r="F54" s="2439"/>
      <c r="G54" s="2536"/>
      <c r="H54" s="2536"/>
    </row>
    <row r="55" spans="1:8" s="2376" customFormat="1" ht="12.75">
      <c r="A55" s="2663" t="s">
        <v>1123</v>
      </c>
      <c r="B55" s="2578"/>
      <c r="C55" s="2596" t="s">
        <v>1124</v>
      </c>
      <c r="D55" s="2597"/>
      <c r="E55" s="3243">
        <f>B55*G8</f>
        <v>0</v>
      </c>
      <c r="F55" s="3243"/>
      <c r="G55" s="2377" t="s">
        <v>1160</v>
      </c>
      <c r="H55" s="2536"/>
    </row>
    <row r="56" spans="1:8" s="2376" customFormat="1" ht="12.75">
      <c r="A56" s="2664" t="s">
        <v>1125</v>
      </c>
      <c r="B56" s="2599"/>
      <c r="C56" s="2596" t="s">
        <v>1126</v>
      </c>
      <c r="D56" s="2597"/>
      <c r="E56" s="3243">
        <f>B56*D17</f>
        <v>0</v>
      </c>
      <c r="F56" s="3243"/>
      <c r="G56" s="2377" t="s">
        <v>1160</v>
      </c>
      <c r="H56" s="2536"/>
    </row>
    <row r="57" spans="1:8" s="2376" customFormat="1" ht="12.75">
      <c r="A57" s="2663" t="s">
        <v>1127</v>
      </c>
      <c r="B57" s="2443"/>
      <c r="C57" s="2600"/>
      <c r="D57" s="2601"/>
      <c r="E57" s="3243">
        <f>SUM(E55:F56)</f>
        <v>0</v>
      </c>
      <c r="F57" s="3243"/>
      <c r="G57" s="2377" t="s">
        <v>1160</v>
      </c>
      <c r="H57" s="2536"/>
    </row>
    <row r="58" spans="1:8" s="2376" customFormat="1" ht="12.75">
      <c r="A58" s="2663" t="s">
        <v>1128</v>
      </c>
      <c r="B58" s="2443"/>
      <c r="C58" s="2600"/>
      <c r="D58" s="2601"/>
      <c r="E58" s="3243">
        <f>E57-E36</f>
        <v>0</v>
      </c>
      <c r="F58" s="3243"/>
      <c r="G58" s="2377" t="s">
        <v>1160</v>
      </c>
      <c r="H58" s="2536"/>
    </row>
  </sheetData>
  <sheetProtection password="F25B" sheet="1" objects="1" scenarios="1"/>
  <dataConsolidate/>
  <mergeCells count="36">
    <mergeCell ref="A20:G20"/>
    <mergeCell ref="A2:C2"/>
    <mergeCell ref="D2:E2"/>
    <mergeCell ref="F2:H2"/>
    <mergeCell ref="A3:C3"/>
    <mergeCell ref="D3:E3"/>
    <mergeCell ref="F3:H3"/>
    <mergeCell ref="F5:H5"/>
    <mergeCell ref="A14:B14"/>
    <mergeCell ref="A15:B15"/>
    <mergeCell ref="A16:B16"/>
    <mergeCell ref="A17:B17"/>
    <mergeCell ref="E35:F35"/>
    <mergeCell ref="A24:G24"/>
    <mergeCell ref="D26:D27"/>
    <mergeCell ref="E26:F27"/>
    <mergeCell ref="G26:G27"/>
    <mergeCell ref="E28:F28"/>
    <mergeCell ref="E29:F29"/>
    <mergeCell ref="E30:F30"/>
    <mergeCell ref="E31:F31"/>
    <mergeCell ref="E32:F32"/>
    <mergeCell ref="E33:F33"/>
    <mergeCell ref="E34:F34"/>
    <mergeCell ref="E58:F58"/>
    <mergeCell ref="E36:F36"/>
    <mergeCell ref="A37:G37"/>
    <mergeCell ref="B44:F44"/>
    <mergeCell ref="B46:F46"/>
    <mergeCell ref="B47:F47"/>
    <mergeCell ref="A48:G48"/>
    <mergeCell ref="A49:G49"/>
    <mergeCell ref="A51:G51"/>
    <mergeCell ref="E55:F55"/>
    <mergeCell ref="E56:F56"/>
    <mergeCell ref="E57:F57"/>
  </mergeCells>
  <pageMargins left="0.59055118110236227" right="0.59055118110236227" top="0.59055118110236227" bottom="0" header="0" footer="0"/>
  <pageSetup paperSize="9" scale="96" orientation="portrait" horizontalDpi="4294967292" r:id="rId1"/>
  <headerFooter alignWithMargins="0"/>
  <legacyDrawing r:id="rId2"/>
</worksheet>
</file>

<file path=xl/worksheets/sheet72.xml><?xml version="1.0" encoding="utf-8"?>
<worksheet xmlns="http://schemas.openxmlformats.org/spreadsheetml/2006/main" xmlns:r="http://schemas.openxmlformats.org/officeDocument/2006/relationships">
  <sheetPr codeName="Tabelle71"/>
  <dimension ref="A1:J58"/>
  <sheetViews>
    <sheetView showZeros="0" zoomScale="110" zoomScaleNormal="110" workbookViewId="0">
      <selection activeCell="B25" sqref="B25"/>
    </sheetView>
  </sheetViews>
  <sheetFormatPr baseColWidth="10" defaultColWidth="12.5703125" defaultRowHeight="11.25"/>
  <cols>
    <col min="1" max="1" width="28.42578125" style="2609" customWidth="1"/>
    <col min="2" max="2" width="6.5703125" style="2609" customWidth="1"/>
    <col min="3" max="3" width="9.42578125" style="2609" customWidth="1"/>
    <col min="4" max="6" width="6.7109375" style="2609" customWidth="1"/>
    <col min="7" max="7" width="12.140625" style="2609" customWidth="1"/>
    <col min="8" max="8" width="9.28515625" style="2609" customWidth="1"/>
    <col min="9" max="16384" width="12.5703125" style="2609"/>
  </cols>
  <sheetData>
    <row r="1" spans="1:10" s="2305" customFormat="1" ht="20.100000000000001" customHeight="1" thickBot="1">
      <c r="G1" s="2376"/>
    </row>
    <row r="2" spans="1:10" s="2376" customFormat="1" ht="13.5" customHeight="1">
      <c r="A2" s="3193">
        <f>Hauptmenü!C4</f>
        <v>0</v>
      </c>
      <c r="B2" s="3194"/>
      <c r="C2" s="3194"/>
      <c r="D2" s="3195">
        <f>Hauptmenü!C5</f>
        <v>0</v>
      </c>
      <c r="E2" s="3195"/>
      <c r="F2" s="3196">
        <f>Hauptmenü!C6</f>
        <v>0</v>
      </c>
      <c r="G2" s="3196"/>
      <c r="H2" s="3197"/>
    </row>
    <row r="3" spans="1:10" s="2376" customFormat="1" ht="13.5" thickBot="1">
      <c r="A3" s="3198" t="s">
        <v>971</v>
      </c>
      <c r="B3" s="3199"/>
      <c r="C3" s="3199"/>
      <c r="D3" s="3200" t="s">
        <v>112</v>
      </c>
      <c r="E3" s="3200"/>
      <c r="F3" s="3201" t="s">
        <v>111</v>
      </c>
      <c r="G3" s="3201"/>
      <c r="H3" s="3202"/>
    </row>
    <row r="4" spans="1:10" s="2376" customFormat="1" ht="6" customHeight="1">
      <c r="H4" s="2377"/>
    </row>
    <row r="5" spans="1:10" s="2305" customFormat="1" ht="14.25" customHeight="1">
      <c r="A5" s="2378" t="s">
        <v>1132</v>
      </c>
      <c r="C5" s="2378"/>
      <c r="D5" s="2378"/>
      <c r="E5" s="2603" t="s">
        <v>1133</v>
      </c>
      <c r="F5" s="3263" t="s">
        <v>1206</v>
      </c>
      <c r="G5" s="3263"/>
      <c r="H5" s="3263"/>
    </row>
    <row r="6" spans="1:10" s="2305" customFormat="1" ht="6" customHeight="1" thickBot="1">
      <c r="A6" s="2436"/>
      <c r="B6" s="2436"/>
      <c r="C6" s="2436"/>
      <c r="D6" s="2436"/>
      <c r="E6" s="2436"/>
      <c r="F6" s="2436"/>
      <c r="G6" s="2437"/>
      <c r="H6" s="2436"/>
    </row>
    <row r="7" spans="1:10" ht="15.95" customHeight="1">
      <c r="A7" s="2604" t="s">
        <v>1135</v>
      </c>
      <c r="B7" s="2605"/>
      <c r="C7" s="2606" t="s">
        <v>239</v>
      </c>
      <c r="D7" s="2607" t="s">
        <v>1136</v>
      </c>
      <c r="E7" s="2607"/>
      <c r="F7" s="2607"/>
      <c r="G7" s="2608"/>
      <c r="H7" s="2607" t="s">
        <v>1137</v>
      </c>
    </row>
    <row r="8" spans="1:10" ht="15.95" customHeight="1">
      <c r="A8" s="2610" t="s">
        <v>1138</v>
      </c>
      <c r="B8" s="2605"/>
      <c r="C8" s="2607" t="s">
        <v>239</v>
      </c>
      <c r="D8" s="2607" t="s">
        <v>1139</v>
      </c>
      <c r="E8" s="2607"/>
      <c r="F8" s="2607"/>
      <c r="G8" s="2611">
        <f>G7*30</f>
        <v>0</v>
      </c>
      <c r="H8" s="2607" t="s">
        <v>1096</v>
      </c>
    </row>
    <row r="9" spans="1:10" ht="15.95" customHeight="1">
      <c r="A9" s="2610" t="s">
        <v>1140</v>
      </c>
      <c r="B9" s="2612">
        <f>B8-B7</f>
        <v>0</v>
      </c>
      <c r="C9" s="2607" t="s">
        <v>239</v>
      </c>
      <c r="D9" s="2607" t="s">
        <v>1141</v>
      </c>
      <c r="E9" s="2607"/>
      <c r="F9" s="2607"/>
      <c r="G9" s="2608"/>
      <c r="H9" s="2607" t="s">
        <v>1137</v>
      </c>
    </row>
    <row r="10" spans="1:10" ht="15.95" customHeight="1">
      <c r="A10" s="2610" t="s">
        <v>1142</v>
      </c>
      <c r="B10" s="2612">
        <f>G7/12</f>
        <v>0</v>
      </c>
      <c r="C10" s="2607" t="s">
        <v>441</v>
      </c>
      <c r="D10" s="2607" t="s">
        <v>1143</v>
      </c>
      <c r="E10" s="2607"/>
      <c r="F10" s="2607"/>
      <c r="G10" s="2613">
        <f>IF(G8=0,0,B9/G8*1000)</f>
        <v>0</v>
      </c>
      <c r="H10" s="2607" t="s">
        <v>1144</v>
      </c>
    </row>
    <row r="11" spans="1:10" ht="15.95" customHeight="1" thickBot="1">
      <c r="A11" s="2614" t="s">
        <v>1145</v>
      </c>
      <c r="B11" s="2615">
        <f>B10</f>
        <v>0</v>
      </c>
      <c r="C11" s="2616" t="s">
        <v>441</v>
      </c>
      <c r="D11" s="2616"/>
      <c r="E11" s="2616"/>
      <c r="F11" s="2616"/>
      <c r="G11" s="2616"/>
      <c r="H11" s="2616"/>
    </row>
    <row r="12" spans="1:10" ht="6" customHeight="1">
      <c r="A12" s="2617"/>
      <c r="B12" s="2607"/>
      <c r="C12" s="2607"/>
      <c r="D12" s="2607"/>
      <c r="E12" s="2607"/>
      <c r="F12" s="2607"/>
      <c r="G12" s="2607"/>
      <c r="H12" s="2607"/>
    </row>
    <row r="13" spans="1:10" ht="22.5">
      <c r="A13" s="2618"/>
      <c r="B13" s="2619"/>
      <c r="C13" s="2620" t="s">
        <v>1146</v>
      </c>
      <c r="D13" s="2620" t="s">
        <v>1147</v>
      </c>
      <c r="E13" s="2620" t="s">
        <v>1148</v>
      </c>
      <c r="F13" s="2621"/>
      <c r="G13" s="2622" t="s">
        <v>82</v>
      </c>
      <c r="J13" s="2623"/>
    </row>
    <row r="14" spans="1:10" ht="15.95" customHeight="1">
      <c r="A14" s="3264" t="s">
        <v>1149</v>
      </c>
      <c r="B14" s="3265"/>
      <c r="C14" s="2605"/>
      <c r="D14" s="2624"/>
      <c r="E14" s="2605"/>
      <c r="F14" s="2624"/>
      <c r="G14" s="2612" t="str">
        <f>IF(C14=0," ",C14*E14/100)</f>
        <v xml:space="preserve"> </v>
      </c>
    </row>
    <row r="15" spans="1:10" ht="15.95" customHeight="1">
      <c r="A15" s="3264" t="s">
        <v>1150</v>
      </c>
      <c r="B15" s="3265"/>
      <c r="C15" s="2605"/>
      <c r="D15" s="2624"/>
      <c r="E15" s="2605"/>
      <c r="F15" s="2624"/>
      <c r="G15" s="2612" t="str">
        <f>IF(C15=0," ",C15*E15/100)</f>
        <v xml:space="preserve"> </v>
      </c>
    </row>
    <row r="16" spans="1:10" ht="15.95" customHeight="1">
      <c r="A16" s="3264" t="s">
        <v>1151</v>
      </c>
      <c r="B16" s="3265"/>
      <c r="C16" s="2625"/>
      <c r="D16" s="2626"/>
      <c r="F16" s="2624"/>
      <c r="G16" s="2627" t="str">
        <f>IF(C16=0," ",C16*D16)</f>
        <v xml:space="preserve"> </v>
      </c>
    </row>
    <row r="17" spans="1:8" ht="15.95" customHeight="1">
      <c r="A17" s="3266" t="s">
        <v>1152</v>
      </c>
      <c r="B17" s="3267"/>
      <c r="C17" s="2628"/>
      <c r="D17" s="2629"/>
      <c r="F17" s="2624"/>
      <c r="G17" s="2627" t="str">
        <f>IF(C17=0," ",C17*D17)</f>
        <v xml:space="preserve"> </v>
      </c>
    </row>
    <row r="18" spans="1:8" ht="15.95" customHeight="1">
      <c r="A18" s="2630" t="s">
        <v>1153</v>
      </c>
      <c r="B18" s="2631"/>
      <c r="C18" s="2632"/>
      <c r="D18" s="2633"/>
      <c r="E18" s="2634"/>
      <c r="F18" s="2635"/>
      <c r="G18" s="2636"/>
    </row>
    <row r="19" spans="1:8" ht="6" customHeight="1" thickBot="1">
      <c r="A19" s="2607"/>
      <c r="B19" s="2607"/>
      <c r="C19" s="2607"/>
      <c r="D19" s="2607"/>
      <c r="E19" s="2607"/>
      <c r="F19" s="2607"/>
      <c r="G19" s="2607"/>
      <c r="H19" s="2607"/>
    </row>
    <row r="20" spans="1:8" ht="15.95" customHeight="1" thickBot="1">
      <c r="A20" s="3258" t="s">
        <v>1154</v>
      </c>
      <c r="B20" s="3259"/>
      <c r="C20" s="3259"/>
      <c r="D20" s="3259"/>
      <c r="E20" s="3259"/>
      <c r="F20" s="3259"/>
      <c r="G20" s="3260"/>
      <c r="H20" s="2532">
        <f>SUM(G14:G17)-G18</f>
        <v>0</v>
      </c>
    </row>
    <row r="21" spans="1:8" ht="6" customHeight="1">
      <c r="A21" s="2637"/>
      <c r="B21" s="2637"/>
      <c r="C21" s="2637"/>
      <c r="D21" s="2637"/>
      <c r="E21" s="2637"/>
      <c r="F21" s="2637"/>
      <c r="G21" s="2637"/>
      <c r="H21" s="2472"/>
    </row>
    <row r="22" spans="1:8" ht="15.95" customHeight="1">
      <c r="A22" s="2638"/>
      <c r="B22" s="2639"/>
      <c r="C22" s="2622" t="s">
        <v>1155</v>
      </c>
      <c r="D22" s="2622" t="s">
        <v>1156</v>
      </c>
      <c r="E22" s="2623"/>
      <c r="F22" s="2640"/>
      <c r="G22" s="2623"/>
      <c r="H22" s="2623"/>
    </row>
    <row r="23" spans="1:8" ht="15.95" customHeight="1" thickBot="1">
      <c r="A23" s="2641" t="s">
        <v>1157</v>
      </c>
      <c r="B23" s="2642"/>
      <c r="C23" s="2643"/>
      <c r="D23" s="2644"/>
      <c r="F23" s="2645"/>
      <c r="G23" s="2646"/>
    </row>
    <row r="24" spans="1:8" s="2376" customFormat="1" ht="15.75" customHeight="1" thickBot="1">
      <c r="A24" s="3218" t="s">
        <v>1158</v>
      </c>
      <c r="B24" s="3219"/>
      <c r="C24" s="3219"/>
      <c r="D24" s="3219"/>
      <c r="E24" s="3219"/>
      <c r="F24" s="3219"/>
      <c r="G24" s="3220"/>
      <c r="H24" s="2583">
        <f>C23*D23</f>
        <v>0</v>
      </c>
    </row>
    <row r="25" spans="1:8" s="2650" customFormat="1" ht="15.95" customHeight="1">
      <c r="A25" s="2647"/>
      <c r="B25" s="2647"/>
      <c r="C25" s="2646"/>
      <c r="D25" s="2648"/>
      <c r="E25" s="2649"/>
      <c r="F25" s="2648"/>
      <c r="G25" s="2646"/>
    </row>
    <row r="26" spans="1:8" s="2376" customFormat="1" ht="15" customHeight="1">
      <c r="A26" s="2651"/>
      <c r="B26" s="2497" t="s">
        <v>1023</v>
      </c>
      <c r="C26" s="2497" t="s">
        <v>1024</v>
      </c>
      <c r="D26" s="3236" t="s">
        <v>1159</v>
      </c>
      <c r="E26" s="3236" t="s">
        <v>1160</v>
      </c>
      <c r="F26" s="3236"/>
      <c r="G26" s="3251" t="s">
        <v>1161</v>
      </c>
      <c r="H26" s="2472"/>
    </row>
    <row r="27" spans="1:8" s="2376" customFormat="1" ht="12.75">
      <c r="A27" s="2652" t="s">
        <v>1111</v>
      </c>
      <c r="B27" s="2500" t="s">
        <v>1112</v>
      </c>
      <c r="C27" s="2501" t="s">
        <v>1027</v>
      </c>
      <c r="D27" s="3262"/>
      <c r="E27" s="3262"/>
      <c r="F27" s="3262"/>
      <c r="G27" s="3252"/>
      <c r="H27" s="2472"/>
    </row>
    <row r="28" spans="1:8" s="2376" customFormat="1" ht="12.75">
      <c r="A28" s="2653" t="s">
        <v>1162</v>
      </c>
      <c r="B28" s="2459"/>
      <c r="C28" s="2503"/>
      <c r="D28" s="2504"/>
      <c r="E28" s="3243">
        <f t="shared" ref="E28:E34" si="0">B28*100*D28</f>
        <v>0</v>
      </c>
      <c r="F28" s="3243"/>
      <c r="G28" s="2458">
        <f>B28*C28</f>
        <v>0</v>
      </c>
      <c r="H28" s="2471"/>
    </row>
    <row r="29" spans="1:8" s="2376" customFormat="1" ht="12.75">
      <c r="A29" s="2654" t="s">
        <v>1163</v>
      </c>
      <c r="B29" s="2445"/>
      <c r="C29" s="2505"/>
      <c r="D29" s="2504"/>
      <c r="E29" s="3243">
        <f t="shared" si="0"/>
        <v>0</v>
      </c>
      <c r="F29" s="3243"/>
      <c r="G29" s="2458">
        <f t="shared" ref="G29:G35" si="1">B29*C29</f>
        <v>0</v>
      </c>
      <c r="H29" s="2471"/>
    </row>
    <row r="30" spans="1:8" s="2376" customFormat="1" ht="12.75">
      <c r="A30" s="2440"/>
      <c r="B30" s="2445"/>
      <c r="C30" s="2505"/>
      <c r="D30" s="2504"/>
      <c r="E30" s="3243">
        <f t="shared" si="0"/>
        <v>0</v>
      </c>
      <c r="F30" s="3243"/>
      <c r="G30" s="2458">
        <f t="shared" si="1"/>
        <v>0</v>
      </c>
      <c r="H30" s="2471"/>
    </row>
    <row r="31" spans="1:8" s="2376" customFormat="1" ht="12.75">
      <c r="A31" s="2440"/>
      <c r="B31" s="2445"/>
      <c r="C31" s="2505"/>
      <c r="D31" s="2504"/>
      <c r="E31" s="3243">
        <f t="shared" si="0"/>
        <v>0</v>
      </c>
      <c r="F31" s="3243"/>
      <c r="G31" s="2458">
        <f t="shared" si="1"/>
        <v>0</v>
      </c>
      <c r="H31" s="2471"/>
    </row>
    <row r="32" spans="1:8" s="2376" customFormat="1" ht="12.75">
      <c r="A32" s="2440"/>
      <c r="B32" s="2445"/>
      <c r="C32" s="2505"/>
      <c r="D32" s="2504"/>
      <c r="E32" s="3243">
        <f>B32*100*D32</f>
        <v>0</v>
      </c>
      <c r="F32" s="3243"/>
      <c r="G32" s="2458">
        <f>B32*C32</f>
        <v>0</v>
      </c>
      <c r="H32" s="2471"/>
    </row>
    <row r="33" spans="1:8" s="2376" customFormat="1" ht="12.75">
      <c r="A33" s="2440"/>
      <c r="B33" s="2445"/>
      <c r="C33" s="2505"/>
      <c r="D33" s="2504"/>
      <c r="E33" s="3243">
        <f t="shared" si="0"/>
        <v>0</v>
      </c>
      <c r="F33" s="3243"/>
      <c r="G33" s="2458">
        <f t="shared" si="1"/>
        <v>0</v>
      </c>
      <c r="H33" s="2471"/>
    </row>
    <row r="34" spans="1:8" s="2376" customFormat="1" ht="12.75">
      <c r="A34" s="2440"/>
      <c r="B34" s="2445"/>
      <c r="C34" s="2505"/>
      <c r="D34" s="2504"/>
      <c r="E34" s="3243">
        <f t="shared" si="0"/>
        <v>0</v>
      </c>
      <c r="F34" s="3243"/>
      <c r="G34" s="2458">
        <f t="shared" si="1"/>
        <v>0</v>
      </c>
      <c r="H34" s="2471"/>
    </row>
    <row r="35" spans="1:8" s="2376" customFormat="1" ht="12.75">
      <c r="A35" s="2654" t="s">
        <v>290</v>
      </c>
      <c r="B35" s="2445"/>
      <c r="C35" s="2505"/>
      <c r="D35" s="2655"/>
      <c r="E35" s="3261"/>
      <c r="F35" s="3261"/>
      <c r="G35" s="2458">
        <f t="shared" si="1"/>
        <v>0</v>
      </c>
      <c r="H35" s="2472"/>
    </row>
    <row r="36" spans="1:8" s="2305" customFormat="1" ht="13.5" thickBot="1">
      <c r="A36" s="2656"/>
      <c r="B36" s="2584"/>
      <c r="C36" s="2584"/>
      <c r="D36" s="2585" t="s">
        <v>1113</v>
      </c>
      <c r="E36" s="3243">
        <f>SUM(E28:F35)</f>
        <v>0</v>
      </c>
      <c r="F36" s="3243"/>
      <c r="G36" s="2511"/>
      <c r="H36" s="2512"/>
    </row>
    <row r="37" spans="1:8" s="2305" customFormat="1" ht="13.5" thickBot="1">
      <c r="A37" s="3218" t="s">
        <v>1164</v>
      </c>
      <c r="B37" s="3219"/>
      <c r="C37" s="3219"/>
      <c r="D37" s="3219"/>
      <c r="E37" s="3219"/>
      <c r="F37" s="3219"/>
      <c r="G37" s="3220"/>
      <c r="H37" s="2485">
        <f>SUM(G28:G35)</f>
        <v>0</v>
      </c>
    </row>
    <row r="38" spans="1:8" s="2305" customFormat="1" ht="12.75">
      <c r="A38" s="2495"/>
      <c r="B38" s="2495"/>
      <c r="C38" s="2495"/>
      <c r="D38" s="2495"/>
      <c r="E38" s="2495"/>
      <c r="F38" s="2495"/>
      <c r="G38" s="2495"/>
      <c r="H38" s="2472"/>
    </row>
    <row r="39" spans="1:8" s="2376" customFormat="1" ht="12.75">
      <c r="A39" s="2657" t="s">
        <v>1115</v>
      </c>
      <c r="B39" s="2442"/>
      <c r="C39" s="2442"/>
      <c r="D39" s="2442"/>
      <c r="E39" s="2442"/>
      <c r="F39" s="2442"/>
      <c r="G39" s="2527"/>
    </row>
    <row r="40" spans="1:8" s="2376" customFormat="1" ht="12.75">
      <c r="A40" s="2657" t="s">
        <v>1116</v>
      </c>
      <c r="B40" s="2442"/>
      <c r="C40" s="2442"/>
      <c r="D40" s="2442"/>
      <c r="E40" s="2442"/>
      <c r="F40" s="2442"/>
      <c r="G40" s="2527"/>
    </row>
    <row r="41" spans="1:8" s="2376" customFormat="1" ht="12.75">
      <c r="A41" s="2657" t="s">
        <v>1117</v>
      </c>
      <c r="B41" s="2442"/>
      <c r="C41" s="2442"/>
      <c r="D41" s="2442"/>
      <c r="E41" s="2442"/>
      <c r="F41" s="2442"/>
      <c r="G41" s="2528"/>
    </row>
    <row r="42" spans="1:8" s="2376" customFormat="1" ht="12.75">
      <c r="A42" s="2657" t="s">
        <v>289</v>
      </c>
      <c r="B42" s="2442"/>
      <c r="C42" s="2442"/>
      <c r="D42" s="2442"/>
      <c r="E42" s="2442"/>
      <c r="F42" s="2442"/>
      <c r="G42" s="2528"/>
    </row>
    <row r="43" spans="1:8" s="2376" customFormat="1" ht="12.75">
      <c r="A43" s="2554" t="s">
        <v>288</v>
      </c>
      <c r="B43" s="2442"/>
      <c r="C43" s="2442"/>
      <c r="D43" s="2442"/>
      <c r="E43" s="2442"/>
      <c r="F43" s="2442"/>
      <c r="G43" s="2528"/>
    </row>
    <row r="44" spans="1:8" s="2376" customFormat="1" ht="12.75">
      <c r="A44" s="2657" t="s">
        <v>1118</v>
      </c>
      <c r="B44" s="3246"/>
      <c r="C44" s="3208"/>
      <c r="D44" s="3208"/>
      <c r="E44" s="3208"/>
      <c r="F44" s="3209"/>
      <c r="G44" s="2528"/>
    </row>
    <row r="45" spans="1:8" s="2376" customFormat="1" ht="12.75">
      <c r="A45" s="2657" t="s">
        <v>1119</v>
      </c>
      <c r="G45" s="2528"/>
    </row>
    <row r="46" spans="1:8" s="2376" customFormat="1" ht="12.75">
      <c r="A46" s="2657" t="s">
        <v>23</v>
      </c>
      <c r="B46" s="3246"/>
      <c r="C46" s="3208"/>
      <c r="D46" s="3208"/>
      <c r="E46" s="3208"/>
      <c r="F46" s="3209"/>
      <c r="G46" s="2528"/>
    </row>
    <row r="47" spans="1:8" s="2376" customFormat="1" ht="13.5" thickBot="1">
      <c r="A47" s="2658" t="s">
        <v>23</v>
      </c>
      <c r="B47" s="3247"/>
      <c r="C47" s="3210"/>
      <c r="D47" s="3210"/>
      <c r="E47" s="3210"/>
      <c r="F47" s="3211"/>
      <c r="G47" s="2528"/>
    </row>
    <row r="48" spans="1:8" s="2376" customFormat="1" ht="13.5" thickBot="1">
      <c r="A48" s="3218" t="s">
        <v>1165</v>
      </c>
      <c r="B48" s="3219"/>
      <c r="C48" s="3219"/>
      <c r="D48" s="3219"/>
      <c r="E48" s="3219"/>
      <c r="F48" s="3219"/>
      <c r="G48" s="3220"/>
      <c r="H48" s="2485">
        <f>SUM(G39:G47)</f>
        <v>0</v>
      </c>
    </row>
    <row r="49" spans="1:8" s="2376" customFormat="1" ht="16.5" thickBot="1">
      <c r="A49" s="3255" t="s">
        <v>1166</v>
      </c>
      <c r="B49" s="3256"/>
      <c r="C49" s="3256"/>
      <c r="D49" s="3256"/>
      <c r="E49" s="3256"/>
      <c r="F49" s="3256"/>
      <c r="G49" s="3257"/>
      <c r="H49" s="2532">
        <f>H24+H37+H48</f>
        <v>0</v>
      </c>
    </row>
    <row r="50" spans="1:8" s="2376" customFormat="1" ht="8.25" customHeight="1" thickBot="1">
      <c r="A50" s="2659"/>
      <c r="B50" s="2530"/>
      <c r="C50" s="2530"/>
      <c r="D50" s="2530"/>
      <c r="E50" s="2530"/>
      <c r="F50" s="2530"/>
      <c r="G50" s="2530"/>
      <c r="H50" s="2660"/>
    </row>
    <row r="51" spans="1:8" ht="15.95" customHeight="1" thickBot="1">
      <c r="A51" s="3258" t="s">
        <v>1167</v>
      </c>
      <c r="B51" s="3259"/>
      <c r="C51" s="3259"/>
      <c r="D51" s="3259"/>
      <c r="E51" s="3259"/>
      <c r="F51" s="3259"/>
      <c r="G51" s="3260"/>
      <c r="H51" s="2532">
        <f>H20-H49</f>
        <v>0</v>
      </c>
    </row>
    <row r="52" spans="1:8" ht="15.95" customHeight="1">
      <c r="A52" s="2640"/>
      <c r="B52" s="2607"/>
      <c r="C52" s="2607"/>
      <c r="D52" s="2607"/>
      <c r="E52" s="2607"/>
      <c r="F52" s="2607"/>
      <c r="G52" s="2607"/>
      <c r="H52" s="2607"/>
    </row>
    <row r="53" spans="1:8" s="2376" customFormat="1" ht="12.75">
      <c r="A53" s="2661" t="s">
        <v>1050</v>
      </c>
      <c r="B53" s="2588"/>
      <c r="C53" s="2588"/>
      <c r="D53" s="2588"/>
      <c r="E53" s="2589"/>
      <c r="F53" s="2590"/>
      <c r="G53" s="2591" t="s">
        <v>1121</v>
      </c>
      <c r="H53" s="2536"/>
    </row>
    <row r="54" spans="1:8" s="2376" customFormat="1" ht="12.75">
      <c r="A54" s="2662" t="s">
        <v>1122</v>
      </c>
      <c r="B54" s="2593" t="s">
        <v>1160</v>
      </c>
      <c r="C54" s="2594"/>
      <c r="D54" s="2594"/>
      <c r="F54" s="2439"/>
      <c r="G54" s="2536"/>
      <c r="H54" s="2536"/>
    </row>
    <row r="55" spans="1:8" s="2376" customFormat="1" ht="12.75">
      <c r="A55" s="2663" t="s">
        <v>1123</v>
      </c>
      <c r="B55" s="2578"/>
      <c r="C55" s="2596" t="s">
        <v>1124</v>
      </c>
      <c r="D55" s="2597"/>
      <c r="E55" s="3243">
        <f>B55*G8</f>
        <v>0</v>
      </c>
      <c r="F55" s="3243"/>
      <c r="G55" s="2377" t="s">
        <v>1160</v>
      </c>
      <c r="H55" s="2536"/>
    </row>
    <row r="56" spans="1:8" s="2376" customFormat="1" ht="12.75">
      <c r="A56" s="2664" t="s">
        <v>1125</v>
      </c>
      <c r="B56" s="2599"/>
      <c r="C56" s="2596" t="s">
        <v>1126</v>
      </c>
      <c r="D56" s="2597"/>
      <c r="E56" s="3243">
        <f>B56*D17</f>
        <v>0</v>
      </c>
      <c r="F56" s="3243"/>
      <c r="G56" s="2377" t="s">
        <v>1160</v>
      </c>
      <c r="H56" s="2536"/>
    </row>
    <row r="57" spans="1:8" s="2376" customFormat="1" ht="12.75">
      <c r="A57" s="2663" t="s">
        <v>1127</v>
      </c>
      <c r="B57" s="2443"/>
      <c r="C57" s="2600"/>
      <c r="D57" s="2601"/>
      <c r="E57" s="3243">
        <f>SUM(E55:F56)</f>
        <v>0</v>
      </c>
      <c r="F57" s="3243"/>
      <c r="G57" s="2377" t="s">
        <v>1160</v>
      </c>
      <c r="H57" s="2536"/>
    </row>
    <row r="58" spans="1:8" s="2376" customFormat="1" ht="12.75">
      <c r="A58" s="2663" t="s">
        <v>1128</v>
      </c>
      <c r="B58" s="2443"/>
      <c r="C58" s="2600"/>
      <c r="D58" s="2601"/>
      <c r="E58" s="3243">
        <f>E57-E36</f>
        <v>0</v>
      </c>
      <c r="F58" s="3243"/>
      <c r="G58" s="2377" t="s">
        <v>1160</v>
      </c>
      <c r="H58" s="2536"/>
    </row>
  </sheetData>
  <sheetProtection password="F25B" sheet="1" objects="1" scenarios="1"/>
  <dataConsolidate/>
  <mergeCells count="36">
    <mergeCell ref="A20:G20"/>
    <mergeCell ref="A2:C2"/>
    <mergeCell ref="D2:E2"/>
    <mergeCell ref="F2:H2"/>
    <mergeCell ref="A3:C3"/>
    <mergeCell ref="D3:E3"/>
    <mergeCell ref="F3:H3"/>
    <mergeCell ref="F5:H5"/>
    <mergeCell ref="A14:B14"/>
    <mergeCell ref="A15:B15"/>
    <mergeCell ref="A16:B16"/>
    <mergeCell ref="A17:B17"/>
    <mergeCell ref="E35:F35"/>
    <mergeCell ref="A24:G24"/>
    <mergeCell ref="D26:D27"/>
    <mergeCell ref="E26:F27"/>
    <mergeCell ref="G26:G27"/>
    <mergeCell ref="E28:F28"/>
    <mergeCell ref="E29:F29"/>
    <mergeCell ref="E30:F30"/>
    <mergeCell ref="E31:F31"/>
    <mergeCell ref="E32:F32"/>
    <mergeCell ref="E33:F33"/>
    <mergeCell ref="E34:F34"/>
    <mergeCell ref="E58:F58"/>
    <mergeCell ref="E36:F36"/>
    <mergeCell ref="A37:G37"/>
    <mergeCell ref="B44:F44"/>
    <mergeCell ref="B46:F46"/>
    <mergeCell ref="B47:F47"/>
    <mergeCell ref="A48:G48"/>
    <mergeCell ref="A49:G49"/>
    <mergeCell ref="A51:G51"/>
    <mergeCell ref="E55:F55"/>
    <mergeCell ref="E56:F56"/>
    <mergeCell ref="E57:F57"/>
  </mergeCells>
  <pageMargins left="0.59055118110236227" right="0.59055118110236227" top="0.59055118110236227" bottom="0" header="0" footer="0"/>
  <pageSetup paperSize="9" scale="96" orientation="portrait" horizontalDpi="4294967292" r:id="rId1"/>
  <headerFooter alignWithMargins="0"/>
  <legacyDrawing r:id="rId2"/>
</worksheet>
</file>

<file path=xl/worksheets/sheet73.xml><?xml version="1.0" encoding="utf-8"?>
<worksheet xmlns="http://schemas.openxmlformats.org/spreadsheetml/2006/main" xmlns:r="http://schemas.openxmlformats.org/officeDocument/2006/relationships">
  <sheetPr codeName="Tabelle72"/>
  <dimension ref="A1:J63"/>
  <sheetViews>
    <sheetView showZeros="0" zoomScale="110" zoomScaleNormal="110" workbookViewId="0">
      <selection activeCell="B25" sqref="B25"/>
    </sheetView>
  </sheetViews>
  <sheetFormatPr baseColWidth="10" defaultColWidth="12.5703125" defaultRowHeight="11.25"/>
  <cols>
    <col min="1" max="1" width="28.42578125" style="2609" customWidth="1"/>
    <col min="2" max="2" width="6.5703125" style="2609" customWidth="1"/>
    <col min="3" max="3" width="9.42578125" style="2609" customWidth="1"/>
    <col min="4" max="6" width="6.7109375" style="2609" customWidth="1"/>
    <col min="7" max="7" width="12.140625" style="2609" customWidth="1"/>
    <col min="8" max="8" width="9.28515625" style="2609" customWidth="1"/>
    <col min="9" max="16384" width="12.5703125" style="2609"/>
  </cols>
  <sheetData>
    <row r="1" spans="1:10" s="2305" customFormat="1" ht="20.100000000000001" customHeight="1" thickBot="1">
      <c r="G1" s="2376"/>
    </row>
    <row r="2" spans="1:10" s="2376" customFormat="1" ht="13.5" customHeight="1">
      <c r="A2" s="3193">
        <f>Hauptmenü!C4</f>
        <v>0</v>
      </c>
      <c r="B2" s="3194"/>
      <c r="C2" s="3194"/>
      <c r="D2" s="3195">
        <f>Hauptmenü!C5</f>
        <v>0</v>
      </c>
      <c r="E2" s="3195"/>
      <c r="F2" s="3196">
        <f>Hauptmenü!C6</f>
        <v>0</v>
      </c>
      <c r="G2" s="3196"/>
      <c r="H2" s="3197"/>
    </row>
    <row r="3" spans="1:10" s="2376" customFormat="1" ht="13.5" thickBot="1">
      <c r="A3" s="3198" t="s">
        <v>971</v>
      </c>
      <c r="B3" s="3199"/>
      <c r="C3" s="3199"/>
      <c r="D3" s="3200" t="s">
        <v>112</v>
      </c>
      <c r="E3" s="3200"/>
      <c r="F3" s="3201" t="s">
        <v>111</v>
      </c>
      <c r="G3" s="3201"/>
      <c r="H3" s="3202"/>
    </row>
    <row r="4" spans="1:10" s="2376" customFormat="1" ht="6" customHeight="1">
      <c r="H4" s="2377"/>
    </row>
    <row r="5" spans="1:10" s="2305" customFormat="1" ht="14.25" customHeight="1">
      <c r="A5" s="2378" t="s">
        <v>1168</v>
      </c>
      <c r="C5" s="2378"/>
      <c r="D5" s="2378"/>
      <c r="E5" s="2603" t="s">
        <v>1133</v>
      </c>
      <c r="F5" s="3268"/>
      <c r="G5" s="3268"/>
      <c r="H5" s="3268"/>
    </row>
    <row r="6" spans="1:10" s="2305" customFormat="1" ht="6" customHeight="1" thickBot="1">
      <c r="A6" s="2436"/>
      <c r="B6" s="2436"/>
      <c r="C6" s="2436"/>
      <c r="D6" s="2436"/>
      <c r="E6" s="2436"/>
      <c r="F6" s="2436"/>
      <c r="G6" s="2437"/>
      <c r="H6" s="2436"/>
    </row>
    <row r="7" spans="1:10" ht="15.95" customHeight="1">
      <c r="A7" s="2604" t="s">
        <v>1169</v>
      </c>
      <c r="B7" s="2605"/>
      <c r="C7" s="2606" t="s">
        <v>239</v>
      </c>
      <c r="D7" s="2607" t="s">
        <v>1170</v>
      </c>
      <c r="E7" s="2607"/>
      <c r="F7" s="2607"/>
      <c r="G7" s="2608"/>
      <c r="H7" s="2607" t="s">
        <v>1137</v>
      </c>
    </row>
    <row r="8" spans="1:10" ht="15.95" customHeight="1">
      <c r="A8" s="2610" t="s">
        <v>1171</v>
      </c>
      <c r="B8" s="2605"/>
      <c r="C8" s="2607" t="s">
        <v>239</v>
      </c>
      <c r="D8" s="2607" t="s">
        <v>1139</v>
      </c>
      <c r="E8" s="2607"/>
      <c r="F8" s="2607"/>
      <c r="G8" s="2611">
        <f>G7*30</f>
        <v>0</v>
      </c>
      <c r="H8" s="2607" t="s">
        <v>1096</v>
      </c>
    </row>
    <row r="9" spans="1:10" ht="15.95" customHeight="1">
      <c r="A9" s="2610" t="s">
        <v>1140</v>
      </c>
      <c r="B9" s="2612">
        <f>B8-B7</f>
        <v>0</v>
      </c>
      <c r="C9" s="2607" t="s">
        <v>239</v>
      </c>
      <c r="D9" s="2607" t="s">
        <v>1172</v>
      </c>
      <c r="E9" s="2607"/>
      <c r="F9" s="2607"/>
      <c r="G9" s="2608"/>
      <c r="H9" s="2607" t="s">
        <v>1137</v>
      </c>
    </row>
    <row r="10" spans="1:10" ht="15.95" customHeight="1">
      <c r="A10" s="2610" t="s">
        <v>1173</v>
      </c>
      <c r="B10" s="2612">
        <f>G7/12</f>
        <v>0</v>
      </c>
      <c r="C10" s="2607" t="s">
        <v>441</v>
      </c>
      <c r="D10" s="2607" t="s">
        <v>1143</v>
      </c>
      <c r="E10" s="2607"/>
      <c r="F10" s="2607"/>
      <c r="G10" s="2613">
        <f>IF(G8=0,0,B9/G8*1000)</f>
        <v>0</v>
      </c>
      <c r="H10" s="2607" t="s">
        <v>1144</v>
      </c>
    </row>
    <row r="11" spans="1:10" ht="15.95" customHeight="1">
      <c r="A11" s="2665" t="s">
        <v>1174</v>
      </c>
      <c r="B11" s="2644"/>
      <c r="C11" s="2607" t="s">
        <v>1096</v>
      </c>
      <c r="D11" s="2607" t="s">
        <v>1175</v>
      </c>
      <c r="E11" s="2607"/>
      <c r="F11" s="2607"/>
      <c r="G11" s="2666"/>
      <c r="H11" s="2607" t="s">
        <v>395</v>
      </c>
    </row>
    <row r="12" spans="1:10" ht="15.95" customHeight="1" thickBot="1">
      <c r="A12" s="2614" t="s">
        <v>1093</v>
      </c>
      <c r="B12" s="2667"/>
      <c r="C12" s="2616" t="s">
        <v>395</v>
      </c>
      <c r="D12" s="2616" t="s">
        <v>1176</v>
      </c>
      <c r="E12" s="2616"/>
      <c r="F12" s="2616"/>
      <c r="G12" s="2667"/>
      <c r="H12" s="2616" t="s">
        <v>395</v>
      </c>
    </row>
    <row r="13" spans="1:10" ht="6" customHeight="1">
      <c r="A13" s="2617"/>
      <c r="B13" s="2607"/>
      <c r="C13" s="2607"/>
      <c r="D13" s="2607"/>
      <c r="E13" s="2607"/>
      <c r="F13" s="2607"/>
      <c r="G13" s="2607"/>
      <c r="H13" s="2607"/>
    </row>
    <row r="14" spans="1:10" ht="22.5">
      <c r="A14" s="2618"/>
      <c r="B14" s="2619"/>
      <c r="C14" s="2620" t="s">
        <v>1177</v>
      </c>
      <c r="D14" s="2620" t="s">
        <v>1178</v>
      </c>
      <c r="E14" s="2621"/>
      <c r="F14" s="2623"/>
      <c r="G14" s="2622" t="s">
        <v>82</v>
      </c>
      <c r="J14" s="2623"/>
    </row>
    <row r="15" spans="1:10" ht="15.95" customHeight="1">
      <c r="A15" s="3264" t="s">
        <v>1179</v>
      </c>
      <c r="B15" s="3265"/>
      <c r="C15" s="2668">
        <f>B8*(1-G12/100)</f>
        <v>0</v>
      </c>
      <c r="D15" s="2605"/>
      <c r="E15" s="2624"/>
      <c r="F15" s="2624"/>
      <c r="G15" s="2668">
        <f>C15*D15</f>
        <v>0</v>
      </c>
    </row>
    <row r="16" spans="1:10" ht="15.95" customHeight="1">
      <c r="A16" s="3264" t="s">
        <v>1180</v>
      </c>
      <c r="B16" s="3265"/>
      <c r="C16" s="2668">
        <f>C15*G11/100</f>
        <v>0</v>
      </c>
      <c r="D16" s="2605"/>
      <c r="E16" s="2624"/>
      <c r="F16" s="2624"/>
      <c r="G16" s="2668">
        <f>C16*D16</f>
        <v>0</v>
      </c>
    </row>
    <row r="17" spans="1:8" ht="15.95" customHeight="1">
      <c r="A17" s="3269"/>
      <c r="B17" s="3270"/>
      <c r="C17" s="2605"/>
      <c r="D17" s="2669"/>
      <c r="F17" s="2624"/>
      <c r="G17" s="2668">
        <f t="shared" ref="G17:G18" si="0">C17*D17</f>
        <v>0</v>
      </c>
    </row>
    <row r="18" spans="1:8" ht="15.95" customHeight="1">
      <c r="A18" s="3269"/>
      <c r="B18" s="3270"/>
      <c r="C18" s="2643"/>
      <c r="D18" s="2670"/>
      <c r="F18" s="2624"/>
      <c r="G18" s="2668">
        <f t="shared" si="0"/>
        <v>0</v>
      </c>
    </row>
    <row r="19" spans="1:8" ht="15.95" customHeight="1">
      <c r="A19" s="2630" t="s">
        <v>1181</v>
      </c>
      <c r="B19" s="2631"/>
      <c r="C19" s="2632"/>
      <c r="D19" s="2633"/>
      <c r="E19" s="2634"/>
      <c r="F19" s="2635"/>
      <c r="G19" s="2671"/>
    </row>
    <row r="20" spans="1:8" ht="15.95" customHeight="1">
      <c r="A20" s="2672" t="s">
        <v>1182</v>
      </c>
      <c r="B20" s="2673"/>
      <c r="C20" s="2674"/>
      <c r="D20" s="2675"/>
      <c r="E20" s="2676"/>
      <c r="F20" s="2677"/>
      <c r="G20" s="2678">
        <f>SUM(G15:G18)-G19</f>
        <v>0</v>
      </c>
    </row>
    <row r="21" spans="1:8" ht="15.95" customHeight="1">
      <c r="A21" s="2630" t="str">
        <f>CONCATENATE("Verluste (",B12," % vom Erlös)")</f>
        <v>Verluste ( % vom Erlös)</v>
      </c>
      <c r="B21" s="2631"/>
      <c r="C21" s="2632"/>
      <c r="D21" s="2633"/>
      <c r="E21" s="2634"/>
      <c r="F21" s="2635"/>
      <c r="G21" s="2679">
        <f>G20*B12/100</f>
        <v>0</v>
      </c>
    </row>
    <row r="22" spans="1:8" ht="6" customHeight="1" thickBot="1">
      <c r="A22" s="2607"/>
      <c r="B22" s="2607"/>
      <c r="C22" s="2607"/>
      <c r="D22" s="2607"/>
      <c r="E22" s="2607"/>
      <c r="F22" s="2607"/>
      <c r="G22" s="2607"/>
      <c r="H22" s="2607"/>
    </row>
    <row r="23" spans="1:8" s="2680" customFormat="1" ht="15.95" customHeight="1" thickBot="1">
      <c r="A23" s="3258" t="s">
        <v>1154</v>
      </c>
      <c r="B23" s="3259"/>
      <c r="C23" s="3259"/>
      <c r="D23" s="3259"/>
      <c r="E23" s="3259"/>
      <c r="F23" s="3259"/>
      <c r="G23" s="3260"/>
      <c r="H23" s="2466">
        <f>G20-G21</f>
        <v>0</v>
      </c>
    </row>
    <row r="24" spans="1:8" ht="6" customHeight="1">
      <c r="A24" s="2637"/>
      <c r="B24" s="2637"/>
      <c r="C24" s="2637"/>
      <c r="D24" s="2637"/>
      <c r="E24" s="2637"/>
      <c r="F24" s="2637"/>
      <c r="G24" s="2637"/>
      <c r="H24" s="2472"/>
    </row>
    <row r="25" spans="1:8" ht="15.95" customHeight="1">
      <c r="A25" s="2638"/>
      <c r="B25" s="2639"/>
      <c r="C25" s="2622" t="s">
        <v>1183</v>
      </c>
      <c r="D25" s="2622" t="s">
        <v>884</v>
      </c>
      <c r="E25" s="2623"/>
      <c r="F25" s="2622" t="s">
        <v>1091</v>
      </c>
      <c r="G25" s="2623"/>
      <c r="H25" s="2623"/>
    </row>
    <row r="26" spans="1:8" ht="15.95" customHeight="1">
      <c r="A26" s="2641" t="s">
        <v>1184</v>
      </c>
      <c r="B26" s="2642"/>
      <c r="C26" s="2681">
        <f>B7</f>
        <v>0</v>
      </c>
      <c r="D26" s="2644"/>
      <c r="F26" s="2613">
        <f>C26*D26</f>
        <v>0</v>
      </c>
      <c r="G26" s="2646"/>
    </row>
    <row r="27" spans="1:8" ht="15.95" customHeight="1">
      <c r="A27" s="2630" t="s">
        <v>1185</v>
      </c>
      <c r="B27" s="2631"/>
      <c r="C27" s="2682"/>
      <c r="D27" s="2683"/>
      <c r="E27" s="2684"/>
      <c r="F27" s="2685"/>
      <c r="G27" s="2646"/>
    </row>
    <row r="28" spans="1:8" ht="15.95" customHeight="1" thickBot="1">
      <c r="A28" s="2686" t="s">
        <v>1186</v>
      </c>
      <c r="B28" s="2687"/>
      <c r="C28" s="2688"/>
      <c r="D28" s="2689"/>
      <c r="E28" s="2690"/>
      <c r="F28" s="2691"/>
      <c r="G28" s="2646"/>
    </row>
    <row r="29" spans="1:8" s="2376" customFormat="1" ht="15.75" customHeight="1" thickBot="1">
      <c r="A29" s="3218" t="s">
        <v>1187</v>
      </c>
      <c r="B29" s="3219"/>
      <c r="C29" s="3219"/>
      <c r="D29" s="3219"/>
      <c r="E29" s="3219"/>
      <c r="F29" s="3219"/>
      <c r="G29" s="3220"/>
      <c r="H29" s="2583">
        <f>F26+F27+F28</f>
        <v>0</v>
      </c>
    </row>
    <row r="30" spans="1:8" s="2650" customFormat="1" ht="15.95" customHeight="1">
      <c r="A30" s="2647"/>
      <c r="B30" s="2647"/>
      <c r="C30" s="2646"/>
      <c r="D30" s="2648"/>
      <c r="E30" s="2649"/>
      <c r="F30" s="2648"/>
      <c r="G30" s="2646"/>
    </row>
    <row r="31" spans="1:8" s="2376" customFormat="1" ht="15" customHeight="1">
      <c r="A31" s="2651"/>
      <c r="B31" s="2497" t="s">
        <v>1023</v>
      </c>
      <c r="C31" s="2497" t="s">
        <v>1024</v>
      </c>
      <c r="D31" s="3236" t="s">
        <v>1159</v>
      </c>
      <c r="E31" s="3236" t="s">
        <v>1160</v>
      </c>
      <c r="F31" s="3236"/>
      <c r="G31" s="3251" t="s">
        <v>1161</v>
      </c>
      <c r="H31" s="2472"/>
    </row>
    <row r="32" spans="1:8" s="2376" customFormat="1" ht="12.75">
      <c r="A32" s="2652" t="s">
        <v>1111</v>
      </c>
      <c r="B32" s="2500" t="s">
        <v>1112</v>
      </c>
      <c r="C32" s="2501" t="s">
        <v>1027</v>
      </c>
      <c r="D32" s="3262"/>
      <c r="E32" s="3262"/>
      <c r="F32" s="3262"/>
      <c r="G32" s="3252"/>
      <c r="H32" s="2472"/>
    </row>
    <row r="33" spans="1:8" s="2376" customFormat="1" ht="12.75">
      <c r="A33" s="2653" t="s">
        <v>1162</v>
      </c>
      <c r="B33" s="2459"/>
      <c r="C33" s="2503"/>
      <c r="D33" s="2504"/>
      <c r="E33" s="3243">
        <f t="shared" ref="E33:E39" si="1">B33*100*D33</f>
        <v>0</v>
      </c>
      <c r="F33" s="3243"/>
      <c r="G33" s="2458">
        <f>B33*C33</f>
        <v>0</v>
      </c>
      <c r="H33" s="2471"/>
    </row>
    <row r="34" spans="1:8" s="2376" customFormat="1" ht="12.75">
      <c r="A34" s="2440"/>
      <c r="B34" s="2445"/>
      <c r="C34" s="2505"/>
      <c r="D34" s="2504"/>
      <c r="E34" s="3243">
        <f t="shared" si="1"/>
        <v>0</v>
      </c>
      <c r="F34" s="3243"/>
      <c r="G34" s="2458">
        <f t="shared" ref="G34:G40" si="2">B34*C34</f>
        <v>0</v>
      </c>
      <c r="H34" s="2471"/>
    </row>
    <row r="35" spans="1:8" s="2376" customFormat="1" ht="12.75">
      <c r="A35" s="2440"/>
      <c r="B35" s="2445"/>
      <c r="C35" s="2505"/>
      <c r="D35" s="2504"/>
      <c r="E35" s="3243">
        <f t="shared" si="1"/>
        <v>0</v>
      </c>
      <c r="F35" s="3243"/>
      <c r="G35" s="2458">
        <f t="shared" si="2"/>
        <v>0</v>
      </c>
      <c r="H35" s="2471"/>
    </row>
    <row r="36" spans="1:8" s="2376" customFormat="1" ht="12.75">
      <c r="A36" s="2440"/>
      <c r="B36" s="2445"/>
      <c r="C36" s="2505"/>
      <c r="D36" s="2504"/>
      <c r="E36" s="3243">
        <f t="shared" si="1"/>
        <v>0</v>
      </c>
      <c r="F36" s="3243"/>
      <c r="G36" s="2458">
        <f t="shared" si="2"/>
        <v>0</v>
      </c>
      <c r="H36" s="2471"/>
    </row>
    <row r="37" spans="1:8" s="2376" customFormat="1" ht="12.75">
      <c r="A37" s="2440"/>
      <c r="B37" s="2445"/>
      <c r="C37" s="2505"/>
      <c r="D37" s="2504"/>
      <c r="E37" s="3243">
        <f>B37*100*D37</f>
        <v>0</v>
      </c>
      <c r="F37" s="3243"/>
      <c r="G37" s="2458">
        <f>B37*C37</f>
        <v>0</v>
      </c>
      <c r="H37" s="2471"/>
    </row>
    <row r="38" spans="1:8" s="2376" customFormat="1" ht="12.75">
      <c r="A38" s="2440"/>
      <c r="B38" s="2445"/>
      <c r="C38" s="2505"/>
      <c r="D38" s="2504"/>
      <c r="E38" s="3243">
        <f t="shared" si="1"/>
        <v>0</v>
      </c>
      <c r="F38" s="3243"/>
      <c r="G38" s="2458">
        <f t="shared" si="2"/>
        <v>0</v>
      </c>
      <c r="H38" s="2471"/>
    </row>
    <row r="39" spans="1:8" s="2376" customFormat="1" ht="12.75">
      <c r="A39" s="2440"/>
      <c r="B39" s="2445"/>
      <c r="C39" s="2505"/>
      <c r="D39" s="2504"/>
      <c r="E39" s="3243">
        <f t="shared" si="1"/>
        <v>0</v>
      </c>
      <c r="F39" s="3243"/>
      <c r="G39" s="2458">
        <f t="shared" si="2"/>
        <v>0</v>
      </c>
      <c r="H39" s="2471"/>
    </row>
    <row r="40" spans="1:8" s="2376" customFormat="1" ht="12.75">
      <c r="A40" s="2654" t="s">
        <v>290</v>
      </c>
      <c r="B40" s="2445"/>
      <c r="C40" s="2505"/>
      <c r="D40" s="2655"/>
      <c r="E40" s="3261"/>
      <c r="F40" s="3261"/>
      <c r="G40" s="2458">
        <f t="shared" si="2"/>
        <v>0</v>
      </c>
      <c r="H40" s="2472"/>
    </row>
    <row r="41" spans="1:8" s="2305" customFormat="1" ht="13.5" thickBot="1">
      <c r="A41" s="2656"/>
      <c r="B41" s="2584"/>
      <c r="C41" s="2584"/>
      <c r="D41" s="2585" t="s">
        <v>1113</v>
      </c>
      <c r="E41" s="3243">
        <f>SUM(E33:F40)</f>
        <v>0</v>
      </c>
      <c r="F41" s="3243"/>
      <c r="G41" s="2511"/>
      <c r="H41" s="2512"/>
    </row>
    <row r="42" spans="1:8" s="2305" customFormat="1" ht="13.5" thickBot="1">
      <c r="A42" s="3218" t="s">
        <v>1164</v>
      </c>
      <c r="B42" s="3219"/>
      <c r="C42" s="3219"/>
      <c r="D42" s="3219"/>
      <c r="E42" s="3219"/>
      <c r="F42" s="3219"/>
      <c r="G42" s="3220"/>
      <c r="H42" s="2485">
        <f>SUM(G33:G40)</f>
        <v>0</v>
      </c>
    </row>
    <row r="43" spans="1:8" s="2305" customFormat="1" ht="12.75">
      <c r="A43" s="2495"/>
      <c r="B43" s="2495"/>
      <c r="C43" s="2495"/>
      <c r="D43" s="2495"/>
      <c r="E43" s="2495"/>
      <c r="F43" s="2495"/>
      <c r="G43" s="2495"/>
      <c r="H43" s="2472"/>
    </row>
    <row r="44" spans="1:8" s="2376" customFormat="1" ht="12.75">
      <c r="A44" s="2657" t="s">
        <v>1115</v>
      </c>
      <c r="B44" s="2442"/>
      <c r="C44" s="2442"/>
      <c r="D44" s="2442"/>
      <c r="E44" s="2442"/>
      <c r="F44" s="2442"/>
      <c r="G44" s="2527"/>
    </row>
    <row r="45" spans="1:8" s="2376" customFormat="1" ht="12.75">
      <c r="A45" s="2657" t="s">
        <v>1116</v>
      </c>
      <c r="B45" s="2442"/>
      <c r="C45" s="2442"/>
      <c r="D45" s="2442"/>
      <c r="E45" s="2442"/>
      <c r="F45" s="2442"/>
      <c r="G45" s="2527"/>
    </row>
    <row r="46" spans="1:8" s="2376" customFormat="1" ht="12.75">
      <c r="A46" s="2657" t="s">
        <v>1117</v>
      </c>
      <c r="B46" s="2442"/>
      <c r="C46" s="2442"/>
      <c r="D46" s="2442"/>
      <c r="E46" s="2442"/>
      <c r="F46" s="2442"/>
      <c r="G46" s="2528"/>
    </row>
    <row r="47" spans="1:8" s="2376" customFormat="1" ht="12.75">
      <c r="A47" s="2657" t="s">
        <v>289</v>
      </c>
      <c r="B47" s="2442"/>
      <c r="C47" s="2442"/>
      <c r="D47" s="2442"/>
      <c r="E47" s="2442"/>
      <c r="F47" s="2442"/>
      <c r="G47" s="2528"/>
    </row>
    <row r="48" spans="1:8" s="2376" customFormat="1" ht="12.75">
      <c r="A48" s="2657" t="s">
        <v>1118</v>
      </c>
      <c r="B48" s="3246"/>
      <c r="C48" s="3208"/>
      <c r="D48" s="3208"/>
      <c r="E48" s="3208"/>
      <c r="F48" s="3209"/>
      <c r="G48" s="2528"/>
    </row>
    <row r="49" spans="1:8" s="2376" customFormat="1" ht="12.75">
      <c r="A49" s="2657" t="s">
        <v>1119</v>
      </c>
      <c r="G49" s="2528"/>
    </row>
    <row r="50" spans="1:8" s="2376" customFormat="1" ht="12.75">
      <c r="A50" s="2657" t="s">
        <v>23</v>
      </c>
      <c r="B50" s="3246"/>
      <c r="C50" s="3208"/>
      <c r="D50" s="3208"/>
      <c r="E50" s="3208"/>
      <c r="F50" s="3209"/>
      <c r="G50" s="2528"/>
    </row>
    <row r="51" spans="1:8" s="2376" customFormat="1" ht="12.75">
      <c r="A51" s="2549" t="s">
        <v>23</v>
      </c>
      <c r="B51" s="2692"/>
      <c r="C51" s="2693"/>
      <c r="D51" s="2693"/>
      <c r="E51" s="2693"/>
      <c r="F51" s="2694"/>
      <c r="G51" s="2528"/>
    </row>
    <row r="52" spans="1:8" s="2376" customFormat="1" ht="13.5" thickBot="1">
      <c r="A52" s="2658" t="s">
        <v>23</v>
      </c>
      <c r="B52" s="3247"/>
      <c r="C52" s="3210"/>
      <c r="D52" s="3210"/>
      <c r="E52" s="3210"/>
      <c r="F52" s="3211"/>
      <c r="G52" s="2528"/>
    </row>
    <row r="53" spans="1:8" s="2376" customFormat="1" ht="13.5" thickBot="1">
      <c r="A53" s="3218" t="s">
        <v>1165</v>
      </c>
      <c r="B53" s="3219"/>
      <c r="C53" s="3219"/>
      <c r="D53" s="3219"/>
      <c r="E53" s="3219"/>
      <c r="F53" s="3219"/>
      <c r="G53" s="3220"/>
      <c r="H53" s="2485">
        <f>SUM(G44:G52)</f>
        <v>0</v>
      </c>
    </row>
    <row r="54" spans="1:8" s="2376" customFormat="1" ht="16.5" thickBot="1">
      <c r="A54" s="3255" t="s">
        <v>1166</v>
      </c>
      <c r="B54" s="3256"/>
      <c r="C54" s="3256"/>
      <c r="D54" s="3256"/>
      <c r="E54" s="3256"/>
      <c r="F54" s="3256"/>
      <c r="G54" s="3257"/>
      <c r="H54" s="2532">
        <f>H29+H42+H53</f>
        <v>0</v>
      </c>
    </row>
    <row r="55" spans="1:8" s="2376" customFormat="1" ht="8.25" customHeight="1" thickBot="1">
      <c r="A55" s="2659"/>
      <c r="B55" s="2530"/>
      <c r="C55" s="2530"/>
      <c r="D55" s="2530"/>
      <c r="E55" s="2530"/>
      <c r="F55" s="2530"/>
      <c r="G55" s="2530"/>
      <c r="H55" s="2660"/>
    </row>
    <row r="56" spans="1:8" ht="15.95" customHeight="1" thickBot="1">
      <c r="A56" s="3258" t="s">
        <v>1167</v>
      </c>
      <c r="B56" s="3259"/>
      <c r="C56" s="3259"/>
      <c r="D56" s="3259"/>
      <c r="E56" s="3259"/>
      <c r="F56" s="3259"/>
      <c r="G56" s="3260"/>
      <c r="H56" s="2532">
        <f>H23-H54</f>
        <v>0</v>
      </c>
    </row>
    <row r="57" spans="1:8" ht="6" customHeight="1">
      <c r="A57" s="2640"/>
      <c r="B57" s="2607"/>
      <c r="C57" s="2607"/>
      <c r="D57" s="2607"/>
      <c r="E57" s="2607"/>
      <c r="F57" s="2607"/>
      <c r="G57" s="2607"/>
      <c r="H57" s="2607"/>
    </row>
    <row r="58" spans="1:8" s="2376" customFormat="1" ht="12.75">
      <c r="A58" s="2695" t="s">
        <v>1188</v>
      </c>
      <c r="B58" s="2578"/>
      <c r="C58" s="2562" t="s">
        <v>1189</v>
      </c>
      <c r="D58" s="2442"/>
      <c r="E58" s="2439"/>
      <c r="F58" s="2510">
        <f>B58*B11/60</f>
        <v>0</v>
      </c>
      <c r="G58" s="2591" t="s">
        <v>1121</v>
      </c>
      <c r="H58" s="2536"/>
    </row>
    <row r="59" spans="1:8" s="2376" customFormat="1" ht="12.75">
      <c r="A59" s="2695" t="s">
        <v>1190</v>
      </c>
      <c r="B59" s="2578"/>
      <c r="C59" s="2562" t="s">
        <v>1189</v>
      </c>
      <c r="D59" s="2442"/>
      <c r="E59" s="2439"/>
      <c r="F59" s="2510">
        <f>B59*(G8-B11)/60</f>
        <v>0</v>
      </c>
      <c r="G59" s="2591" t="s">
        <v>1121</v>
      </c>
      <c r="H59" s="2536"/>
    </row>
    <row r="60" spans="1:8" s="2376" customFormat="1" ht="12.75">
      <c r="A60" s="2661" t="s">
        <v>1000</v>
      </c>
      <c r="B60" s="2443"/>
      <c r="C60" s="2442"/>
      <c r="D60" s="2442"/>
      <c r="E60" s="2439"/>
      <c r="F60" s="2696">
        <f>F59+F58</f>
        <v>0</v>
      </c>
      <c r="G60" s="2591" t="s">
        <v>1121</v>
      </c>
      <c r="H60" s="2536"/>
    </row>
    <row r="61" spans="1:8" s="2376" customFormat="1" ht="12.75">
      <c r="A61" s="2662" t="s">
        <v>1122</v>
      </c>
      <c r="B61" s="2593" t="s">
        <v>1160</v>
      </c>
      <c r="C61" s="2594"/>
      <c r="D61" s="2594"/>
      <c r="F61" s="2439"/>
      <c r="G61" s="2536"/>
      <c r="H61" s="2536"/>
    </row>
    <row r="62" spans="1:8" s="2376" customFormat="1" ht="12.75">
      <c r="A62" s="2663" t="s">
        <v>1122</v>
      </c>
      <c r="B62" s="2578"/>
      <c r="C62" s="2596" t="s">
        <v>1124</v>
      </c>
      <c r="D62" s="2597"/>
      <c r="E62" s="3243">
        <f>B62*G8</f>
        <v>0</v>
      </c>
      <c r="F62" s="3243"/>
      <c r="G62" s="2377" t="s">
        <v>1160</v>
      </c>
      <c r="H62" s="2536"/>
    </row>
    <row r="63" spans="1:8" s="2376" customFormat="1" ht="12.75">
      <c r="A63" s="2663" t="s">
        <v>1128</v>
      </c>
      <c r="B63" s="2443"/>
      <c r="C63" s="2600"/>
      <c r="D63" s="2601"/>
      <c r="E63" s="3243">
        <f>E62-E41</f>
        <v>0</v>
      </c>
      <c r="F63" s="3243"/>
      <c r="G63" s="2377" t="s">
        <v>1160</v>
      </c>
      <c r="H63" s="2536"/>
    </row>
  </sheetData>
  <sheetProtection password="F25B" sheet="1" objects="1" scenarios="1"/>
  <dataConsolidate/>
  <mergeCells count="34">
    <mergeCell ref="A23:G23"/>
    <mergeCell ref="A2:C2"/>
    <mergeCell ref="D2:E2"/>
    <mergeCell ref="F2:H2"/>
    <mergeCell ref="A3:C3"/>
    <mergeCell ref="D3:E3"/>
    <mergeCell ref="F3:H3"/>
    <mergeCell ref="F5:H5"/>
    <mergeCell ref="A15:B15"/>
    <mergeCell ref="A16:B16"/>
    <mergeCell ref="A17:B17"/>
    <mergeCell ref="A18:B18"/>
    <mergeCell ref="E40:F40"/>
    <mergeCell ref="A29:G29"/>
    <mergeCell ref="D31:D32"/>
    <mergeCell ref="E31:F32"/>
    <mergeCell ref="G31:G32"/>
    <mergeCell ref="E33:F33"/>
    <mergeCell ref="E34:F34"/>
    <mergeCell ref="E35:F35"/>
    <mergeCell ref="E36:F36"/>
    <mergeCell ref="E37:F37"/>
    <mergeCell ref="E38:F38"/>
    <mergeCell ref="E39:F39"/>
    <mergeCell ref="A54:G54"/>
    <mergeCell ref="A56:G56"/>
    <mergeCell ref="E62:F62"/>
    <mergeCell ref="E63:F63"/>
    <mergeCell ref="E41:F41"/>
    <mergeCell ref="A42:G42"/>
    <mergeCell ref="B48:F48"/>
    <mergeCell ref="B50:F50"/>
    <mergeCell ref="B52:F52"/>
    <mergeCell ref="A53:G53"/>
  </mergeCells>
  <pageMargins left="0.59055118110236227" right="0.59055118110236227" top="0.59055118110236227" bottom="0" header="0" footer="0"/>
  <pageSetup paperSize="9" scale="96" orientation="portrait" horizontalDpi="4294967292" r:id="rId1"/>
  <headerFooter alignWithMargins="0"/>
  <legacyDrawing r:id="rId2"/>
</worksheet>
</file>

<file path=xl/worksheets/sheet74.xml><?xml version="1.0" encoding="utf-8"?>
<worksheet xmlns="http://schemas.openxmlformats.org/spreadsheetml/2006/main" xmlns:r="http://schemas.openxmlformats.org/officeDocument/2006/relationships">
  <sheetPr codeName="Tabelle73"/>
  <dimension ref="A1:J63"/>
  <sheetViews>
    <sheetView showZeros="0" zoomScale="110" zoomScaleNormal="110" workbookViewId="0">
      <selection activeCell="B25" sqref="B25"/>
    </sheetView>
  </sheetViews>
  <sheetFormatPr baseColWidth="10" defaultColWidth="12.5703125" defaultRowHeight="11.25"/>
  <cols>
    <col min="1" max="1" width="28.42578125" style="2609" customWidth="1"/>
    <col min="2" max="2" width="6.5703125" style="2609" customWidth="1"/>
    <col min="3" max="3" width="9.42578125" style="2609" customWidth="1"/>
    <col min="4" max="6" width="6.7109375" style="2609" customWidth="1"/>
    <col min="7" max="7" width="12.140625" style="2609" customWidth="1"/>
    <col min="8" max="8" width="9.28515625" style="2609" customWidth="1"/>
    <col min="9" max="16384" width="12.5703125" style="2609"/>
  </cols>
  <sheetData>
    <row r="1" spans="1:10" s="2305" customFormat="1" ht="20.100000000000001" customHeight="1" thickBot="1">
      <c r="G1" s="2376"/>
    </row>
    <row r="2" spans="1:10" s="2376" customFormat="1" ht="13.5" customHeight="1">
      <c r="A2" s="3193">
        <f>Hauptmenü!C4</f>
        <v>0</v>
      </c>
      <c r="B2" s="3194"/>
      <c r="C2" s="3194"/>
      <c r="D2" s="3195">
        <f>Hauptmenü!C5</f>
        <v>0</v>
      </c>
      <c r="E2" s="3195"/>
      <c r="F2" s="3196">
        <f>Hauptmenü!C6</f>
        <v>0</v>
      </c>
      <c r="G2" s="3196"/>
      <c r="H2" s="3197"/>
    </row>
    <row r="3" spans="1:10" s="2376" customFormat="1" ht="13.5" thickBot="1">
      <c r="A3" s="3198" t="s">
        <v>971</v>
      </c>
      <c r="B3" s="3199"/>
      <c r="C3" s="3199"/>
      <c r="D3" s="3200" t="s">
        <v>112</v>
      </c>
      <c r="E3" s="3200"/>
      <c r="F3" s="3201" t="s">
        <v>111</v>
      </c>
      <c r="G3" s="3201"/>
      <c r="H3" s="3202"/>
    </row>
    <row r="4" spans="1:10" s="2376" customFormat="1" ht="6" customHeight="1">
      <c r="H4" s="2377"/>
    </row>
    <row r="5" spans="1:10" s="2305" customFormat="1" ht="14.25" customHeight="1">
      <c r="A5" s="2378" t="s">
        <v>1168</v>
      </c>
      <c r="C5" s="2378"/>
      <c r="D5" s="2378"/>
      <c r="E5" s="2603" t="s">
        <v>1133</v>
      </c>
      <c r="F5" s="3268"/>
      <c r="G5" s="3268"/>
      <c r="H5" s="3268"/>
    </row>
    <row r="6" spans="1:10" s="2305" customFormat="1" ht="6" customHeight="1" thickBot="1">
      <c r="A6" s="2436"/>
      <c r="B6" s="2436"/>
      <c r="C6" s="2436"/>
      <c r="D6" s="2436"/>
      <c r="E6" s="2436"/>
      <c r="F6" s="2436"/>
      <c r="G6" s="2437"/>
      <c r="H6" s="2436"/>
    </row>
    <row r="7" spans="1:10" ht="15.95" customHeight="1">
      <c r="A7" s="2604" t="s">
        <v>1169</v>
      </c>
      <c r="B7" s="2605"/>
      <c r="C7" s="2606" t="s">
        <v>239</v>
      </c>
      <c r="D7" s="2607" t="s">
        <v>1170</v>
      </c>
      <c r="E7" s="2607"/>
      <c r="F7" s="2607"/>
      <c r="G7" s="2608"/>
      <c r="H7" s="2607" t="s">
        <v>1137</v>
      </c>
    </row>
    <row r="8" spans="1:10" ht="15.95" customHeight="1">
      <c r="A8" s="2610" t="s">
        <v>1171</v>
      </c>
      <c r="B8" s="2605"/>
      <c r="C8" s="2607" t="s">
        <v>239</v>
      </c>
      <c r="D8" s="2607" t="s">
        <v>1139</v>
      </c>
      <c r="E8" s="2607"/>
      <c r="F8" s="2607"/>
      <c r="G8" s="2611">
        <f>G7*30</f>
        <v>0</v>
      </c>
      <c r="H8" s="2607" t="s">
        <v>1096</v>
      </c>
    </row>
    <row r="9" spans="1:10" ht="15.95" customHeight="1">
      <c r="A9" s="2610" t="s">
        <v>1140</v>
      </c>
      <c r="B9" s="2612">
        <f>B8-B7</f>
        <v>0</v>
      </c>
      <c r="C9" s="2607" t="s">
        <v>239</v>
      </c>
      <c r="D9" s="2607" t="s">
        <v>1172</v>
      </c>
      <c r="E9" s="2607"/>
      <c r="F9" s="2607"/>
      <c r="G9" s="2608"/>
      <c r="H9" s="2607" t="s">
        <v>1137</v>
      </c>
    </row>
    <row r="10" spans="1:10" ht="15.95" customHeight="1">
      <c r="A10" s="2610" t="s">
        <v>1173</v>
      </c>
      <c r="B10" s="2612">
        <f>G7/12</f>
        <v>0</v>
      </c>
      <c r="C10" s="2607" t="s">
        <v>441</v>
      </c>
      <c r="D10" s="2607" t="s">
        <v>1143</v>
      </c>
      <c r="E10" s="2607"/>
      <c r="F10" s="2607"/>
      <c r="G10" s="2613">
        <f>IF(G8=0,0,B9/G8*1000)</f>
        <v>0</v>
      </c>
      <c r="H10" s="2607" t="s">
        <v>1144</v>
      </c>
    </row>
    <row r="11" spans="1:10" ht="15.95" customHeight="1">
      <c r="A11" s="2665" t="s">
        <v>1174</v>
      </c>
      <c r="B11" s="2644"/>
      <c r="C11" s="2607" t="s">
        <v>1096</v>
      </c>
      <c r="D11" s="2607" t="s">
        <v>1175</v>
      </c>
      <c r="E11" s="2607"/>
      <c r="F11" s="2607"/>
      <c r="G11" s="2666"/>
      <c r="H11" s="2607" t="s">
        <v>395</v>
      </c>
    </row>
    <row r="12" spans="1:10" ht="15.95" customHeight="1" thickBot="1">
      <c r="A12" s="2614" t="s">
        <v>1093</v>
      </c>
      <c r="B12" s="2667"/>
      <c r="C12" s="2616" t="s">
        <v>395</v>
      </c>
      <c r="D12" s="2616" t="s">
        <v>1176</v>
      </c>
      <c r="E12" s="2616"/>
      <c r="F12" s="2616"/>
      <c r="G12" s="2667"/>
      <c r="H12" s="2616" t="s">
        <v>395</v>
      </c>
    </row>
    <row r="13" spans="1:10" ht="6" customHeight="1">
      <c r="A13" s="2617"/>
      <c r="B13" s="2607"/>
      <c r="C13" s="2607"/>
      <c r="D13" s="2607"/>
      <c r="E13" s="2607"/>
      <c r="F13" s="2607"/>
      <c r="G13" s="2607"/>
      <c r="H13" s="2607"/>
    </row>
    <row r="14" spans="1:10" ht="22.5">
      <c r="A14" s="2618"/>
      <c r="B14" s="2619"/>
      <c r="C14" s="2620" t="s">
        <v>1177</v>
      </c>
      <c r="D14" s="2620" t="s">
        <v>1178</v>
      </c>
      <c r="E14" s="2621"/>
      <c r="F14" s="2623"/>
      <c r="G14" s="2622" t="s">
        <v>82</v>
      </c>
      <c r="J14" s="2623"/>
    </row>
    <row r="15" spans="1:10" ht="15.95" customHeight="1">
      <c r="A15" s="3264" t="s">
        <v>1179</v>
      </c>
      <c r="B15" s="3265"/>
      <c r="C15" s="2668">
        <f>B8*(1-G12/100)</f>
        <v>0</v>
      </c>
      <c r="D15" s="2605"/>
      <c r="E15" s="2624"/>
      <c r="F15" s="2624"/>
      <c r="G15" s="2668">
        <f>C15*D15</f>
        <v>0</v>
      </c>
    </row>
    <row r="16" spans="1:10" ht="15.95" customHeight="1">
      <c r="A16" s="3264" t="s">
        <v>1180</v>
      </c>
      <c r="B16" s="3265"/>
      <c r="C16" s="2668">
        <f>C15*G11/100</f>
        <v>0</v>
      </c>
      <c r="D16" s="2605"/>
      <c r="E16" s="2624"/>
      <c r="F16" s="2624"/>
      <c r="G16" s="2668">
        <f>C16*D16</f>
        <v>0</v>
      </c>
    </row>
    <row r="17" spans="1:8" ht="15.95" customHeight="1">
      <c r="A17" s="3269"/>
      <c r="B17" s="3270"/>
      <c r="C17" s="2605"/>
      <c r="D17" s="2669"/>
      <c r="F17" s="2624"/>
      <c r="G17" s="2668">
        <f t="shared" ref="G17:G18" si="0">C17*D17</f>
        <v>0</v>
      </c>
    </row>
    <row r="18" spans="1:8" ht="15.95" customHeight="1">
      <c r="A18" s="3269"/>
      <c r="B18" s="3270"/>
      <c r="C18" s="2643"/>
      <c r="D18" s="2670"/>
      <c r="F18" s="2624"/>
      <c r="G18" s="2668">
        <f t="shared" si="0"/>
        <v>0</v>
      </c>
    </row>
    <row r="19" spans="1:8" ht="15.95" customHeight="1">
      <c r="A19" s="2630" t="s">
        <v>1181</v>
      </c>
      <c r="B19" s="2631"/>
      <c r="C19" s="2632"/>
      <c r="D19" s="2633"/>
      <c r="E19" s="2634"/>
      <c r="F19" s="2635"/>
      <c r="G19" s="2671"/>
    </row>
    <row r="20" spans="1:8" ht="15.95" customHeight="1">
      <c r="A20" s="2672" t="s">
        <v>1182</v>
      </c>
      <c r="B20" s="2673"/>
      <c r="C20" s="2674"/>
      <c r="D20" s="2675"/>
      <c r="E20" s="2676"/>
      <c r="F20" s="2677"/>
      <c r="G20" s="2678">
        <f>SUM(G15:G18)-G19</f>
        <v>0</v>
      </c>
    </row>
    <row r="21" spans="1:8" ht="15.95" customHeight="1">
      <c r="A21" s="2630" t="str">
        <f>CONCATENATE("Verluste (",B12," % vom Erlös)")</f>
        <v>Verluste ( % vom Erlös)</v>
      </c>
      <c r="B21" s="2631"/>
      <c r="C21" s="2632"/>
      <c r="D21" s="2633"/>
      <c r="E21" s="2634"/>
      <c r="F21" s="2635"/>
      <c r="G21" s="2679">
        <f>G20*B12/100</f>
        <v>0</v>
      </c>
    </row>
    <row r="22" spans="1:8" ht="6" customHeight="1" thickBot="1">
      <c r="A22" s="2607"/>
      <c r="B22" s="2607"/>
      <c r="C22" s="2607"/>
      <c r="D22" s="2607"/>
      <c r="E22" s="2607"/>
      <c r="F22" s="2607"/>
      <c r="G22" s="2607"/>
      <c r="H22" s="2607"/>
    </row>
    <row r="23" spans="1:8" s="2680" customFormat="1" ht="15.95" customHeight="1" thickBot="1">
      <c r="A23" s="3258" t="s">
        <v>1154</v>
      </c>
      <c r="B23" s="3259"/>
      <c r="C23" s="3259"/>
      <c r="D23" s="3259"/>
      <c r="E23" s="3259"/>
      <c r="F23" s="3259"/>
      <c r="G23" s="3260"/>
      <c r="H23" s="2466">
        <f>G20-G21</f>
        <v>0</v>
      </c>
    </row>
    <row r="24" spans="1:8" ht="6" customHeight="1">
      <c r="A24" s="2637"/>
      <c r="B24" s="2637"/>
      <c r="C24" s="2637"/>
      <c r="D24" s="2637"/>
      <c r="E24" s="2637"/>
      <c r="F24" s="2637"/>
      <c r="G24" s="2637"/>
      <c r="H24" s="2472"/>
    </row>
    <row r="25" spans="1:8" ht="15.95" customHeight="1">
      <c r="A25" s="2638"/>
      <c r="B25" s="2639"/>
      <c r="C25" s="2622" t="s">
        <v>1183</v>
      </c>
      <c r="D25" s="2622" t="s">
        <v>884</v>
      </c>
      <c r="E25" s="2623"/>
      <c r="F25" s="2622" t="s">
        <v>1091</v>
      </c>
      <c r="G25" s="2623"/>
      <c r="H25" s="2623"/>
    </row>
    <row r="26" spans="1:8" ht="15.95" customHeight="1">
      <c r="A26" s="2641" t="s">
        <v>1184</v>
      </c>
      <c r="B26" s="2642"/>
      <c r="C26" s="2681">
        <f>B7</f>
        <v>0</v>
      </c>
      <c r="D26" s="2644"/>
      <c r="F26" s="2613">
        <f>C26*D26</f>
        <v>0</v>
      </c>
      <c r="G26" s="2646"/>
    </row>
    <row r="27" spans="1:8" ht="15.95" customHeight="1">
      <c r="A27" s="2630" t="s">
        <v>1185</v>
      </c>
      <c r="B27" s="2631"/>
      <c r="C27" s="2682"/>
      <c r="D27" s="2683"/>
      <c r="E27" s="2684"/>
      <c r="F27" s="2685"/>
      <c r="G27" s="2646"/>
    </row>
    <row r="28" spans="1:8" ht="15.95" customHeight="1" thickBot="1">
      <c r="A28" s="2686" t="s">
        <v>1186</v>
      </c>
      <c r="B28" s="2687"/>
      <c r="C28" s="2688"/>
      <c r="D28" s="2689"/>
      <c r="E28" s="2690"/>
      <c r="F28" s="2691"/>
      <c r="G28" s="2646"/>
    </row>
    <row r="29" spans="1:8" s="2376" customFormat="1" ht="15.75" customHeight="1" thickBot="1">
      <c r="A29" s="3218" t="s">
        <v>1187</v>
      </c>
      <c r="B29" s="3219"/>
      <c r="C29" s="3219"/>
      <c r="D29" s="3219"/>
      <c r="E29" s="3219"/>
      <c r="F29" s="3219"/>
      <c r="G29" s="3220"/>
      <c r="H29" s="2583">
        <f>F26+F27+F28</f>
        <v>0</v>
      </c>
    </row>
    <row r="30" spans="1:8" s="2650" customFormat="1" ht="15.95" customHeight="1">
      <c r="A30" s="2647"/>
      <c r="B30" s="2647"/>
      <c r="C30" s="2646"/>
      <c r="D30" s="2648"/>
      <c r="E30" s="2649"/>
      <c r="F30" s="2648"/>
      <c r="G30" s="2646"/>
    </row>
    <row r="31" spans="1:8" s="2376" customFormat="1" ht="15" customHeight="1">
      <c r="A31" s="2651"/>
      <c r="B31" s="2497" t="s">
        <v>1023</v>
      </c>
      <c r="C31" s="2497" t="s">
        <v>1024</v>
      </c>
      <c r="D31" s="3236" t="s">
        <v>1159</v>
      </c>
      <c r="E31" s="3236" t="s">
        <v>1160</v>
      </c>
      <c r="F31" s="3236"/>
      <c r="G31" s="3251" t="s">
        <v>1161</v>
      </c>
      <c r="H31" s="2472"/>
    </row>
    <row r="32" spans="1:8" s="2376" customFormat="1" ht="12.75">
      <c r="A32" s="2652" t="s">
        <v>1111</v>
      </c>
      <c r="B32" s="2500" t="s">
        <v>1112</v>
      </c>
      <c r="C32" s="2501" t="s">
        <v>1027</v>
      </c>
      <c r="D32" s="3262"/>
      <c r="E32" s="3262"/>
      <c r="F32" s="3262"/>
      <c r="G32" s="3252"/>
      <c r="H32" s="2472"/>
    </row>
    <row r="33" spans="1:8" s="2376" customFormat="1" ht="12.75">
      <c r="A33" s="2653" t="s">
        <v>1162</v>
      </c>
      <c r="B33" s="2459"/>
      <c r="C33" s="2503"/>
      <c r="D33" s="2504"/>
      <c r="E33" s="3243">
        <f t="shared" ref="E33:E39" si="1">B33*100*D33</f>
        <v>0</v>
      </c>
      <c r="F33" s="3243"/>
      <c r="G33" s="2458">
        <f>B33*C33</f>
        <v>0</v>
      </c>
      <c r="H33" s="2471"/>
    </row>
    <row r="34" spans="1:8" s="2376" customFormat="1" ht="12.75">
      <c r="A34" s="2440"/>
      <c r="B34" s="2445"/>
      <c r="C34" s="2505"/>
      <c r="D34" s="2504"/>
      <c r="E34" s="3243">
        <f t="shared" si="1"/>
        <v>0</v>
      </c>
      <c r="F34" s="3243"/>
      <c r="G34" s="2458">
        <f t="shared" ref="G34:G40" si="2">B34*C34</f>
        <v>0</v>
      </c>
      <c r="H34" s="2471"/>
    </row>
    <row r="35" spans="1:8" s="2376" customFormat="1" ht="12.75">
      <c r="A35" s="2440"/>
      <c r="B35" s="2445"/>
      <c r="C35" s="2505"/>
      <c r="D35" s="2504"/>
      <c r="E35" s="3243">
        <f t="shared" si="1"/>
        <v>0</v>
      </c>
      <c r="F35" s="3243"/>
      <c r="G35" s="2458">
        <f t="shared" si="2"/>
        <v>0</v>
      </c>
      <c r="H35" s="2471"/>
    </row>
    <row r="36" spans="1:8" s="2376" customFormat="1" ht="12.75">
      <c r="A36" s="2440"/>
      <c r="B36" s="2445"/>
      <c r="C36" s="2505"/>
      <c r="D36" s="2504"/>
      <c r="E36" s="3243">
        <f t="shared" si="1"/>
        <v>0</v>
      </c>
      <c r="F36" s="3243"/>
      <c r="G36" s="2458">
        <f t="shared" si="2"/>
        <v>0</v>
      </c>
      <c r="H36" s="2471"/>
    </row>
    <row r="37" spans="1:8" s="2376" customFormat="1" ht="12.75">
      <c r="A37" s="2440"/>
      <c r="B37" s="2445"/>
      <c r="C37" s="2505"/>
      <c r="D37" s="2504"/>
      <c r="E37" s="3243">
        <f>B37*100*D37</f>
        <v>0</v>
      </c>
      <c r="F37" s="3243"/>
      <c r="G37" s="2458">
        <f>B37*C37</f>
        <v>0</v>
      </c>
      <c r="H37" s="2471"/>
    </row>
    <row r="38" spans="1:8" s="2376" customFormat="1" ht="12.75">
      <c r="A38" s="2440"/>
      <c r="B38" s="2445"/>
      <c r="C38" s="2505"/>
      <c r="D38" s="2504"/>
      <c r="E38" s="3243">
        <f t="shared" si="1"/>
        <v>0</v>
      </c>
      <c r="F38" s="3243"/>
      <c r="G38" s="2458">
        <f t="shared" si="2"/>
        <v>0</v>
      </c>
      <c r="H38" s="2471"/>
    </row>
    <row r="39" spans="1:8" s="2376" customFormat="1" ht="12.75">
      <c r="A39" s="2440"/>
      <c r="B39" s="2445"/>
      <c r="C39" s="2505"/>
      <c r="D39" s="2504"/>
      <c r="E39" s="3243">
        <f t="shared" si="1"/>
        <v>0</v>
      </c>
      <c r="F39" s="3243"/>
      <c r="G39" s="2458">
        <f t="shared" si="2"/>
        <v>0</v>
      </c>
      <c r="H39" s="2471"/>
    </row>
    <row r="40" spans="1:8" s="2376" customFormat="1" ht="12.75">
      <c r="A40" s="2654" t="s">
        <v>290</v>
      </c>
      <c r="B40" s="2445"/>
      <c r="C40" s="2505"/>
      <c r="D40" s="2655"/>
      <c r="E40" s="3261"/>
      <c r="F40" s="3261"/>
      <c r="G40" s="2458">
        <f t="shared" si="2"/>
        <v>0</v>
      </c>
      <c r="H40" s="2472"/>
    </row>
    <row r="41" spans="1:8" s="2305" customFormat="1" ht="13.5" thickBot="1">
      <c r="A41" s="2656"/>
      <c r="B41" s="2584"/>
      <c r="C41" s="2584"/>
      <c r="D41" s="2585" t="s">
        <v>1113</v>
      </c>
      <c r="E41" s="3243">
        <f>SUM(E33:F40)</f>
        <v>0</v>
      </c>
      <c r="F41" s="3243"/>
      <c r="G41" s="2511"/>
      <c r="H41" s="2512"/>
    </row>
    <row r="42" spans="1:8" s="2305" customFormat="1" ht="13.5" thickBot="1">
      <c r="A42" s="3218" t="s">
        <v>1164</v>
      </c>
      <c r="B42" s="3219"/>
      <c r="C42" s="3219"/>
      <c r="D42" s="3219"/>
      <c r="E42" s="3219"/>
      <c r="F42" s="3219"/>
      <c r="G42" s="3220"/>
      <c r="H42" s="2485">
        <f>SUM(G33:G40)</f>
        <v>0</v>
      </c>
    </row>
    <row r="43" spans="1:8" s="2305" customFormat="1" ht="12.75">
      <c r="A43" s="2495"/>
      <c r="B43" s="2495"/>
      <c r="C43" s="2495"/>
      <c r="D43" s="2495"/>
      <c r="E43" s="2495"/>
      <c r="F43" s="2495"/>
      <c r="G43" s="2495"/>
      <c r="H43" s="2472"/>
    </row>
    <row r="44" spans="1:8" s="2376" customFormat="1" ht="12.75">
      <c r="A44" s="2657" t="s">
        <v>1115</v>
      </c>
      <c r="B44" s="2442"/>
      <c r="C44" s="2442"/>
      <c r="D44" s="2442"/>
      <c r="E44" s="2442"/>
      <c r="F44" s="2442"/>
      <c r="G44" s="2527"/>
    </row>
    <row r="45" spans="1:8" s="2376" customFormat="1" ht="12.75">
      <c r="A45" s="2657" t="s">
        <v>1116</v>
      </c>
      <c r="B45" s="2442"/>
      <c r="C45" s="2442"/>
      <c r="D45" s="2442"/>
      <c r="E45" s="2442"/>
      <c r="F45" s="2442"/>
      <c r="G45" s="2527"/>
    </row>
    <row r="46" spans="1:8" s="2376" customFormat="1" ht="12.75">
      <c r="A46" s="2657" t="s">
        <v>1117</v>
      </c>
      <c r="B46" s="2442"/>
      <c r="C46" s="2442"/>
      <c r="D46" s="2442"/>
      <c r="E46" s="2442"/>
      <c r="F46" s="2442"/>
      <c r="G46" s="2528"/>
    </row>
    <row r="47" spans="1:8" s="2376" customFormat="1" ht="12.75">
      <c r="A47" s="2657" t="s">
        <v>289</v>
      </c>
      <c r="B47" s="2442"/>
      <c r="C47" s="2442"/>
      <c r="D47" s="2442"/>
      <c r="E47" s="2442"/>
      <c r="F47" s="2442"/>
      <c r="G47" s="2528"/>
    </row>
    <row r="48" spans="1:8" s="2376" customFormat="1" ht="12.75">
      <c r="A48" s="2657" t="s">
        <v>1118</v>
      </c>
      <c r="B48" s="3246"/>
      <c r="C48" s="3208"/>
      <c r="D48" s="3208"/>
      <c r="E48" s="3208"/>
      <c r="F48" s="3209"/>
      <c r="G48" s="2528"/>
    </row>
    <row r="49" spans="1:8" s="2376" customFormat="1" ht="12.75">
      <c r="A49" s="2657" t="s">
        <v>1119</v>
      </c>
      <c r="G49" s="2528"/>
    </row>
    <row r="50" spans="1:8" s="2376" customFormat="1" ht="12.75">
      <c r="A50" s="2657" t="s">
        <v>23</v>
      </c>
      <c r="B50" s="3246"/>
      <c r="C50" s="3208"/>
      <c r="D50" s="3208"/>
      <c r="E50" s="3208"/>
      <c r="F50" s="3209"/>
      <c r="G50" s="2528"/>
    </row>
    <row r="51" spans="1:8" s="2376" customFormat="1" ht="12.75">
      <c r="A51" s="2549" t="s">
        <v>23</v>
      </c>
      <c r="B51" s="2692"/>
      <c r="C51" s="2693"/>
      <c r="D51" s="2693"/>
      <c r="E51" s="2693"/>
      <c r="F51" s="2694"/>
      <c r="G51" s="2528"/>
    </row>
    <row r="52" spans="1:8" s="2376" customFormat="1" ht="13.5" thickBot="1">
      <c r="A52" s="2658" t="s">
        <v>23</v>
      </c>
      <c r="B52" s="3247"/>
      <c r="C52" s="3210"/>
      <c r="D52" s="3210"/>
      <c r="E52" s="3210"/>
      <c r="F52" s="3211"/>
      <c r="G52" s="2528"/>
    </row>
    <row r="53" spans="1:8" s="2376" customFormat="1" ht="13.5" thickBot="1">
      <c r="A53" s="3218" t="s">
        <v>1165</v>
      </c>
      <c r="B53" s="3219"/>
      <c r="C53" s="3219"/>
      <c r="D53" s="3219"/>
      <c r="E53" s="3219"/>
      <c r="F53" s="3219"/>
      <c r="G53" s="3220"/>
      <c r="H53" s="2485">
        <f>SUM(G44:G52)</f>
        <v>0</v>
      </c>
    </row>
    <row r="54" spans="1:8" s="2376" customFormat="1" ht="16.5" thickBot="1">
      <c r="A54" s="3255" t="s">
        <v>1166</v>
      </c>
      <c r="B54" s="3256"/>
      <c r="C54" s="3256"/>
      <c r="D54" s="3256"/>
      <c r="E54" s="3256"/>
      <c r="F54" s="3256"/>
      <c r="G54" s="3257"/>
      <c r="H54" s="2532">
        <f>H29+H42+H53</f>
        <v>0</v>
      </c>
    </row>
    <row r="55" spans="1:8" s="2376" customFormat="1" ht="8.25" customHeight="1" thickBot="1">
      <c r="A55" s="2659"/>
      <c r="B55" s="2530"/>
      <c r="C55" s="2530"/>
      <c r="D55" s="2530"/>
      <c r="E55" s="2530"/>
      <c r="F55" s="2530"/>
      <c r="G55" s="2530"/>
      <c r="H55" s="2660"/>
    </row>
    <row r="56" spans="1:8" ht="15.95" customHeight="1" thickBot="1">
      <c r="A56" s="3258" t="s">
        <v>1167</v>
      </c>
      <c r="B56" s="3259"/>
      <c r="C56" s="3259"/>
      <c r="D56" s="3259"/>
      <c r="E56" s="3259"/>
      <c r="F56" s="3259"/>
      <c r="G56" s="3260"/>
      <c r="H56" s="2532">
        <f>H23-H54</f>
        <v>0</v>
      </c>
    </row>
    <row r="57" spans="1:8" ht="6.75" customHeight="1">
      <c r="A57" s="2640"/>
      <c r="B57" s="2607"/>
      <c r="C57" s="2607"/>
      <c r="D57" s="2607"/>
      <c r="E57" s="2607"/>
      <c r="F57" s="2607"/>
      <c r="G57" s="2607"/>
      <c r="H57" s="2607"/>
    </row>
    <row r="58" spans="1:8" s="2376" customFormat="1" ht="12.75">
      <c r="A58" s="2695" t="s">
        <v>1188</v>
      </c>
      <c r="B58" s="2578"/>
      <c r="C58" s="2562" t="s">
        <v>1189</v>
      </c>
      <c r="D58" s="2442"/>
      <c r="E58" s="2439"/>
      <c r="F58" s="2510">
        <f>B58*B11/60</f>
        <v>0</v>
      </c>
      <c r="G58" s="2591" t="s">
        <v>1121</v>
      </c>
      <c r="H58" s="2536"/>
    </row>
    <row r="59" spans="1:8" s="2376" customFormat="1" ht="12.75">
      <c r="A59" s="2695" t="s">
        <v>1190</v>
      </c>
      <c r="B59" s="2578"/>
      <c r="C59" s="2562" t="s">
        <v>1189</v>
      </c>
      <c r="D59" s="2442"/>
      <c r="E59" s="2439"/>
      <c r="F59" s="2510">
        <f>B59*(G8-B11)/60</f>
        <v>0</v>
      </c>
      <c r="G59" s="2591" t="s">
        <v>1121</v>
      </c>
      <c r="H59" s="2536"/>
    </row>
    <row r="60" spans="1:8" s="2376" customFormat="1" ht="12.75">
      <c r="A60" s="2661" t="s">
        <v>1000</v>
      </c>
      <c r="B60" s="2443"/>
      <c r="C60" s="2442"/>
      <c r="D60" s="2442"/>
      <c r="E60" s="2439"/>
      <c r="F60" s="2696">
        <f>F59+F58</f>
        <v>0</v>
      </c>
      <c r="G60" s="2591" t="s">
        <v>1121</v>
      </c>
      <c r="H60" s="2536"/>
    </row>
    <row r="61" spans="1:8" s="2376" customFormat="1" ht="12.75">
      <c r="A61" s="2662" t="s">
        <v>1122</v>
      </c>
      <c r="B61" s="2593" t="s">
        <v>1160</v>
      </c>
      <c r="C61" s="2594"/>
      <c r="D61" s="2594"/>
      <c r="F61" s="2439"/>
      <c r="G61" s="2536"/>
      <c r="H61" s="2536"/>
    </row>
    <row r="62" spans="1:8" s="2376" customFormat="1" ht="12.75">
      <c r="A62" s="2663" t="s">
        <v>1122</v>
      </c>
      <c r="B62" s="2578"/>
      <c r="C62" s="2596" t="s">
        <v>1124</v>
      </c>
      <c r="D62" s="2597"/>
      <c r="E62" s="3243">
        <f>B62*G8</f>
        <v>0</v>
      </c>
      <c r="F62" s="3243"/>
      <c r="G62" s="2377" t="s">
        <v>1160</v>
      </c>
      <c r="H62" s="2536"/>
    </row>
    <row r="63" spans="1:8" s="2376" customFormat="1" ht="12.75">
      <c r="A63" s="2663" t="s">
        <v>1128</v>
      </c>
      <c r="B63" s="2443"/>
      <c r="C63" s="2600"/>
      <c r="D63" s="2601"/>
      <c r="E63" s="3243">
        <f>E62-E41</f>
        <v>0</v>
      </c>
      <c r="F63" s="3243"/>
      <c r="G63" s="2377" t="s">
        <v>1160</v>
      </c>
      <c r="H63" s="2536"/>
    </row>
  </sheetData>
  <sheetProtection password="F25B" sheet="1" objects="1" scenarios="1"/>
  <dataConsolidate/>
  <mergeCells count="34">
    <mergeCell ref="A23:G23"/>
    <mergeCell ref="A2:C2"/>
    <mergeCell ref="D2:E2"/>
    <mergeCell ref="F2:H2"/>
    <mergeCell ref="A3:C3"/>
    <mergeCell ref="D3:E3"/>
    <mergeCell ref="F3:H3"/>
    <mergeCell ref="F5:H5"/>
    <mergeCell ref="A15:B15"/>
    <mergeCell ref="A16:B16"/>
    <mergeCell ref="A17:B17"/>
    <mergeCell ref="A18:B18"/>
    <mergeCell ref="E40:F40"/>
    <mergeCell ref="A29:G29"/>
    <mergeCell ref="D31:D32"/>
    <mergeCell ref="E31:F32"/>
    <mergeCell ref="G31:G32"/>
    <mergeCell ref="E33:F33"/>
    <mergeCell ref="E34:F34"/>
    <mergeCell ref="E35:F35"/>
    <mergeCell ref="E36:F36"/>
    <mergeCell ref="E37:F37"/>
    <mergeCell ref="E38:F38"/>
    <mergeCell ref="E39:F39"/>
    <mergeCell ref="A54:G54"/>
    <mergeCell ref="A56:G56"/>
    <mergeCell ref="E62:F62"/>
    <mergeCell ref="E63:F63"/>
    <mergeCell ref="E41:F41"/>
    <mergeCell ref="A42:G42"/>
    <mergeCell ref="B48:F48"/>
    <mergeCell ref="B50:F50"/>
    <mergeCell ref="B52:F52"/>
    <mergeCell ref="A53:G53"/>
  </mergeCells>
  <pageMargins left="0.59055118110236227" right="0.59055118110236227" top="0.59055118110236227" bottom="0" header="0" footer="0"/>
  <pageSetup paperSize="9" scale="96" orientation="portrait" horizontalDpi="4294967292" r:id="rId1"/>
  <headerFooter alignWithMargins="0"/>
  <legacyDrawing r:id="rId2"/>
</worksheet>
</file>

<file path=xl/worksheets/sheet75.xml><?xml version="1.0" encoding="utf-8"?>
<worksheet xmlns="http://schemas.openxmlformats.org/spreadsheetml/2006/main" xmlns:r="http://schemas.openxmlformats.org/officeDocument/2006/relationships">
  <sheetPr codeName="Tabelle74"/>
  <dimension ref="A1:J63"/>
  <sheetViews>
    <sheetView showZeros="0" zoomScale="110" zoomScaleNormal="110" workbookViewId="0">
      <selection activeCell="B25" sqref="B25"/>
    </sheetView>
  </sheetViews>
  <sheetFormatPr baseColWidth="10" defaultColWidth="12.5703125" defaultRowHeight="11.25"/>
  <cols>
    <col min="1" max="1" width="28.42578125" style="2609" customWidth="1"/>
    <col min="2" max="2" width="6.5703125" style="2609" customWidth="1"/>
    <col min="3" max="3" width="9.42578125" style="2609" customWidth="1"/>
    <col min="4" max="6" width="6.7109375" style="2609" customWidth="1"/>
    <col min="7" max="7" width="12.140625" style="2609" customWidth="1"/>
    <col min="8" max="8" width="9.28515625" style="2609" customWidth="1"/>
    <col min="9" max="16384" width="12.5703125" style="2609"/>
  </cols>
  <sheetData>
    <row r="1" spans="1:10" s="2305" customFormat="1" ht="20.100000000000001" customHeight="1" thickBot="1">
      <c r="G1" s="2376"/>
    </row>
    <row r="2" spans="1:10" s="2376" customFormat="1" ht="13.5" customHeight="1">
      <c r="A2" s="3193">
        <f>Hauptmenü!C4</f>
        <v>0</v>
      </c>
      <c r="B2" s="3194"/>
      <c r="C2" s="3194"/>
      <c r="D2" s="3195">
        <f>Hauptmenü!C5</f>
        <v>0</v>
      </c>
      <c r="E2" s="3195"/>
      <c r="F2" s="3196">
        <f>Hauptmenü!C6</f>
        <v>0</v>
      </c>
      <c r="G2" s="3196"/>
      <c r="H2" s="3197"/>
    </row>
    <row r="3" spans="1:10" s="2376" customFormat="1" ht="13.5" thickBot="1">
      <c r="A3" s="3198" t="s">
        <v>971</v>
      </c>
      <c r="B3" s="3199"/>
      <c r="C3" s="3199"/>
      <c r="D3" s="3200" t="s">
        <v>112</v>
      </c>
      <c r="E3" s="3200"/>
      <c r="F3" s="3201" t="s">
        <v>111</v>
      </c>
      <c r="G3" s="3201"/>
      <c r="H3" s="3202"/>
    </row>
    <row r="4" spans="1:10" s="2376" customFormat="1" ht="6" customHeight="1">
      <c r="H4" s="2377"/>
    </row>
    <row r="5" spans="1:10" s="2305" customFormat="1" ht="14.25" customHeight="1">
      <c r="A5" s="2378" t="s">
        <v>1168</v>
      </c>
      <c r="C5" s="2378"/>
      <c r="D5" s="2378"/>
      <c r="E5" s="2603" t="s">
        <v>1133</v>
      </c>
      <c r="F5" s="3268"/>
      <c r="G5" s="3268"/>
      <c r="H5" s="3268"/>
    </row>
    <row r="6" spans="1:10" s="2305" customFormat="1" ht="6" customHeight="1" thickBot="1">
      <c r="A6" s="2436"/>
      <c r="B6" s="2436"/>
      <c r="C6" s="2436"/>
      <c r="D6" s="2436"/>
      <c r="E6" s="2436"/>
      <c r="F6" s="2436"/>
      <c r="G6" s="2437"/>
      <c r="H6" s="2436"/>
    </row>
    <row r="7" spans="1:10" ht="15.95" customHeight="1">
      <c r="A7" s="2604" t="s">
        <v>1169</v>
      </c>
      <c r="B7" s="2605"/>
      <c r="C7" s="2606" t="s">
        <v>239</v>
      </c>
      <c r="D7" s="2607" t="s">
        <v>1170</v>
      </c>
      <c r="E7" s="2607"/>
      <c r="F7" s="2607"/>
      <c r="G7" s="2608"/>
      <c r="H7" s="2607" t="s">
        <v>1137</v>
      </c>
    </row>
    <row r="8" spans="1:10" ht="15.95" customHeight="1">
      <c r="A8" s="2610" t="s">
        <v>1171</v>
      </c>
      <c r="B8" s="2605"/>
      <c r="C8" s="2607" t="s">
        <v>239</v>
      </c>
      <c r="D8" s="2607" t="s">
        <v>1139</v>
      </c>
      <c r="E8" s="2607"/>
      <c r="F8" s="2607"/>
      <c r="G8" s="2611">
        <f>G7*30</f>
        <v>0</v>
      </c>
      <c r="H8" s="2607" t="s">
        <v>1096</v>
      </c>
    </row>
    <row r="9" spans="1:10" ht="15.95" customHeight="1">
      <c r="A9" s="2610" t="s">
        <v>1140</v>
      </c>
      <c r="B9" s="2612">
        <f>B8-B7</f>
        <v>0</v>
      </c>
      <c r="C9" s="2607" t="s">
        <v>239</v>
      </c>
      <c r="D9" s="2607" t="s">
        <v>1172</v>
      </c>
      <c r="E9" s="2607"/>
      <c r="F9" s="2607"/>
      <c r="G9" s="2608"/>
      <c r="H9" s="2607" t="s">
        <v>1137</v>
      </c>
    </row>
    <row r="10" spans="1:10" ht="15.95" customHeight="1">
      <c r="A10" s="2610" t="s">
        <v>1173</v>
      </c>
      <c r="B10" s="2612">
        <f>G7/12</f>
        <v>0</v>
      </c>
      <c r="C10" s="2607" t="s">
        <v>441</v>
      </c>
      <c r="D10" s="2607" t="s">
        <v>1143</v>
      </c>
      <c r="E10" s="2607"/>
      <c r="F10" s="2607"/>
      <c r="G10" s="2613">
        <f>IF(G8=0,0,B9/G8*1000)</f>
        <v>0</v>
      </c>
      <c r="H10" s="2607" t="s">
        <v>1144</v>
      </c>
    </row>
    <row r="11" spans="1:10" ht="15.95" customHeight="1">
      <c r="A11" s="2665" t="s">
        <v>1174</v>
      </c>
      <c r="B11" s="2644"/>
      <c r="C11" s="2607" t="s">
        <v>1096</v>
      </c>
      <c r="D11" s="2607" t="s">
        <v>1175</v>
      </c>
      <c r="E11" s="2607"/>
      <c r="F11" s="2607"/>
      <c r="G11" s="2666"/>
      <c r="H11" s="2607" t="s">
        <v>395</v>
      </c>
    </row>
    <row r="12" spans="1:10" ht="15.95" customHeight="1" thickBot="1">
      <c r="A12" s="2614" t="s">
        <v>1093</v>
      </c>
      <c r="B12" s="2667"/>
      <c r="C12" s="2616" t="s">
        <v>395</v>
      </c>
      <c r="D12" s="2616" t="s">
        <v>1176</v>
      </c>
      <c r="E12" s="2616"/>
      <c r="F12" s="2616"/>
      <c r="G12" s="2667"/>
      <c r="H12" s="2616" t="s">
        <v>395</v>
      </c>
    </row>
    <row r="13" spans="1:10" ht="6" customHeight="1">
      <c r="A13" s="2617"/>
      <c r="B13" s="2607"/>
      <c r="C13" s="2607"/>
      <c r="D13" s="2607"/>
      <c r="E13" s="2607"/>
      <c r="F13" s="2607"/>
      <c r="G13" s="2607"/>
      <c r="H13" s="2607"/>
    </row>
    <row r="14" spans="1:10" ht="22.5">
      <c r="A14" s="2618"/>
      <c r="B14" s="2619"/>
      <c r="C14" s="2620" t="s">
        <v>1177</v>
      </c>
      <c r="D14" s="2620" t="s">
        <v>1178</v>
      </c>
      <c r="E14" s="2621"/>
      <c r="F14" s="2623"/>
      <c r="G14" s="2622" t="s">
        <v>82</v>
      </c>
      <c r="J14" s="2623"/>
    </row>
    <row r="15" spans="1:10" ht="15.95" customHeight="1">
      <c r="A15" s="3264" t="s">
        <v>1179</v>
      </c>
      <c r="B15" s="3265"/>
      <c r="C15" s="2668">
        <f>B8*(1-G12/100)</f>
        <v>0</v>
      </c>
      <c r="D15" s="2605"/>
      <c r="E15" s="2624"/>
      <c r="F15" s="2624"/>
      <c r="G15" s="2668">
        <f>C15*D15</f>
        <v>0</v>
      </c>
    </row>
    <row r="16" spans="1:10" ht="15.95" customHeight="1">
      <c r="A16" s="3264" t="s">
        <v>1180</v>
      </c>
      <c r="B16" s="3265"/>
      <c r="C16" s="2668">
        <f>C15*G11/100</f>
        <v>0</v>
      </c>
      <c r="D16" s="2605"/>
      <c r="E16" s="2624"/>
      <c r="F16" s="2624"/>
      <c r="G16" s="2668">
        <f>C16*D16</f>
        <v>0</v>
      </c>
    </row>
    <row r="17" spans="1:8" ht="15.95" customHeight="1">
      <c r="A17" s="3269"/>
      <c r="B17" s="3270"/>
      <c r="C17" s="2605"/>
      <c r="D17" s="2669"/>
      <c r="F17" s="2624"/>
      <c r="G17" s="2668">
        <f t="shared" ref="G17:G18" si="0">C17*D17</f>
        <v>0</v>
      </c>
    </row>
    <row r="18" spans="1:8" ht="15.95" customHeight="1">
      <c r="A18" s="3269"/>
      <c r="B18" s="3270"/>
      <c r="C18" s="2643"/>
      <c r="D18" s="2670"/>
      <c r="F18" s="2624"/>
      <c r="G18" s="2668">
        <f t="shared" si="0"/>
        <v>0</v>
      </c>
    </row>
    <row r="19" spans="1:8" ht="15.95" customHeight="1">
      <c r="A19" s="2630" t="s">
        <v>1181</v>
      </c>
      <c r="B19" s="2631"/>
      <c r="C19" s="2632"/>
      <c r="D19" s="2633"/>
      <c r="E19" s="2634"/>
      <c r="F19" s="2635"/>
      <c r="G19" s="2671"/>
    </row>
    <row r="20" spans="1:8" ht="15.95" customHeight="1">
      <c r="A20" s="2672" t="s">
        <v>1182</v>
      </c>
      <c r="B20" s="2673"/>
      <c r="C20" s="2674"/>
      <c r="D20" s="2675"/>
      <c r="E20" s="2676"/>
      <c r="F20" s="2677"/>
      <c r="G20" s="2678">
        <f>SUM(G15:G18)-G19</f>
        <v>0</v>
      </c>
    </row>
    <row r="21" spans="1:8" ht="15.95" customHeight="1">
      <c r="A21" s="2630" t="str">
        <f>CONCATENATE("Verluste (",B12," % vom Erlös)")</f>
        <v>Verluste ( % vom Erlös)</v>
      </c>
      <c r="B21" s="2631"/>
      <c r="C21" s="2632"/>
      <c r="D21" s="2633"/>
      <c r="E21" s="2634"/>
      <c r="F21" s="2635"/>
      <c r="G21" s="2679">
        <f>G20*B12/100</f>
        <v>0</v>
      </c>
    </row>
    <row r="22" spans="1:8" ht="6" customHeight="1" thickBot="1">
      <c r="A22" s="2607"/>
      <c r="B22" s="2607"/>
      <c r="C22" s="2607"/>
      <c r="D22" s="2607"/>
      <c r="E22" s="2607"/>
      <c r="F22" s="2607"/>
      <c r="G22" s="2607"/>
      <c r="H22" s="2607"/>
    </row>
    <row r="23" spans="1:8" s="2680" customFormat="1" ht="15.95" customHeight="1" thickBot="1">
      <c r="A23" s="3258" t="s">
        <v>1154</v>
      </c>
      <c r="B23" s="3259"/>
      <c r="C23" s="3259"/>
      <c r="D23" s="3259"/>
      <c r="E23" s="3259"/>
      <c r="F23" s="3259"/>
      <c r="G23" s="3260"/>
      <c r="H23" s="2466">
        <f>G20-G21</f>
        <v>0</v>
      </c>
    </row>
    <row r="24" spans="1:8" ht="6" customHeight="1">
      <c r="A24" s="2637"/>
      <c r="B24" s="2637"/>
      <c r="C24" s="2637"/>
      <c r="D24" s="2637"/>
      <c r="E24" s="2637"/>
      <c r="F24" s="2637"/>
      <c r="G24" s="2637"/>
      <c r="H24" s="2472"/>
    </row>
    <row r="25" spans="1:8" ht="15.95" customHeight="1">
      <c r="A25" s="2638"/>
      <c r="B25" s="2639"/>
      <c r="C25" s="2622" t="s">
        <v>1183</v>
      </c>
      <c r="D25" s="2622" t="s">
        <v>884</v>
      </c>
      <c r="E25" s="2623"/>
      <c r="F25" s="2622" t="s">
        <v>1091</v>
      </c>
      <c r="G25" s="2623"/>
      <c r="H25" s="2623"/>
    </row>
    <row r="26" spans="1:8" ht="15.95" customHeight="1">
      <c r="A26" s="2641" t="s">
        <v>1184</v>
      </c>
      <c r="B26" s="2642"/>
      <c r="C26" s="2681">
        <f>B7</f>
        <v>0</v>
      </c>
      <c r="D26" s="2644"/>
      <c r="F26" s="2613">
        <f>C26*D26</f>
        <v>0</v>
      </c>
      <c r="G26" s="2646"/>
    </row>
    <row r="27" spans="1:8" ht="15.95" customHeight="1">
      <c r="A27" s="2630" t="s">
        <v>1185</v>
      </c>
      <c r="B27" s="2631"/>
      <c r="C27" s="2682"/>
      <c r="D27" s="2683"/>
      <c r="E27" s="2684"/>
      <c r="F27" s="2685"/>
      <c r="G27" s="2646"/>
    </row>
    <row r="28" spans="1:8" ht="15.95" customHeight="1" thickBot="1">
      <c r="A28" s="2686" t="s">
        <v>1186</v>
      </c>
      <c r="B28" s="2687"/>
      <c r="C28" s="2688"/>
      <c r="D28" s="2689"/>
      <c r="E28" s="2690"/>
      <c r="F28" s="2691"/>
      <c r="G28" s="2646"/>
    </row>
    <row r="29" spans="1:8" s="2376" customFormat="1" ht="15.75" customHeight="1" thickBot="1">
      <c r="A29" s="3218" t="s">
        <v>1187</v>
      </c>
      <c r="B29" s="3219"/>
      <c r="C29" s="3219"/>
      <c r="D29" s="3219"/>
      <c r="E29" s="3219"/>
      <c r="F29" s="3219"/>
      <c r="G29" s="3220"/>
      <c r="H29" s="2583">
        <f>F26+F27+F28</f>
        <v>0</v>
      </c>
    </row>
    <row r="30" spans="1:8" s="2650" customFormat="1" ht="15.95" customHeight="1">
      <c r="A30" s="2647"/>
      <c r="B30" s="2647"/>
      <c r="C30" s="2646"/>
      <c r="D30" s="2648"/>
      <c r="E30" s="2649"/>
      <c r="F30" s="2648"/>
      <c r="G30" s="2646"/>
    </row>
    <row r="31" spans="1:8" s="2376" customFormat="1" ht="15" customHeight="1">
      <c r="A31" s="2651"/>
      <c r="B31" s="2497" t="s">
        <v>1023</v>
      </c>
      <c r="C31" s="2497" t="s">
        <v>1024</v>
      </c>
      <c r="D31" s="3236" t="s">
        <v>1159</v>
      </c>
      <c r="E31" s="3236" t="s">
        <v>1160</v>
      </c>
      <c r="F31" s="3236"/>
      <c r="G31" s="3251" t="s">
        <v>1161</v>
      </c>
      <c r="H31" s="2472"/>
    </row>
    <row r="32" spans="1:8" s="2376" customFormat="1" ht="12.75">
      <c r="A32" s="2652" t="s">
        <v>1111</v>
      </c>
      <c r="B32" s="2500" t="s">
        <v>1112</v>
      </c>
      <c r="C32" s="2501" t="s">
        <v>1027</v>
      </c>
      <c r="D32" s="3262"/>
      <c r="E32" s="3262"/>
      <c r="F32" s="3262"/>
      <c r="G32" s="3252"/>
      <c r="H32" s="2472"/>
    </row>
    <row r="33" spans="1:8" s="2376" customFormat="1" ht="12.75">
      <c r="A33" s="2653" t="s">
        <v>1162</v>
      </c>
      <c r="B33" s="2459"/>
      <c r="C33" s="2503"/>
      <c r="D33" s="2504"/>
      <c r="E33" s="3243">
        <f t="shared" ref="E33:E39" si="1">B33*100*D33</f>
        <v>0</v>
      </c>
      <c r="F33" s="3243"/>
      <c r="G33" s="2458">
        <f>B33*C33</f>
        <v>0</v>
      </c>
      <c r="H33" s="2471"/>
    </row>
    <row r="34" spans="1:8" s="2376" customFormat="1" ht="12.75">
      <c r="A34" s="2440"/>
      <c r="B34" s="2445"/>
      <c r="C34" s="2505"/>
      <c r="D34" s="2504"/>
      <c r="E34" s="3243">
        <f t="shared" si="1"/>
        <v>0</v>
      </c>
      <c r="F34" s="3243"/>
      <c r="G34" s="2458">
        <f t="shared" ref="G34:G40" si="2">B34*C34</f>
        <v>0</v>
      </c>
      <c r="H34" s="2471"/>
    </row>
    <row r="35" spans="1:8" s="2376" customFormat="1" ht="12.75">
      <c r="A35" s="2440"/>
      <c r="B35" s="2445"/>
      <c r="C35" s="2505"/>
      <c r="D35" s="2504"/>
      <c r="E35" s="3243">
        <f t="shared" si="1"/>
        <v>0</v>
      </c>
      <c r="F35" s="3243"/>
      <c r="G35" s="2458">
        <f t="shared" si="2"/>
        <v>0</v>
      </c>
      <c r="H35" s="2471"/>
    </row>
    <row r="36" spans="1:8" s="2376" customFormat="1" ht="12.75">
      <c r="A36" s="2440"/>
      <c r="B36" s="2445"/>
      <c r="C36" s="2505"/>
      <c r="D36" s="2504"/>
      <c r="E36" s="3243">
        <f t="shared" si="1"/>
        <v>0</v>
      </c>
      <c r="F36" s="3243"/>
      <c r="G36" s="2458">
        <f t="shared" si="2"/>
        <v>0</v>
      </c>
      <c r="H36" s="2471"/>
    </row>
    <row r="37" spans="1:8" s="2376" customFormat="1" ht="12.75">
      <c r="A37" s="2440"/>
      <c r="B37" s="2445"/>
      <c r="C37" s="2505"/>
      <c r="D37" s="2504"/>
      <c r="E37" s="3243">
        <f>B37*100*D37</f>
        <v>0</v>
      </c>
      <c r="F37" s="3243"/>
      <c r="G37" s="2458">
        <f>B37*C37</f>
        <v>0</v>
      </c>
      <c r="H37" s="2471"/>
    </row>
    <row r="38" spans="1:8" s="2376" customFormat="1" ht="12.75">
      <c r="A38" s="2440"/>
      <c r="B38" s="2445"/>
      <c r="C38" s="2505"/>
      <c r="D38" s="2504"/>
      <c r="E38" s="3243">
        <f t="shared" si="1"/>
        <v>0</v>
      </c>
      <c r="F38" s="3243"/>
      <c r="G38" s="2458">
        <f t="shared" si="2"/>
        <v>0</v>
      </c>
      <c r="H38" s="2471"/>
    </row>
    <row r="39" spans="1:8" s="2376" customFormat="1" ht="12.75">
      <c r="A39" s="2440"/>
      <c r="B39" s="2445"/>
      <c r="C39" s="2505"/>
      <c r="D39" s="2504"/>
      <c r="E39" s="3243">
        <f t="shared" si="1"/>
        <v>0</v>
      </c>
      <c r="F39" s="3243"/>
      <c r="G39" s="2458">
        <f t="shared" si="2"/>
        <v>0</v>
      </c>
      <c r="H39" s="2471"/>
    </row>
    <row r="40" spans="1:8" s="2376" customFormat="1" ht="12.75">
      <c r="A40" s="2654" t="s">
        <v>290</v>
      </c>
      <c r="B40" s="2445"/>
      <c r="C40" s="2505"/>
      <c r="D40" s="2655"/>
      <c r="E40" s="3261"/>
      <c r="F40" s="3261"/>
      <c r="G40" s="2458">
        <f t="shared" si="2"/>
        <v>0</v>
      </c>
      <c r="H40" s="2472"/>
    </row>
    <row r="41" spans="1:8" s="2305" customFormat="1" ht="13.5" thickBot="1">
      <c r="A41" s="2656"/>
      <c r="B41" s="2584"/>
      <c r="C41" s="2584"/>
      <c r="D41" s="2585" t="s">
        <v>1113</v>
      </c>
      <c r="E41" s="3243">
        <f>SUM(E33:F40)</f>
        <v>0</v>
      </c>
      <c r="F41" s="3243"/>
      <c r="G41" s="2511"/>
      <c r="H41" s="2512"/>
    </row>
    <row r="42" spans="1:8" s="2305" customFormat="1" ht="13.5" thickBot="1">
      <c r="A42" s="3218" t="s">
        <v>1164</v>
      </c>
      <c r="B42" s="3219"/>
      <c r="C42" s="3219"/>
      <c r="D42" s="3219"/>
      <c r="E42" s="3219"/>
      <c r="F42" s="3219"/>
      <c r="G42" s="3220"/>
      <c r="H42" s="2485">
        <f>SUM(G33:G40)</f>
        <v>0</v>
      </c>
    </row>
    <row r="43" spans="1:8" s="2305" customFormat="1" ht="12.75">
      <c r="A43" s="2495"/>
      <c r="B43" s="2495"/>
      <c r="C43" s="2495"/>
      <c r="D43" s="2495"/>
      <c r="E43" s="2495"/>
      <c r="F43" s="2495"/>
      <c r="G43" s="2495"/>
      <c r="H43" s="2472"/>
    </row>
    <row r="44" spans="1:8" s="2376" customFormat="1" ht="12.75">
      <c r="A44" s="2657" t="s">
        <v>1115</v>
      </c>
      <c r="B44" s="2442"/>
      <c r="C44" s="2442"/>
      <c r="D44" s="2442"/>
      <c r="E44" s="2442"/>
      <c r="F44" s="2442"/>
      <c r="G44" s="2527"/>
    </row>
    <row r="45" spans="1:8" s="2376" customFormat="1" ht="12.75">
      <c r="A45" s="2657" t="s">
        <v>1116</v>
      </c>
      <c r="B45" s="2442"/>
      <c r="C45" s="2442"/>
      <c r="D45" s="2442"/>
      <c r="E45" s="2442"/>
      <c r="F45" s="2442"/>
      <c r="G45" s="2527"/>
    </row>
    <row r="46" spans="1:8" s="2376" customFormat="1" ht="12.75">
      <c r="A46" s="2657" t="s">
        <v>1117</v>
      </c>
      <c r="B46" s="2442"/>
      <c r="C46" s="2442"/>
      <c r="D46" s="2442"/>
      <c r="E46" s="2442"/>
      <c r="F46" s="2442"/>
      <c r="G46" s="2528"/>
    </row>
    <row r="47" spans="1:8" s="2376" customFormat="1" ht="12.75">
      <c r="A47" s="2657" t="s">
        <v>289</v>
      </c>
      <c r="B47" s="2442"/>
      <c r="C47" s="2442"/>
      <c r="D47" s="2442"/>
      <c r="E47" s="2442"/>
      <c r="F47" s="2442"/>
      <c r="G47" s="2528"/>
    </row>
    <row r="48" spans="1:8" s="2376" customFormat="1" ht="12.75">
      <c r="A48" s="2657" t="s">
        <v>1118</v>
      </c>
      <c r="B48" s="3246"/>
      <c r="C48" s="3208"/>
      <c r="D48" s="3208"/>
      <c r="E48" s="3208"/>
      <c r="F48" s="3209"/>
      <c r="G48" s="2528"/>
    </row>
    <row r="49" spans="1:8" s="2376" customFormat="1" ht="12.75">
      <c r="A49" s="2657" t="s">
        <v>1119</v>
      </c>
      <c r="G49" s="2528"/>
    </row>
    <row r="50" spans="1:8" s="2376" customFormat="1" ht="12.75">
      <c r="A50" s="2657" t="s">
        <v>23</v>
      </c>
      <c r="B50" s="3246"/>
      <c r="C50" s="3208"/>
      <c r="D50" s="3208"/>
      <c r="E50" s="3208"/>
      <c r="F50" s="3209"/>
      <c r="G50" s="2528"/>
    </row>
    <row r="51" spans="1:8" s="2376" customFormat="1" ht="12.75">
      <c r="A51" s="2549" t="s">
        <v>23</v>
      </c>
      <c r="B51" s="2692"/>
      <c r="C51" s="2693"/>
      <c r="D51" s="2693"/>
      <c r="E51" s="2693"/>
      <c r="F51" s="2694"/>
      <c r="G51" s="2528"/>
    </row>
    <row r="52" spans="1:8" s="2376" customFormat="1" ht="13.5" thickBot="1">
      <c r="A52" s="2658" t="s">
        <v>23</v>
      </c>
      <c r="B52" s="3247"/>
      <c r="C52" s="3210"/>
      <c r="D52" s="3210"/>
      <c r="E52" s="3210"/>
      <c r="F52" s="3211"/>
      <c r="G52" s="2528"/>
    </row>
    <row r="53" spans="1:8" s="2376" customFormat="1" ht="13.5" thickBot="1">
      <c r="A53" s="3218" t="s">
        <v>1165</v>
      </c>
      <c r="B53" s="3219"/>
      <c r="C53" s="3219"/>
      <c r="D53" s="3219"/>
      <c r="E53" s="3219"/>
      <c r="F53" s="3219"/>
      <c r="G53" s="3220"/>
      <c r="H53" s="2485">
        <f>SUM(G44:G52)</f>
        <v>0</v>
      </c>
    </row>
    <row r="54" spans="1:8" s="2376" customFormat="1" ht="16.5" thickBot="1">
      <c r="A54" s="3255" t="s">
        <v>1166</v>
      </c>
      <c r="B54" s="3256"/>
      <c r="C54" s="3256"/>
      <c r="D54" s="3256"/>
      <c r="E54" s="3256"/>
      <c r="F54" s="3256"/>
      <c r="G54" s="3257"/>
      <c r="H54" s="2532">
        <f>H29+H42+H53</f>
        <v>0</v>
      </c>
    </row>
    <row r="55" spans="1:8" s="2376" customFormat="1" ht="8.25" customHeight="1" thickBot="1">
      <c r="A55" s="2659"/>
      <c r="B55" s="2530"/>
      <c r="C55" s="2530"/>
      <c r="D55" s="2530"/>
      <c r="E55" s="2530"/>
      <c r="F55" s="2530"/>
      <c r="G55" s="2530"/>
      <c r="H55" s="2660"/>
    </row>
    <row r="56" spans="1:8" ht="15.95" customHeight="1" thickBot="1">
      <c r="A56" s="3258" t="s">
        <v>1167</v>
      </c>
      <c r="B56" s="3259"/>
      <c r="C56" s="3259"/>
      <c r="D56" s="3259"/>
      <c r="E56" s="3259"/>
      <c r="F56" s="3259"/>
      <c r="G56" s="3260"/>
      <c r="H56" s="2532">
        <f>H23-H54</f>
        <v>0</v>
      </c>
    </row>
    <row r="57" spans="1:8" ht="6.75" customHeight="1">
      <c r="A57" s="2640"/>
      <c r="B57" s="2607"/>
      <c r="C57" s="2607"/>
      <c r="D57" s="2607"/>
      <c r="E57" s="2607"/>
      <c r="F57" s="2607"/>
      <c r="G57" s="2607"/>
      <c r="H57" s="2607"/>
    </row>
    <row r="58" spans="1:8" s="2376" customFormat="1" ht="12.75">
      <c r="A58" s="2695" t="s">
        <v>1188</v>
      </c>
      <c r="B58" s="2578"/>
      <c r="C58" s="2562" t="s">
        <v>1189</v>
      </c>
      <c r="D58" s="2442"/>
      <c r="E58" s="2439"/>
      <c r="F58" s="2510">
        <f>B58*B11/60</f>
        <v>0</v>
      </c>
      <c r="G58" s="2591" t="s">
        <v>1121</v>
      </c>
      <c r="H58" s="2536"/>
    </row>
    <row r="59" spans="1:8" s="2376" customFormat="1" ht="12.75">
      <c r="A59" s="2695" t="s">
        <v>1190</v>
      </c>
      <c r="B59" s="2578"/>
      <c r="C59" s="2562" t="s">
        <v>1189</v>
      </c>
      <c r="D59" s="2442"/>
      <c r="E59" s="2439"/>
      <c r="F59" s="2510">
        <f>B59*(G8-B11)/60</f>
        <v>0</v>
      </c>
      <c r="G59" s="2591" t="s">
        <v>1121</v>
      </c>
      <c r="H59" s="2536"/>
    </row>
    <row r="60" spans="1:8" s="2376" customFormat="1" ht="12.75">
      <c r="A60" s="2661" t="s">
        <v>1000</v>
      </c>
      <c r="B60" s="2443"/>
      <c r="C60" s="2442"/>
      <c r="D60" s="2442"/>
      <c r="E60" s="2439"/>
      <c r="F60" s="2696">
        <f>F59+F58</f>
        <v>0</v>
      </c>
      <c r="G60" s="2591" t="s">
        <v>1121</v>
      </c>
      <c r="H60" s="2536"/>
    </row>
    <row r="61" spans="1:8" s="2376" customFormat="1" ht="12.75">
      <c r="A61" s="2662" t="s">
        <v>1122</v>
      </c>
      <c r="B61" s="2593" t="s">
        <v>1160</v>
      </c>
      <c r="C61" s="2594"/>
      <c r="D61" s="2594"/>
      <c r="F61" s="2439"/>
      <c r="G61" s="2536"/>
      <c r="H61" s="2536"/>
    </row>
    <row r="62" spans="1:8" s="2376" customFormat="1" ht="12.75">
      <c r="A62" s="2663" t="s">
        <v>1122</v>
      </c>
      <c r="B62" s="2578"/>
      <c r="C62" s="2596" t="s">
        <v>1124</v>
      </c>
      <c r="D62" s="2597"/>
      <c r="E62" s="3243">
        <f>B62*G8</f>
        <v>0</v>
      </c>
      <c r="F62" s="3243"/>
      <c r="G62" s="2377" t="s">
        <v>1160</v>
      </c>
      <c r="H62" s="2536"/>
    </row>
    <row r="63" spans="1:8" s="2376" customFormat="1" ht="12.75">
      <c r="A63" s="2663" t="s">
        <v>1128</v>
      </c>
      <c r="B63" s="2443"/>
      <c r="C63" s="2600"/>
      <c r="D63" s="2601"/>
      <c r="E63" s="3243">
        <f>E62-E41</f>
        <v>0</v>
      </c>
      <c r="F63" s="3243"/>
      <c r="G63" s="2377" t="s">
        <v>1160</v>
      </c>
      <c r="H63" s="2536"/>
    </row>
  </sheetData>
  <sheetProtection password="F25B" sheet="1" objects="1" scenarios="1"/>
  <dataConsolidate/>
  <mergeCells count="34">
    <mergeCell ref="A23:G23"/>
    <mergeCell ref="A2:C2"/>
    <mergeCell ref="D2:E2"/>
    <mergeCell ref="F2:H2"/>
    <mergeCell ref="A3:C3"/>
    <mergeCell ref="D3:E3"/>
    <mergeCell ref="F3:H3"/>
    <mergeCell ref="F5:H5"/>
    <mergeCell ref="A15:B15"/>
    <mergeCell ref="A16:B16"/>
    <mergeCell ref="A17:B17"/>
    <mergeCell ref="A18:B18"/>
    <mergeCell ref="E40:F40"/>
    <mergeCell ref="A29:G29"/>
    <mergeCell ref="D31:D32"/>
    <mergeCell ref="E31:F32"/>
    <mergeCell ref="G31:G32"/>
    <mergeCell ref="E33:F33"/>
    <mergeCell ref="E34:F34"/>
    <mergeCell ref="E35:F35"/>
    <mergeCell ref="E36:F36"/>
    <mergeCell ref="E37:F37"/>
    <mergeCell ref="E38:F38"/>
    <mergeCell ref="E39:F39"/>
    <mergeCell ref="A54:G54"/>
    <mergeCell ref="A56:G56"/>
    <mergeCell ref="E62:F62"/>
    <mergeCell ref="E63:F63"/>
    <mergeCell ref="E41:F41"/>
    <mergeCell ref="A42:G42"/>
    <mergeCell ref="B48:F48"/>
    <mergeCell ref="B50:F50"/>
    <mergeCell ref="B52:F52"/>
    <mergeCell ref="A53:G53"/>
  </mergeCells>
  <pageMargins left="0.59055118110236227" right="0.59055118110236227" top="0.59055118110236227" bottom="0" header="0" footer="0"/>
  <pageSetup paperSize="9" scale="96" orientation="portrait" horizontalDpi="4294967292" r:id="rId1"/>
  <headerFooter alignWithMargins="0"/>
  <legacyDrawing r:id="rId2"/>
</worksheet>
</file>

<file path=xl/worksheets/sheet76.xml><?xml version="1.0" encoding="utf-8"?>
<worksheet xmlns="http://schemas.openxmlformats.org/spreadsheetml/2006/main" xmlns:r="http://schemas.openxmlformats.org/officeDocument/2006/relationships">
  <sheetPr codeName="Tabelle75"/>
  <dimension ref="A1:J63"/>
  <sheetViews>
    <sheetView showZeros="0" zoomScale="110" zoomScaleNormal="110" workbookViewId="0">
      <selection activeCell="B25" sqref="B25"/>
    </sheetView>
  </sheetViews>
  <sheetFormatPr baseColWidth="10" defaultColWidth="12.5703125" defaultRowHeight="11.25"/>
  <cols>
    <col min="1" max="1" width="28.42578125" style="2609" customWidth="1"/>
    <col min="2" max="2" width="6.5703125" style="2609" customWidth="1"/>
    <col min="3" max="3" width="9.42578125" style="2609" customWidth="1"/>
    <col min="4" max="6" width="6.7109375" style="2609" customWidth="1"/>
    <col min="7" max="7" width="12.140625" style="2609" customWidth="1"/>
    <col min="8" max="8" width="9.28515625" style="2609" customWidth="1"/>
    <col min="9" max="16384" width="12.5703125" style="2609"/>
  </cols>
  <sheetData>
    <row r="1" spans="1:10" s="2305" customFormat="1" ht="20.100000000000001" customHeight="1" thickBot="1">
      <c r="G1" s="2376"/>
    </row>
    <row r="2" spans="1:10" s="2376" customFormat="1" ht="13.5" customHeight="1">
      <c r="A2" s="3193">
        <f>Hauptmenü!C4</f>
        <v>0</v>
      </c>
      <c r="B2" s="3194"/>
      <c r="C2" s="3194"/>
      <c r="D2" s="3195">
        <f>Hauptmenü!C5</f>
        <v>0</v>
      </c>
      <c r="E2" s="3195"/>
      <c r="F2" s="3196">
        <f>Hauptmenü!C6</f>
        <v>0</v>
      </c>
      <c r="G2" s="3196"/>
      <c r="H2" s="3197"/>
    </row>
    <row r="3" spans="1:10" s="2376" customFormat="1" ht="13.5" thickBot="1">
      <c r="A3" s="3198" t="s">
        <v>971</v>
      </c>
      <c r="B3" s="3199"/>
      <c r="C3" s="3199"/>
      <c r="D3" s="3200" t="s">
        <v>112</v>
      </c>
      <c r="E3" s="3200"/>
      <c r="F3" s="3201" t="s">
        <v>111</v>
      </c>
      <c r="G3" s="3201"/>
      <c r="H3" s="3202"/>
    </row>
    <row r="4" spans="1:10" s="2376" customFormat="1" ht="6" customHeight="1">
      <c r="H4" s="2377"/>
    </row>
    <row r="5" spans="1:10" s="2305" customFormat="1" ht="14.25" customHeight="1">
      <c r="A5" s="2378" t="s">
        <v>1168</v>
      </c>
      <c r="C5" s="2378"/>
      <c r="D5" s="2378"/>
      <c r="E5" s="2603" t="s">
        <v>1133</v>
      </c>
      <c r="F5" s="3268"/>
      <c r="G5" s="3268"/>
      <c r="H5" s="3268"/>
    </row>
    <row r="6" spans="1:10" s="2305" customFormat="1" ht="6" customHeight="1" thickBot="1">
      <c r="A6" s="2436"/>
      <c r="B6" s="2436"/>
      <c r="C6" s="2436"/>
      <c r="D6" s="2436"/>
      <c r="E6" s="2436"/>
      <c r="F6" s="2436"/>
      <c r="G6" s="2437"/>
      <c r="H6" s="2436"/>
    </row>
    <row r="7" spans="1:10" ht="15.95" customHeight="1">
      <c r="A7" s="2604" t="s">
        <v>1169</v>
      </c>
      <c r="B7" s="2605"/>
      <c r="C7" s="2606" t="s">
        <v>239</v>
      </c>
      <c r="D7" s="2607" t="s">
        <v>1170</v>
      </c>
      <c r="E7" s="2607"/>
      <c r="F7" s="2607"/>
      <c r="G7" s="2608"/>
      <c r="H7" s="2607" t="s">
        <v>1137</v>
      </c>
    </row>
    <row r="8" spans="1:10" ht="15.95" customHeight="1">
      <c r="A8" s="2610" t="s">
        <v>1171</v>
      </c>
      <c r="B8" s="2605"/>
      <c r="C8" s="2607" t="s">
        <v>239</v>
      </c>
      <c r="D8" s="2607" t="s">
        <v>1139</v>
      </c>
      <c r="E8" s="2607"/>
      <c r="F8" s="2607"/>
      <c r="G8" s="2611">
        <f>G7*30</f>
        <v>0</v>
      </c>
      <c r="H8" s="2607" t="s">
        <v>1096</v>
      </c>
    </row>
    <row r="9" spans="1:10" ht="15.95" customHeight="1">
      <c r="A9" s="2610" t="s">
        <v>1140</v>
      </c>
      <c r="B9" s="2612">
        <f>B8-B7</f>
        <v>0</v>
      </c>
      <c r="C9" s="2607" t="s">
        <v>239</v>
      </c>
      <c r="D9" s="2607" t="s">
        <v>1172</v>
      </c>
      <c r="E9" s="2607"/>
      <c r="F9" s="2607"/>
      <c r="G9" s="2608"/>
      <c r="H9" s="2607" t="s">
        <v>1137</v>
      </c>
    </row>
    <row r="10" spans="1:10" ht="15.95" customHeight="1">
      <c r="A10" s="2610" t="s">
        <v>1173</v>
      </c>
      <c r="B10" s="2612">
        <f>G7/12</f>
        <v>0</v>
      </c>
      <c r="C10" s="2607" t="s">
        <v>441</v>
      </c>
      <c r="D10" s="2607" t="s">
        <v>1143</v>
      </c>
      <c r="E10" s="2607"/>
      <c r="F10" s="2607"/>
      <c r="G10" s="2613">
        <f>IF(G8=0,0,B9/G8*1000)</f>
        <v>0</v>
      </c>
      <c r="H10" s="2607" t="s">
        <v>1144</v>
      </c>
    </row>
    <row r="11" spans="1:10" ht="15.95" customHeight="1">
      <c r="A11" s="2665" t="s">
        <v>1174</v>
      </c>
      <c r="B11" s="2644"/>
      <c r="C11" s="2607" t="s">
        <v>1096</v>
      </c>
      <c r="D11" s="2607" t="s">
        <v>1175</v>
      </c>
      <c r="E11" s="2607"/>
      <c r="F11" s="2607"/>
      <c r="G11" s="2666"/>
      <c r="H11" s="2607" t="s">
        <v>395</v>
      </c>
    </row>
    <row r="12" spans="1:10" ht="15.95" customHeight="1" thickBot="1">
      <c r="A12" s="2614" t="s">
        <v>1093</v>
      </c>
      <c r="B12" s="2667"/>
      <c r="C12" s="2616" t="s">
        <v>395</v>
      </c>
      <c r="D12" s="2616" t="s">
        <v>1176</v>
      </c>
      <c r="E12" s="2616"/>
      <c r="F12" s="2616"/>
      <c r="G12" s="2667"/>
      <c r="H12" s="2616" t="s">
        <v>395</v>
      </c>
    </row>
    <row r="13" spans="1:10" ht="6" customHeight="1">
      <c r="A13" s="2617"/>
      <c r="B13" s="2607"/>
      <c r="C13" s="2607"/>
      <c r="D13" s="2607"/>
      <c r="E13" s="2607"/>
      <c r="F13" s="2607"/>
      <c r="G13" s="2607"/>
      <c r="H13" s="2607"/>
    </row>
    <row r="14" spans="1:10" ht="22.5">
      <c r="A14" s="2618"/>
      <c r="B14" s="2619"/>
      <c r="C14" s="2620" t="s">
        <v>1177</v>
      </c>
      <c r="D14" s="2620" t="s">
        <v>1178</v>
      </c>
      <c r="E14" s="2621"/>
      <c r="F14" s="2623"/>
      <c r="G14" s="2622" t="s">
        <v>82</v>
      </c>
      <c r="J14" s="2623"/>
    </row>
    <row r="15" spans="1:10" ht="15.95" customHeight="1">
      <c r="A15" s="3264" t="s">
        <v>1179</v>
      </c>
      <c r="B15" s="3265"/>
      <c r="C15" s="2668">
        <f>B8*(1-G12/100)</f>
        <v>0</v>
      </c>
      <c r="D15" s="2605"/>
      <c r="E15" s="2624"/>
      <c r="F15" s="2624"/>
      <c r="G15" s="2668">
        <f>C15*D15</f>
        <v>0</v>
      </c>
    </row>
    <row r="16" spans="1:10" ht="15.95" customHeight="1">
      <c r="A16" s="3264" t="s">
        <v>1180</v>
      </c>
      <c r="B16" s="3265"/>
      <c r="C16" s="2668">
        <f>C15*G11/100</f>
        <v>0</v>
      </c>
      <c r="D16" s="2605"/>
      <c r="E16" s="2624"/>
      <c r="F16" s="2624"/>
      <c r="G16" s="2668">
        <f>C16*D16</f>
        <v>0</v>
      </c>
    </row>
    <row r="17" spans="1:8" ht="15.95" customHeight="1">
      <c r="A17" s="3269"/>
      <c r="B17" s="3270"/>
      <c r="C17" s="2605"/>
      <c r="D17" s="2669"/>
      <c r="F17" s="2624"/>
      <c r="G17" s="2668">
        <f t="shared" ref="G17:G18" si="0">C17*D17</f>
        <v>0</v>
      </c>
    </row>
    <row r="18" spans="1:8" ht="15.95" customHeight="1">
      <c r="A18" s="3269"/>
      <c r="B18" s="3270"/>
      <c r="C18" s="2643"/>
      <c r="D18" s="2670"/>
      <c r="F18" s="2624"/>
      <c r="G18" s="2668">
        <f t="shared" si="0"/>
        <v>0</v>
      </c>
    </row>
    <row r="19" spans="1:8" ht="15.95" customHeight="1">
      <c r="A19" s="2630" t="s">
        <v>1181</v>
      </c>
      <c r="B19" s="2631"/>
      <c r="C19" s="2632"/>
      <c r="D19" s="2633"/>
      <c r="E19" s="2634"/>
      <c r="F19" s="2635"/>
      <c r="G19" s="2671"/>
    </row>
    <row r="20" spans="1:8" ht="15.95" customHeight="1">
      <c r="A20" s="2672" t="s">
        <v>1182</v>
      </c>
      <c r="B20" s="2673"/>
      <c r="C20" s="2674"/>
      <c r="D20" s="2675"/>
      <c r="E20" s="2676"/>
      <c r="F20" s="2677"/>
      <c r="G20" s="2678">
        <f>SUM(G15:G18)-G19</f>
        <v>0</v>
      </c>
    </row>
    <row r="21" spans="1:8" ht="15.95" customHeight="1">
      <c r="A21" s="2630" t="str">
        <f>CONCATENATE("Verluste (",B12," % vom Erlös)")</f>
        <v>Verluste ( % vom Erlös)</v>
      </c>
      <c r="B21" s="2631"/>
      <c r="C21" s="2632"/>
      <c r="D21" s="2633"/>
      <c r="E21" s="2634"/>
      <c r="F21" s="2635"/>
      <c r="G21" s="2679">
        <f>G20*B12/100</f>
        <v>0</v>
      </c>
    </row>
    <row r="22" spans="1:8" ht="6" customHeight="1" thickBot="1">
      <c r="A22" s="2607"/>
      <c r="B22" s="2607"/>
      <c r="C22" s="2607"/>
      <c r="D22" s="2607"/>
      <c r="E22" s="2607"/>
      <c r="F22" s="2607"/>
      <c r="G22" s="2607"/>
      <c r="H22" s="2607"/>
    </row>
    <row r="23" spans="1:8" s="2680" customFormat="1" ht="15.95" customHeight="1" thickBot="1">
      <c r="A23" s="3258" t="s">
        <v>1154</v>
      </c>
      <c r="B23" s="3259"/>
      <c r="C23" s="3259"/>
      <c r="D23" s="3259"/>
      <c r="E23" s="3259"/>
      <c r="F23" s="3259"/>
      <c r="G23" s="3260"/>
      <c r="H23" s="2466">
        <f>G20-G21</f>
        <v>0</v>
      </c>
    </row>
    <row r="24" spans="1:8" ht="6" customHeight="1">
      <c r="A24" s="2637"/>
      <c r="B24" s="2637"/>
      <c r="C24" s="2637"/>
      <c r="D24" s="2637"/>
      <c r="E24" s="2637"/>
      <c r="F24" s="2637"/>
      <c r="G24" s="2637"/>
      <c r="H24" s="2472"/>
    </row>
    <row r="25" spans="1:8" ht="15.95" customHeight="1">
      <c r="A25" s="2638"/>
      <c r="B25" s="2639"/>
      <c r="C25" s="2622" t="s">
        <v>1183</v>
      </c>
      <c r="D25" s="2622" t="s">
        <v>884</v>
      </c>
      <c r="E25" s="2623"/>
      <c r="F25" s="2622" t="s">
        <v>1091</v>
      </c>
      <c r="G25" s="2623"/>
      <c r="H25" s="2623"/>
    </row>
    <row r="26" spans="1:8" ht="15.95" customHeight="1">
      <c r="A26" s="2641" t="s">
        <v>1184</v>
      </c>
      <c r="B26" s="2642"/>
      <c r="C26" s="2681">
        <f>B7</f>
        <v>0</v>
      </c>
      <c r="D26" s="2644"/>
      <c r="F26" s="2613">
        <f>C26*D26</f>
        <v>0</v>
      </c>
      <c r="G26" s="2646"/>
    </row>
    <row r="27" spans="1:8" ht="15.95" customHeight="1">
      <c r="A27" s="2630" t="s">
        <v>1185</v>
      </c>
      <c r="B27" s="2631"/>
      <c r="C27" s="2682"/>
      <c r="D27" s="2683"/>
      <c r="E27" s="2684"/>
      <c r="F27" s="2685"/>
      <c r="G27" s="2646"/>
    </row>
    <row r="28" spans="1:8" ht="15.95" customHeight="1" thickBot="1">
      <c r="A28" s="2686" t="s">
        <v>1186</v>
      </c>
      <c r="B28" s="2687"/>
      <c r="C28" s="2688"/>
      <c r="D28" s="2689"/>
      <c r="E28" s="2690"/>
      <c r="F28" s="2691"/>
      <c r="G28" s="2646"/>
    </row>
    <row r="29" spans="1:8" s="2376" customFormat="1" ht="15.75" customHeight="1" thickBot="1">
      <c r="A29" s="3218" t="s">
        <v>1187</v>
      </c>
      <c r="B29" s="3219"/>
      <c r="C29" s="3219"/>
      <c r="D29" s="3219"/>
      <c r="E29" s="3219"/>
      <c r="F29" s="3219"/>
      <c r="G29" s="3220"/>
      <c r="H29" s="2583">
        <f>F26+F27+F28</f>
        <v>0</v>
      </c>
    </row>
    <row r="30" spans="1:8" s="2650" customFormat="1" ht="15.95" customHeight="1">
      <c r="A30" s="2647"/>
      <c r="B30" s="2647"/>
      <c r="C30" s="2646"/>
      <c r="D30" s="2648"/>
      <c r="E30" s="2649"/>
      <c r="F30" s="2648"/>
      <c r="G30" s="2646"/>
    </row>
    <row r="31" spans="1:8" s="2376" customFormat="1" ht="15" customHeight="1">
      <c r="A31" s="2651"/>
      <c r="B31" s="2497" t="s">
        <v>1023</v>
      </c>
      <c r="C31" s="2497" t="s">
        <v>1024</v>
      </c>
      <c r="D31" s="3236" t="s">
        <v>1159</v>
      </c>
      <c r="E31" s="3236" t="s">
        <v>1160</v>
      </c>
      <c r="F31" s="3236"/>
      <c r="G31" s="3251" t="s">
        <v>1161</v>
      </c>
      <c r="H31" s="2472"/>
    </row>
    <row r="32" spans="1:8" s="2376" customFormat="1" ht="12.75">
      <c r="A32" s="2652" t="s">
        <v>1111</v>
      </c>
      <c r="B32" s="2500" t="s">
        <v>1112</v>
      </c>
      <c r="C32" s="2501" t="s">
        <v>1027</v>
      </c>
      <c r="D32" s="3262"/>
      <c r="E32" s="3262"/>
      <c r="F32" s="3262"/>
      <c r="G32" s="3252"/>
      <c r="H32" s="2472"/>
    </row>
    <row r="33" spans="1:8" s="2376" customFormat="1" ht="12.75">
      <c r="A33" s="2653" t="s">
        <v>1162</v>
      </c>
      <c r="B33" s="2459"/>
      <c r="C33" s="2503"/>
      <c r="D33" s="2504"/>
      <c r="E33" s="3243">
        <f t="shared" ref="E33:E39" si="1">B33*100*D33</f>
        <v>0</v>
      </c>
      <c r="F33" s="3243"/>
      <c r="G33" s="2458">
        <f>B33*C33</f>
        <v>0</v>
      </c>
      <c r="H33" s="2471"/>
    </row>
    <row r="34" spans="1:8" s="2376" customFormat="1" ht="12.75">
      <c r="A34" s="2440"/>
      <c r="B34" s="2445"/>
      <c r="C34" s="2505"/>
      <c r="D34" s="2504"/>
      <c r="E34" s="3243">
        <f t="shared" si="1"/>
        <v>0</v>
      </c>
      <c r="F34" s="3243"/>
      <c r="G34" s="2458">
        <f t="shared" ref="G34:G40" si="2">B34*C34</f>
        <v>0</v>
      </c>
      <c r="H34" s="2471"/>
    </row>
    <row r="35" spans="1:8" s="2376" customFormat="1" ht="12.75">
      <c r="A35" s="2440"/>
      <c r="B35" s="2445"/>
      <c r="C35" s="2505"/>
      <c r="D35" s="2504"/>
      <c r="E35" s="3243">
        <f t="shared" si="1"/>
        <v>0</v>
      </c>
      <c r="F35" s="3243"/>
      <c r="G35" s="2458">
        <f t="shared" si="2"/>
        <v>0</v>
      </c>
      <c r="H35" s="2471"/>
    </row>
    <row r="36" spans="1:8" s="2376" customFormat="1" ht="12.75">
      <c r="A36" s="2440"/>
      <c r="B36" s="2445"/>
      <c r="C36" s="2505"/>
      <c r="D36" s="2504"/>
      <c r="E36" s="3243">
        <f t="shared" si="1"/>
        <v>0</v>
      </c>
      <c r="F36" s="3243"/>
      <c r="G36" s="2458">
        <f t="shared" si="2"/>
        <v>0</v>
      </c>
      <c r="H36" s="2471"/>
    </row>
    <row r="37" spans="1:8" s="2376" customFormat="1" ht="12.75">
      <c r="A37" s="2440"/>
      <c r="B37" s="2445"/>
      <c r="C37" s="2505"/>
      <c r="D37" s="2504"/>
      <c r="E37" s="3243">
        <f>B37*100*D37</f>
        <v>0</v>
      </c>
      <c r="F37" s="3243"/>
      <c r="G37" s="2458">
        <f>B37*C37</f>
        <v>0</v>
      </c>
      <c r="H37" s="2471"/>
    </row>
    <row r="38" spans="1:8" s="2376" customFormat="1" ht="12.75">
      <c r="A38" s="2440"/>
      <c r="B38" s="2445"/>
      <c r="C38" s="2505"/>
      <c r="D38" s="2504"/>
      <c r="E38" s="3243">
        <f t="shared" si="1"/>
        <v>0</v>
      </c>
      <c r="F38" s="3243"/>
      <c r="G38" s="2458">
        <f t="shared" si="2"/>
        <v>0</v>
      </c>
      <c r="H38" s="2471"/>
    </row>
    <row r="39" spans="1:8" s="2376" customFormat="1" ht="12.75">
      <c r="A39" s="2440"/>
      <c r="B39" s="2445"/>
      <c r="C39" s="2505"/>
      <c r="D39" s="2504"/>
      <c r="E39" s="3243">
        <f t="shared" si="1"/>
        <v>0</v>
      </c>
      <c r="F39" s="3243"/>
      <c r="G39" s="2458">
        <f t="shared" si="2"/>
        <v>0</v>
      </c>
      <c r="H39" s="2471"/>
    </row>
    <row r="40" spans="1:8" s="2376" customFormat="1" ht="12.75">
      <c r="A40" s="2654" t="s">
        <v>290</v>
      </c>
      <c r="B40" s="2445"/>
      <c r="C40" s="2505"/>
      <c r="D40" s="2655"/>
      <c r="E40" s="3261"/>
      <c r="F40" s="3261"/>
      <c r="G40" s="2458">
        <f t="shared" si="2"/>
        <v>0</v>
      </c>
      <c r="H40" s="2472"/>
    </row>
    <row r="41" spans="1:8" s="2305" customFormat="1" ht="13.5" thickBot="1">
      <c r="A41" s="2656"/>
      <c r="B41" s="2584"/>
      <c r="C41" s="2584"/>
      <c r="D41" s="2585" t="s">
        <v>1113</v>
      </c>
      <c r="E41" s="3243">
        <f>SUM(E33:F40)</f>
        <v>0</v>
      </c>
      <c r="F41" s="3243"/>
      <c r="G41" s="2511"/>
      <c r="H41" s="2512"/>
    </row>
    <row r="42" spans="1:8" s="2305" customFormat="1" ht="13.5" thickBot="1">
      <c r="A42" s="3218" t="s">
        <v>1164</v>
      </c>
      <c r="B42" s="3219"/>
      <c r="C42" s="3219"/>
      <c r="D42" s="3219"/>
      <c r="E42" s="3219"/>
      <c r="F42" s="3219"/>
      <c r="G42" s="3220"/>
      <c r="H42" s="2485">
        <f>SUM(G33:G40)</f>
        <v>0</v>
      </c>
    </row>
    <row r="43" spans="1:8" s="2305" customFormat="1" ht="12.75">
      <c r="A43" s="2495"/>
      <c r="B43" s="2495"/>
      <c r="C43" s="2495"/>
      <c r="D43" s="2495"/>
      <c r="E43" s="2495"/>
      <c r="F43" s="2495"/>
      <c r="G43" s="2495"/>
      <c r="H43" s="2472"/>
    </row>
    <row r="44" spans="1:8" s="2376" customFormat="1" ht="12.75">
      <c r="A44" s="2657" t="s">
        <v>1115</v>
      </c>
      <c r="B44" s="2442"/>
      <c r="C44" s="2442"/>
      <c r="D44" s="2442"/>
      <c r="E44" s="2442"/>
      <c r="F44" s="2442"/>
      <c r="G44" s="2527"/>
    </row>
    <row r="45" spans="1:8" s="2376" customFormat="1" ht="12.75">
      <c r="A45" s="2657" t="s">
        <v>1116</v>
      </c>
      <c r="B45" s="2442"/>
      <c r="C45" s="2442"/>
      <c r="D45" s="2442"/>
      <c r="E45" s="2442"/>
      <c r="F45" s="2442"/>
      <c r="G45" s="2527"/>
    </row>
    <row r="46" spans="1:8" s="2376" customFormat="1" ht="12.75">
      <c r="A46" s="2657" t="s">
        <v>1117</v>
      </c>
      <c r="B46" s="2442"/>
      <c r="C46" s="2442"/>
      <c r="D46" s="2442"/>
      <c r="E46" s="2442"/>
      <c r="F46" s="2442"/>
      <c r="G46" s="2528"/>
    </row>
    <row r="47" spans="1:8" s="2376" customFormat="1" ht="12.75">
      <c r="A47" s="2657" t="s">
        <v>289</v>
      </c>
      <c r="B47" s="2442"/>
      <c r="C47" s="2442"/>
      <c r="D47" s="2442"/>
      <c r="E47" s="2442"/>
      <c r="F47" s="2442"/>
      <c r="G47" s="2528"/>
    </row>
    <row r="48" spans="1:8" s="2376" customFormat="1" ht="12.75">
      <c r="A48" s="2657" t="s">
        <v>1118</v>
      </c>
      <c r="B48" s="3246"/>
      <c r="C48" s="3208"/>
      <c r="D48" s="3208"/>
      <c r="E48" s="3208"/>
      <c r="F48" s="3209"/>
      <c r="G48" s="2528"/>
    </row>
    <row r="49" spans="1:8" s="2376" customFormat="1" ht="12.75">
      <c r="A49" s="2657" t="s">
        <v>1119</v>
      </c>
      <c r="G49" s="2528"/>
    </row>
    <row r="50" spans="1:8" s="2376" customFormat="1" ht="12.75">
      <c r="A50" s="2657" t="s">
        <v>23</v>
      </c>
      <c r="B50" s="3246"/>
      <c r="C50" s="3208"/>
      <c r="D50" s="3208"/>
      <c r="E50" s="3208"/>
      <c r="F50" s="3209"/>
      <c r="G50" s="2528"/>
    </row>
    <row r="51" spans="1:8" s="2376" customFormat="1" ht="12.75">
      <c r="A51" s="2549" t="s">
        <v>23</v>
      </c>
      <c r="B51" s="2692"/>
      <c r="C51" s="2693"/>
      <c r="D51" s="2693"/>
      <c r="E51" s="2693"/>
      <c r="F51" s="2694"/>
      <c r="G51" s="2528"/>
    </row>
    <row r="52" spans="1:8" s="2376" customFormat="1" ht="13.5" thickBot="1">
      <c r="A52" s="2658" t="s">
        <v>23</v>
      </c>
      <c r="B52" s="3247"/>
      <c r="C52" s="3210"/>
      <c r="D52" s="3210"/>
      <c r="E52" s="3210"/>
      <c r="F52" s="3211"/>
      <c r="G52" s="2528"/>
    </row>
    <row r="53" spans="1:8" s="2376" customFormat="1" ht="13.5" thickBot="1">
      <c r="A53" s="3218" t="s">
        <v>1165</v>
      </c>
      <c r="B53" s="3219"/>
      <c r="C53" s="3219"/>
      <c r="D53" s="3219"/>
      <c r="E53" s="3219"/>
      <c r="F53" s="3219"/>
      <c r="G53" s="3220"/>
      <c r="H53" s="2485">
        <f>SUM(G44:G52)</f>
        <v>0</v>
      </c>
    </row>
    <row r="54" spans="1:8" s="2376" customFormat="1" ht="16.5" thickBot="1">
      <c r="A54" s="3255" t="s">
        <v>1166</v>
      </c>
      <c r="B54" s="3256"/>
      <c r="C54" s="3256"/>
      <c r="D54" s="3256"/>
      <c r="E54" s="3256"/>
      <c r="F54" s="3256"/>
      <c r="G54" s="3257"/>
      <c r="H54" s="2532">
        <f>H29+H42+H53</f>
        <v>0</v>
      </c>
    </row>
    <row r="55" spans="1:8" s="2376" customFormat="1" ht="8.25" customHeight="1" thickBot="1">
      <c r="A55" s="2659"/>
      <c r="B55" s="2530"/>
      <c r="C55" s="2530"/>
      <c r="D55" s="2530"/>
      <c r="E55" s="2530"/>
      <c r="F55" s="2530"/>
      <c r="G55" s="2530"/>
      <c r="H55" s="2660"/>
    </row>
    <row r="56" spans="1:8" ht="15.95" customHeight="1" thickBot="1">
      <c r="A56" s="3258" t="s">
        <v>1167</v>
      </c>
      <c r="B56" s="3259"/>
      <c r="C56" s="3259"/>
      <c r="D56" s="3259"/>
      <c r="E56" s="3259"/>
      <c r="F56" s="3259"/>
      <c r="G56" s="3260"/>
      <c r="H56" s="2532">
        <f>H23-H54</f>
        <v>0</v>
      </c>
    </row>
    <row r="57" spans="1:8" ht="7.5" customHeight="1">
      <c r="A57" s="2640"/>
      <c r="B57" s="2607"/>
      <c r="C57" s="2607"/>
      <c r="D57" s="2607"/>
      <c r="E57" s="2607"/>
      <c r="F57" s="2607"/>
      <c r="G57" s="2607"/>
      <c r="H57" s="2607"/>
    </row>
    <row r="58" spans="1:8" s="2376" customFormat="1" ht="12.75">
      <c r="A58" s="2695" t="s">
        <v>1188</v>
      </c>
      <c r="B58" s="2578"/>
      <c r="C58" s="2562" t="s">
        <v>1189</v>
      </c>
      <c r="D58" s="2442"/>
      <c r="E58" s="2439"/>
      <c r="F58" s="2510">
        <f>B58*B11/60</f>
        <v>0</v>
      </c>
      <c r="G58" s="2591" t="s">
        <v>1121</v>
      </c>
      <c r="H58" s="2536"/>
    </row>
    <row r="59" spans="1:8" s="2376" customFormat="1" ht="12.75">
      <c r="A59" s="2695" t="s">
        <v>1190</v>
      </c>
      <c r="B59" s="2578"/>
      <c r="C59" s="2562" t="s">
        <v>1189</v>
      </c>
      <c r="D59" s="2442"/>
      <c r="E59" s="2439"/>
      <c r="F59" s="2510">
        <f>B59*(G8-B11)/60</f>
        <v>0</v>
      </c>
      <c r="G59" s="2591" t="s">
        <v>1121</v>
      </c>
      <c r="H59" s="2536"/>
    </row>
    <row r="60" spans="1:8" s="2376" customFormat="1" ht="12.75">
      <c r="A60" s="2661" t="s">
        <v>1000</v>
      </c>
      <c r="B60" s="2443"/>
      <c r="C60" s="2442"/>
      <c r="D60" s="2442"/>
      <c r="E60" s="2439"/>
      <c r="F60" s="2696">
        <f>F59+F58</f>
        <v>0</v>
      </c>
      <c r="G60" s="2591" t="s">
        <v>1121</v>
      </c>
      <c r="H60" s="2536"/>
    </row>
    <row r="61" spans="1:8" s="2376" customFormat="1" ht="12.75">
      <c r="A61" s="2662" t="s">
        <v>1122</v>
      </c>
      <c r="B61" s="2593" t="s">
        <v>1160</v>
      </c>
      <c r="C61" s="2594"/>
      <c r="D61" s="2594"/>
      <c r="F61" s="2439"/>
      <c r="G61" s="2536"/>
      <c r="H61" s="2536"/>
    </row>
    <row r="62" spans="1:8" s="2376" customFormat="1" ht="12.75">
      <c r="A62" s="2663" t="s">
        <v>1122</v>
      </c>
      <c r="B62" s="2578"/>
      <c r="C62" s="2596" t="s">
        <v>1124</v>
      </c>
      <c r="D62" s="2597"/>
      <c r="E62" s="3243">
        <f>B62*G8</f>
        <v>0</v>
      </c>
      <c r="F62" s="3243"/>
      <c r="G62" s="2377" t="s">
        <v>1160</v>
      </c>
      <c r="H62" s="2536"/>
    </row>
    <row r="63" spans="1:8" s="2376" customFormat="1" ht="12.75">
      <c r="A63" s="2663" t="s">
        <v>1128</v>
      </c>
      <c r="B63" s="2443"/>
      <c r="C63" s="2600"/>
      <c r="D63" s="2601"/>
      <c r="E63" s="3243">
        <f>E62-E41</f>
        <v>0</v>
      </c>
      <c r="F63" s="3243"/>
      <c r="G63" s="2377" t="s">
        <v>1160</v>
      </c>
      <c r="H63" s="2536"/>
    </row>
  </sheetData>
  <sheetProtection password="F25B" sheet="1" objects="1" scenarios="1"/>
  <dataConsolidate/>
  <mergeCells count="34">
    <mergeCell ref="A23:G23"/>
    <mergeCell ref="A2:C2"/>
    <mergeCell ref="D2:E2"/>
    <mergeCell ref="F2:H2"/>
    <mergeCell ref="A3:C3"/>
    <mergeCell ref="D3:E3"/>
    <mergeCell ref="F3:H3"/>
    <mergeCell ref="F5:H5"/>
    <mergeCell ref="A15:B15"/>
    <mergeCell ref="A16:B16"/>
    <mergeCell ref="A17:B17"/>
    <mergeCell ref="A18:B18"/>
    <mergeCell ref="E40:F40"/>
    <mergeCell ref="A29:G29"/>
    <mergeCell ref="D31:D32"/>
    <mergeCell ref="E31:F32"/>
    <mergeCell ref="G31:G32"/>
    <mergeCell ref="E33:F33"/>
    <mergeCell ref="E34:F34"/>
    <mergeCell ref="E35:F35"/>
    <mergeCell ref="E36:F36"/>
    <mergeCell ref="E37:F37"/>
    <mergeCell ref="E38:F38"/>
    <mergeCell ref="E39:F39"/>
    <mergeCell ref="A54:G54"/>
    <mergeCell ref="A56:G56"/>
    <mergeCell ref="E62:F62"/>
    <mergeCell ref="E63:F63"/>
    <mergeCell ref="E41:F41"/>
    <mergeCell ref="A42:G42"/>
    <mergeCell ref="B48:F48"/>
    <mergeCell ref="B50:F50"/>
    <mergeCell ref="B52:F52"/>
    <mergeCell ref="A53:G53"/>
  </mergeCells>
  <pageMargins left="0.59055118110236227" right="0.59055118110236227" top="0.59055118110236227" bottom="0" header="0" footer="0"/>
  <pageSetup paperSize="9" scale="96" orientation="portrait" horizontalDpi="4294967292" r:id="rId1"/>
  <headerFooter alignWithMargins="0"/>
  <legacyDrawing r:id="rId2"/>
</worksheet>
</file>

<file path=xl/worksheets/sheet77.xml><?xml version="1.0" encoding="utf-8"?>
<worksheet xmlns="http://schemas.openxmlformats.org/spreadsheetml/2006/main" xmlns:r="http://schemas.openxmlformats.org/officeDocument/2006/relationships">
  <sheetPr codeName="Tabelle76"/>
  <dimension ref="A1:J60"/>
  <sheetViews>
    <sheetView showZeros="0" zoomScale="110" zoomScaleNormal="110" workbookViewId="0">
      <selection activeCell="B25" sqref="B25"/>
    </sheetView>
  </sheetViews>
  <sheetFormatPr baseColWidth="10" defaultColWidth="12.5703125" defaultRowHeight="11.25"/>
  <cols>
    <col min="1" max="1" width="28.42578125" style="2609" customWidth="1"/>
    <col min="2" max="2" width="6.5703125" style="2609" customWidth="1"/>
    <col min="3" max="3" width="9.42578125" style="2609" customWidth="1"/>
    <col min="4" max="6" width="6.7109375" style="2609" customWidth="1"/>
    <col min="7" max="7" width="12.140625" style="2609" customWidth="1"/>
    <col min="8" max="8" width="9.28515625" style="2609" customWidth="1"/>
    <col min="9" max="16384" width="12.5703125" style="2609"/>
  </cols>
  <sheetData>
    <row r="1" spans="1:10" s="2305" customFormat="1" ht="20.100000000000001" customHeight="1" thickBot="1">
      <c r="G1" s="2376"/>
    </row>
    <row r="2" spans="1:10" s="2376" customFormat="1" ht="13.5" customHeight="1">
      <c r="A2" s="3193">
        <f>Hauptmenü!C4</f>
        <v>0</v>
      </c>
      <c r="B2" s="3194"/>
      <c r="C2" s="3194"/>
      <c r="D2" s="3195">
        <f>Hauptmenü!C5</f>
        <v>0</v>
      </c>
      <c r="E2" s="3195"/>
      <c r="F2" s="3196">
        <f>Hauptmenü!C6</f>
        <v>0</v>
      </c>
      <c r="G2" s="3196"/>
      <c r="H2" s="3197"/>
    </row>
    <row r="3" spans="1:10" s="2376" customFormat="1" ht="13.5" thickBot="1">
      <c r="A3" s="3198" t="s">
        <v>971</v>
      </c>
      <c r="B3" s="3199"/>
      <c r="C3" s="3199"/>
      <c r="D3" s="3200" t="s">
        <v>112</v>
      </c>
      <c r="E3" s="3200"/>
      <c r="F3" s="3201" t="s">
        <v>111</v>
      </c>
      <c r="G3" s="3201"/>
      <c r="H3" s="3202"/>
    </row>
    <row r="4" spans="1:10" s="2376" customFormat="1" ht="6" customHeight="1">
      <c r="H4" s="2377"/>
    </row>
    <row r="5" spans="1:10" s="2305" customFormat="1" ht="14.25" customHeight="1">
      <c r="A5" s="2378" t="s">
        <v>1191</v>
      </c>
      <c r="C5" s="2378"/>
      <c r="D5" s="2378"/>
      <c r="E5" s="2603"/>
      <c r="F5" s="2378"/>
      <c r="G5" s="2378"/>
      <c r="H5" s="2378"/>
    </row>
    <row r="6" spans="1:10" s="2305" customFormat="1" ht="6" customHeight="1" thickBot="1">
      <c r="A6" s="2436"/>
      <c r="B6" s="2436"/>
      <c r="C6" s="2436"/>
      <c r="D6" s="2436"/>
      <c r="E6" s="2436"/>
      <c r="F6" s="2436"/>
      <c r="G6" s="2437"/>
      <c r="H6" s="2436"/>
    </row>
    <row r="7" spans="1:10" ht="15.95" customHeight="1">
      <c r="A7" s="2604" t="s">
        <v>1169</v>
      </c>
      <c r="B7" s="2605"/>
      <c r="C7" s="2606" t="s">
        <v>239</v>
      </c>
      <c r="D7" s="2607" t="s">
        <v>1192</v>
      </c>
      <c r="E7" s="2607"/>
      <c r="F7" s="2607"/>
      <c r="G7" s="2608"/>
      <c r="H7" s="2607" t="s">
        <v>1096</v>
      </c>
    </row>
    <row r="8" spans="1:10" ht="15.95" customHeight="1">
      <c r="A8" s="2610" t="s">
        <v>1171</v>
      </c>
      <c r="B8" s="2605"/>
      <c r="C8" s="2607" t="s">
        <v>239</v>
      </c>
      <c r="D8" s="2607" t="s">
        <v>1193</v>
      </c>
      <c r="E8" s="2607"/>
      <c r="F8" s="2607"/>
      <c r="G8" s="2608"/>
      <c r="H8" s="2607" t="s">
        <v>395</v>
      </c>
    </row>
    <row r="9" spans="1:10" ht="15.95" customHeight="1">
      <c r="A9" s="2610" t="s">
        <v>1140</v>
      </c>
      <c r="B9" s="2612">
        <f>B8-B7</f>
        <v>0</v>
      </c>
      <c r="C9" s="2607" t="s">
        <v>239</v>
      </c>
      <c r="D9" s="2607" t="s">
        <v>1172</v>
      </c>
      <c r="E9" s="2607"/>
      <c r="F9" s="2607"/>
      <c r="G9" s="2608"/>
      <c r="H9" s="2607" t="s">
        <v>1137</v>
      </c>
    </row>
    <row r="10" spans="1:10" ht="15.95" customHeight="1">
      <c r="A10" s="2610" t="s">
        <v>1194</v>
      </c>
      <c r="B10" s="2697">
        <f>IF(G7=0,0,365*(G8/100)/G7)</f>
        <v>0</v>
      </c>
      <c r="C10" s="2607" t="s">
        <v>441</v>
      </c>
      <c r="D10" s="2607" t="s">
        <v>1143</v>
      </c>
      <c r="E10" s="2607"/>
      <c r="F10" s="2607"/>
      <c r="G10" s="2613">
        <f>IF(G7=0,0,B9/G7*1000)</f>
        <v>0</v>
      </c>
      <c r="H10" s="2607" t="s">
        <v>1144</v>
      </c>
    </row>
    <row r="11" spans="1:10" ht="15.95" customHeight="1">
      <c r="A11" s="2665" t="s">
        <v>1093</v>
      </c>
      <c r="B11" s="2644"/>
      <c r="C11" s="2607" t="s">
        <v>395</v>
      </c>
      <c r="D11" s="2607" t="s">
        <v>1175</v>
      </c>
      <c r="E11" s="2607"/>
      <c r="F11" s="2607"/>
      <c r="G11" s="2666"/>
      <c r="H11" s="2607" t="s">
        <v>395</v>
      </c>
    </row>
    <row r="12" spans="1:10" ht="15.95" customHeight="1" thickBot="1">
      <c r="A12" s="2614" t="s">
        <v>1195</v>
      </c>
      <c r="B12" s="2698"/>
      <c r="C12" s="2616" t="s">
        <v>239</v>
      </c>
      <c r="D12" s="2616"/>
      <c r="E12" s="2616"/>
      <c r="F12" s="2616"/>
      <c r="G12" s="2699"/>
      <c r="H12" s="2616"/>
    </row>
    <row r="13" spans="1:10" ht="6" customHeight="1">
      <c r="A13" s="2617"/>
      <c r="B13" s="2607"/>
      <c r="C13" s="2607"/>
      <c r="D13" s="2607"/>
      <c r="E13" s="2607"/>
      <c r="F13" s="2607"/>
      <c r="G13" s="2607"/>
      <c r="H13" s="2607"/>
    </row>
    <row r="14" spans="1:10" ht="22.5">
      <c r="A14" s="2618"/>
      <c r="B14" s="2619"/>
      <c r="C14" s="2620" t="s">
        <v>1177</v>
      </c>
      <c r="D14" s="2620" t="s">
        <v>1178</v>
      </c>
      <c r="E14" s="2621"/>
      <c r="F14" s="2623"/>
      <c r="G14" s="2622" t="s">
        <v>82</v>
      </c>
      <c r="J14" s="2623"/>
    </row>
    <row r="15" spans="1:10" ht="15.95" customHeight="1">
      <c r="A15" s="3264" t="s">
        <v>1196</v>
      </c>
      <c r="B15" s="3265"/>
      <c r="C15" s="2668">
        <f>B8</f>
        <v>0</v>
      </c>
      <c r="D15" s="2605"/>
      <c r="E15" s="2624"/>
      <c r="F15" s="2624"/>
      <c r="G15" s="2668">
        <f>C15*D15</f>
        <v>0</v>
      </c>
    </row>
    <row r="16" spans="1:10" ht="15.95" customHeight="1">
      <c r="A16" s="3264" t="s">
        <v>1197</v>
      </c>
      <c r="B16" s="3265"/>
      <c r="C16" s="2668">
        <f>C15*G11/100</f>
        <v>0</v>
      </c>
      <c r="D16" s="2605"/>
      <c r="E16" s="2624"/>
      <c r="F16" s="2624"/>
      <c r="G16" s="2668">
        <f>C16*D16</f>
        <v>0</v>
      </c>
    </row>
    <row r="17" spans="1:8" ht="15.95" customHeight="1">
      <c r="A17" s="3269"/>
      <c r="B17" s="3270"/>
      <c r="C17" s="2605"/>
      <c r="D17" s="2669"/>
      <c r="F17" s="2624"/>
      <c r="G17" s="2668">
        <f t="shared" ref="G17:G18" si="0">C17*D17</f>
        <v>0</v>
      </c>
    </row>
    <row r="18" spans="1:8" ht="15.95" customHeight="1">
      <c r="A18" s="3269"/>
      <c r="B18" s="3270"/>
      <c r="C18" s="2643"/>
      <c r="D18" s="2670"/>
      <c r="F18" s="2624"/>
      <c r="G18" s="2668">
        <f t="shared" si="0"/>
        <v>0</v>
      </c>
    </row>
    <row r="19" spans="1:8" ht="15.95" customHeight="1">
      <c r="A19" s="2630" t="s">
        <v>1181</v>
      </c>
      <c r="B19" s="2631"/>
      <c r="C19" s="2632"/>
      <c r="D19" s="2633"/>
      <c r="E19" s="2634"/>
      <c r="F19" s="2635"/>
      <c r="G19" s="2671"/>
    </row>
    <row r="20" spans="1:8" ht="15.95" customHeight="1">
      <c r="A20" s="2672" t="s">
        <v>1198</v>
      </c>
      <c r="B20" s="2673"/>
      <c r="C20" s="2674"/>
      <c r="D20" s="2675"/>
      <c r="E20" s="2676"/>
      <c r="F20" s="2677"/>
      <c r="G20" s="2678">
        <f>SUM(G15:G18)-G19</f>
        <v>0</v>
      </c>
    </row>
    <row r="21" spans="1:8" ht="15.95" customHeight="1">
      <c r="A21" s="2630" t="str">
        <f>CONCATENATE("Verluste (",B11," % vom Erlös)")</f>
        <v>Verluste ( % vom Erlös)</v>
      </c>
      <c r="B21" s="2631"/>
      <c r="C21" s="2632"/>
      <c r="D21" s="2633"/>
      <c r="E21" s="2634"/>
      <c r="F21" s="2635"/>
      <c r="G21" s="2679">
        <f>G20*B11/100</f>
        <v>0</v>
      </c>
    </row>
    <row r="22" spans="1:8" ht="6" customHeight="1" thickBot="1">
      <c r="A22" s="2607"/>
      <c r="B22" s="2607"/>
      <c r="C22" s="2607"/>
      <c r="D22" s="2607"/>
      <c r="E22" s="2607"/>
      <c r="F22" s="2607"/>
      <c r="G22" s="2607"/>
      <c r="H22" s="2607"/>
    </row>
    <row r="23" spans="1:8" s="2680" customFormat="1" ht="15.95" customHeight="1" thickBot="1">
      <c r="A23" s="3258" t="s">
        <v>1154</v>
      </c>
      <c r="B23" s="3259"/>
      <c r="C23" s="3259"/>
      <c r="D23" s="3259"/>
      <c r="E23" s="3259"/>
      <c r="F23" s="3259"/>
      <c r="G23" s="3260"/>
      <c r="H23" s="2466">
        <f>G20-G21</f>
        <v>0</v>
      </c>
    </row>
    <row r="24" spans="1:8" ht="6" customHeight="1">
      <c r="A24" s="2637"/>
      <c r="B24" s="2637"/>
      <c r="C24" s="2637"/>
      <c r="D24" s="2637"/>
      <c r="E24" s="2637"/>
      <c r="F24" s="2637"/>
      <c r="G24" s="2637"/>
      <c r="H24" s="2472"/>
    </row>
    <row r="25" spans="1:8" ht="15.95" customHeight="1">
      <c r="A25" s="2638"/>
      <c r="B25" s="2639"/>
      <c r="C25" s="2622" t="s">
        <v>1183</v>
      </c>
      <c r="D25" s="2622" t="s">
        <v>884</v>
      </c>
      <c r="E25" s="2623"/>
      <c r="F25" s="2622" t="s">
        <v>1091</v>
      </c>
      <c r="G25" s="2623"/>
      <c r="H25" s="2623"/>
    </row>
    <row r="26" spans="1:8" ht="15.95" customHeight="1">
      <c r="A26" s="2641" t="s">
        <v>1207</v>
      </c>
      <c r="B26" s="2642"/>
      <c r="C26" s="2700"/>
      <c r="D26" s="2700"/>
      <c r="E26" s="2623"/>
      <c r="F26" s="2701"/>
      <c r="G26" s="2623"/>
      <c r="H26" s="2623"/>
    </row>
    <row r="27" spans="1:8" ht="15.95" customHeight="1">
      <c r="A27" s="2641" t="s">
        <v>1199</v>
      </c>
      <c r="B27" s="2642"/>
      <c r="C27" s="2681">
        <f>IF(B7=0,0,B7-28)</f>
        <v>0</v>
      </c>
      <c r="D27" s="2644"/>
      <c r="F27" s="2702">
        <f>C27*D27</f>
        <v>0</v>
      </c>
      <c r="G27" s="2646"/>
    </row>
    <row r="28" spans="1:8" ht="15.95" customHeight="1">
      <c r="A28" s="2630" t="s">
        <v>1200</v>
      </c>
      <c r="B28" s="2631"/>
      <c r="C28" s="2682"/>
      <c r="D28" s="2683"/>
      <c r="E28" s="2684"/>
      <c r="F28" s="2701"/>
      <c r="G28" s="2646"/>
    </row>
    <row r="29" spans="1:8" ht="15.95" customHeight="1">
      <c r="A29" s="2641" t="s">
        <v>1201</v>
      </c>
      <c r="B29" s="2642"/>
      <c r="C29" s="2703"/>
      <c r="D29" s="2704"/>
      <c r="E29" s="2705"/>
      <c r="F29" s="2701"/>
      <c r="G29" s="2646"/>
    </row>
    <row r="30" spans="1:8" ht="15.95" customHeight="1" thickBot="1">
      <c r="A30" s="2686" t="s">
        <v>1186</v>
      </c>
      <c r="B30" s="2687"/>
      <c r="C30" s="2688"/>
      <c r="D30" s="2689"/>
      <c r="E30" s="2690"/>
      <c r="F30" s="2706"/>
      <c r="G30" s="2646"/>
    </row>
    <row r="31" spans="1:8" s="2376" customFormat="1" ht="15.75" customHeight="1" thickBot="1">
      <c r="A31" s="3218" t="s">
        <v>1202</v>
      </c>
      <c r="B31" s="3219"/>
      <c r="C31" s="3219"/>
      <c r="D31" s="3219"/>
      <c r="E31" s="3219"/>
      <c r="F31" s="3219"/>
      <c r="G31" s="3220"/>
      <c r="H31" s="2583">
        <f>F26+F27+F28+F29+F30</f>
        <v>0</v>
      </c>
    </row>
    <row r="32" spans="1:8" s="2650" customFormat="1" ht="15.95" customHeight="1">
      <c r="A32" s="2647"/>
      <c r="B32" s="2647"/>
      <c r="C32" s="2646"/>
      <c r="D32" s="2648"/>
      <c r="E32" s="2649"/>
      <c r="F32" s="2648"/>
      <c r="G32" s="2646"/>
    </row>
    <row r="33" spans="1:8" s="2376" customFormat="1" ht="15" customHeight="1">
      <c r="A33" s="2651"/>
      <c r="B33" s="2497" t="s">
        <v>1023</v>
      </c>
      <c r="C33" s="2497" t="s">
        <v>1024</v>
      </c>
      <c r="D33" s="3273"/>
      <c r="E33" s="3275"/>
      <c r="F33" s="3276"/>
      <c r="G33" s="3251" t="s">
        <v>1161</v>
      </c>
      <c r="H33" s="2472"/>
    </row>
    <row r="34" spans="1:8" s="2376" customFormat="1" ht="12.75">
      <c r="A34" s="2652" t="s">
        <v>1111</v>
      </c>
      <c r="B34" s="2500" t="s">
        <v>1112</v>
      </c>
      <c r="C34" s="2501" t="s">
        <v>1027</v>
      </c>
      <c r="D34" s="3274"/>
      <c r="E34" s="3277"/>
      <c r="F34" s="3278"/>
      <c r="G34" s="3252"/>
      <c r="H34" s="2472"/>
    </row>
    <row r="35" spans="1:8" s="2376" customFormat="1" ht="12.75">
      <c r="A35" s="2440"/>
      <c r="B35" s="2459"/>
      <c r="C35" s="2503"/>
      <c r="D35" s="2707"/>
      <c r="E35" s="3271"/>
      <c r="F35" s="3272"/>
      <c r="G35" s="2458">
        <f>B35*C35</f>
        <v>0</v>
      </c>
      <c r="H35" s="2471"/>
    </row>
    <row r="36" spans="1:8" s="2376" customFormat="1" ht="12.75">
      <c r="A36" s="2440"/>
      <c r="B36" s="2445"/>
      <c r="C36" s="2505"/>
      <c r="D36" s="2707"/>
      <c r="E36" s="3271"/>
      <c r="F36" s="3272"/>
      <c r="G36" s="2458">
        <f t="shared" ref="G36:G42" si="1">B36*C36</f>
        <v>0</v>
      </c>
      <c r="H36" s="2471"/>
    </row>
    <row r="37" spans="1:8" s="2376" customFormat="1" ht="12.75">
      <c r="A37" s="2440"/>
      <c r="B37" s="2445"/>
      <c r="C37" s="2505"/>
      <c r="D37" s="2707"/>
      <c r="E37" s="3271"/>
      <c r="F37" s="3272"/>
      <c r="G37" s="2458">
        <f t="shared" si="1"/>
        <v>0</v>
      </c>
      <c r="H37" s="2471"/>
    </row>
    <row r="38" spans="1:8" s="2376" customFormat="1" ht="12.75">
      <c r="A38" s="2440"/>
      <c r="B38" s="2445"/>
      <c r="C38" s="2505"/>
      <c r="D38" s="2707"/>
      <c r="E38" s="3271"/>
      <c r="F38" s="3272"/>
      <c r="G38" s="2458">
        <f t="shared" si="1"/>
        <v>0</v>
      </c>
      <c r="H38" s="2471"/>
    </row>
    <row r="39" spans="1:8" s="2376" customFormat="1" ht="12.75">
      <c r="A39" s="2440"/>
      <c r="B39" s="2445"/>
      <c r="C39" s="2505"/>
      <c r="D39" s="2707"/>
      <c r="E39" s="3271"/>
      <c r="F39" s="3272"/>
      <c r="G39" s="2458">
        <f>B39*C39</f>
        <v>0</v>
      </c>
      <c r="H39" s="2471"/>
    </row>
    <row r="40" spans="1:8" s="2376" customFormat="1" ht="12.75">
      <c r="A40" s="2440"/>
      <c r="B40" s="2445"/>
      <c r="C40" s="2505"/>
      <c r="D40" s="2707"/>
      <c r="E40" s="3271"/>
      <c r="F40" s="3272"/>
      <c r="G40" s="2458">
        <f t="shared" si="1"/>
        <v>0</v>
      </c>
      <c r="H40" s="2471"/>
    </row>
    <row r="41" spans="1:8" s="2376" customFormat="1" ht="12.75">
      <c r="A41" s="2440"/>
      <c r="B41" s="2445"/>
      <c r="C41" s="2505"/>
      <c r="D41" s="2707"/>
      <c r="E41" s="3271"/>
      <c r="F41" s="3272"/>
      <c r="G41" s="2458">
        <f t="shared" si="1"/>
        <v>0</v>
      </c>
      <c r="H41" s="2471"/>
    </row>
    <row r="42" spans="1:8" s="2376" customFormat="1" ht="13.5" thickBot="1">
      <c r="A42" s="2654" t="s">
        <v>290</v>
      </c>
      <c r="B42" s="2445"/>
      <c r="C42" s="2505"/>
      <c r="D42" s="2707"/>
      <c r="E42" s="3271"/>
      <c r="F42" s="3272"/>
      <c r="G42" s="2458">
        <f t="shared" si="1"/>
        <v>0</v>
      </c>
      <c r="H42" s="2472"/>
    </row>
    <row r="43" spans="1:8" s="2305" customFormat="1" ht="13.5" thickBot="1">
      <c r="A43" s="3218" t="s">
        <v>1164</v>
      </c>
      <c r="B43" s="3219"/>
      <c r="C43" s="3219"/>
      <c r="D43" s="3219"/>
      <c r="E43" s="3219"/>
      <c r="F43" s="3219"/>
      <c r="G43" s="3220"/>
      <c r="H43" s="2485">
        <f>SUM(G35:G42)</f>
        <v>0</v>
      </c>
    </row>
    <row r="44" spans="1:8" s="2305" customFormat="1" ht="12.75">
      <c r="A44" s="2495"/>
      <c r="B44" s="2495"/>
      <c r="C44" s="2495"/>
      <c r="D44" s="2495"/>
      <c r="E44" s="2495"/>
      <c r="F44" s="2495"/>
      <c r="G44" s="2495"/>
      <c r="H44" s="2472"/>
    </row>
    <row r="45" spans="1:8" s="2376" customFormat="1" ht="12.75">
      <c r="A45" s="2657" t="s">
        <v>1115</v>
      </c>
      <c r="B45" s="2442"/>
      <c r="C45" s="2442"/>
      <c r="D45" s="2442"/>
      <c r="E45" s="2442"/>
      <c r="F45" s="2442"/>
      <c r="G45" s="2527"/>
    </row>
    <row r="46" spans="1:8" s="2376" customFormat="1" ht="12.75">
      <c r="A46" s="2657" t="s">
        <v>1116</v>
      </c>
      <c r="B46" s="2442"/>
      <c r="C46" s="2442"/>
      <c r="D46" s="2442"/>
      <c r="E46" s="2442"/>
      <c r="F46" s="2442"/>
      <c r="G46" s="2527"/>
    </row>
    <row r="47" spans="1:8" s="2376" customFormat="1" ht="12.75">
      <c r="A47" s="2657" t="s">
        <v>1117</v>
      </c>
      <c r="B47" s="2442"/>
      <c r="C47" s="2442"/>
      <c r="D47" s="2442"/>
      <c r="E47" s="2442"/>
      <c r="F47" s="2442"/>
      <c r="G47" s="2528"/>
    </row>
    <row r="48" spans="1:8" s="2376" customFormat="1" ht="12.75">
      <c r="A48" s="2657" t="s">
        <v>289</v>
      </c>
      <c r="B48" s="2442"/>
      <c r="C48" s="2442"/>
      <c r="D48" s="2442"/>
      <c r="E48" s="2442"/>
      <c r="F48" s="2442"/>
      <c r="G48" s="2528"/>
    </row>
    <row r="49" spans="1:8" s="2376" customFormat="1" ht="12.75">
      <c r="A49" s="2657" t="s">
        <v>1118</v>
      </c>
      <c r="B49" s="3246"/>
      <c r="C49" s="3208"/>
      <c r="D49" s="3208"/>
      <c r="E49" s="3208"/>
      <c r="F49" s="3209"/>
      <c r="G49" s="2528"/>
    </row>
    <row r="50" spans="1:8" s="2376" customFormat="1" ht="12.75">
      <c r="A50" s="2657" t="s">
        <v>1119</v>
      </c>
      <c r="G50" s="2528"/>
    </row>
    <row r="51" spans="1:8" s="2376" customFormat="1" ht="12.75">
      <c r="A51" s="2657" t="s">
        <v>23</v>
      </c>
      <c r="B51" s="3246"/>
      <c r="C51" s="3208"/>
      <c r="D51" s="3208"/>
      <c r="E51" s="3208"/>
      <c r="F51" s="3209"/>
      <c r="G51" s="2528"/>
    </row>
    <row r="52" spans="1:8" s="2376" customFormat="1" ht="12.75">
      <c r="A52" s="2549" t="s">
        <v>23</v>
      </c>
      <c r="B52" s="2692"/>
      <c r="C52" s="2693"/>
      <c r="D52" s="2693"/>
      <c r="E52" s="2693"/>
      <c r="F52" s="2694"/>
      <c r="G52" s="2528"/>
    </row>
    <row r="53" spans="1:8" s="2376" customFormat="1" ht="13.5" thickBot="1">
      <c r="A53" s="2658" t="s">
        <v>23</v>
      </c>
      <c r="B53" s="3247"/>
      <c r="C53" s="3210"/>
      <c r="D53" s="3210"/>
      <c r="E53" s="3210"/>
      <c r="F53" s="3211"/>
      <c r="G53" s="2528"/>
    </row>
    <row r="54" spans="1:8" s="2376" customFormat="1" ht="13.5" thickBot="1">
      <c r="A54" s="3218" t="s">
        <v>1165</v>
      </c>
      <c r="B54" s="3219"/>
      <c r="C54" s="3219"/>
      <c r="D54" s="3219"/>
      <c r="E54" s="3219"/>
      <c r="F54" s="3219"/>
      <c r="G54" s="3220"/>
      <c r="H54" s="2485">
        <f>SUM(G45:G53)</f>
        <v>0</v>
      </c>
    </row>
    <row r="55" spans="1:8" s="2376" customFormat="1" ht="16.5" thickBot="1">
      <c r="A55" s="3255" t="s">
        <v>1166</v>
      </c>
      <c r="B55" s="3256"/>
      <c r="C55" s="3256"/>
      <c r="D55" s="3256"/>
      <c r="E55" s="3256"/>
      <c r="F55" s="3256"/>
      <c r="G55" s="3257"/>
      <c r="H55" s="2532">
        <f>H31+H43+H54</f>
        <v>0</v>
      </c>
    </row>
    <row r="56" spans="1:8" s="2376" customFormat="1" ht="8.25" customHeight="1" thickBot="1">
      <c r="A56" s="2659"/>
      <c r="B56" s="2530"/>
      <c r="C56" s="2530"/>
      <c r="D56" s="2530"/>
      <c r="E56" s="2530"/>
      <c r="F56" s="2530"/>
      <c r="G56" s="2530"/>
      <c r="H56" s="2660"/>
    </row>
    <row r="57" spans="1:8" ht="15.95" customHeight="1" thickBot="1">
      <c r="A57" s="3258" t="s">
        <v>1167</v>
      </c>
      <c r="B57" s="3259"/>
      <c r="C57" s="3259"/>
      <c r="D57" s="3259"/>
      <c r="E57" s="3259"/>
      <c r="F57" s="3259"/>
      <c r="G57" s="3260"/>
      <c r="H57" s="2532">
        <f>H23-H55</f>
        <v>0</v>
      </c>
    </row>
    <row r="58" spans="1:8" ht="15.95" customHeight="1">
      <c r="A58" s="2640"/>
      <c r="B58" s="2607"/>
      <c r="C58" s="2607"/>
      <c r="D58" s="2607"/>
      <c r="E58" s="2607"/>
      <c r="F58" s="2607"/>
      <c r="G58" s="2607"/>
      <c r="H58" s="2607"/>
    </row>
    <row r="59" spans="1:8" s="2376" customFormat="1" ht="12.75">
      <c r="A59" s="2695" t="s">
        <v>1190</v>
      </c>
      <c r="B59" s="2578"/>
      <c r="C59" s="2562" t="s">
        <v>1189</v>
      </c>
      <c r="D59" s="2442"/>
      <c r="E59" s="2439"/>
      <c r="F59" s="2510">
        <f>B59*(G8-B11)/60</f>
        <v>0</v>
      </c>
      <c r="G59" s="2591" t="s">
        <v>1121</v>
      </c>
      <c r="H59" s="2536"/>
    </row>
    <row r="60" spans="1:8" s="2376" customFormat="1" ht="12.75">
      <c r="A60" s="2661" t="s">
        <v>1050</v>
      </c>
      <c r="B60" s="2443"/>
      <c r="C60" s="2442"/>
      <c r="D60" s="2442"/>
      <c r="E60" s="2439"/>
      <c r="F60" s="2696">
        <f>F59*B10</f>
        <v>0</v>
      </c>
      <c r="G60" s="2591" t="s">
        <v>1203</v>
      </c>
      <c r="H60" s="2536"/>
    </row>
  </sheetData>
  <sheetProtection password="F25B" sheet="1" objects="1" scenarios="1"/>
  <dataConsolidate/>
  <mergeCells count="30">
    <mergeCell ref="A2:C2"/>
    <mergeCell ref="D2:E2"/>
    <mergeCell ref="F2:H2"/>
    <mergeCell ref="A3:C3"/>
    <mergeCell ref="D3:E3"/>
    <mergeCell ref="F3:H3"/>
    <mergeCell ref="E37:F37"/>
    <mergeCell ref="A15:B15"/>
    <mergeCell ref="A16:B16"/>
    <mergeCell ref="A17:B17"/>
    <mergeCell ref="A18:B18"/>
    <mergeCell ref="A23:G23"/>
    <mergeCell ref="A31:G31"/>
    <mergeCell ref="D33:D34"/>
    <mergeCell ref="E33:F34"/>
    <mergeCell ref="G33:G34"/>
    <mergeCell ref="E35:F35"/>
    <mergeCell ref="E36:F36"/>
    <mergeCell ref="A57:G57"/>
    <mergeCell ref="E38:F38"/>
    <mergeCell ref="E39:F39"/>
    <mergeCell ref="E40:F40"/>
    <mergeCell ref="E41:F41"/>
    <mergeCell ref="E42:F42"/>
    <mergeCell ref="A43:G43"/>
    <mergeCell ref="B49:F49"/>
    <mergeCell ref="B51:F51"/>
    <mergeCell ref="B53:F53"/>
    <mergeCell ref="A54:G54"/>
    <mergeCell ref="A55:G55"/>
  </mergeCells>
  <pageMargins left="0.59055118110236227" right="0.59055118110236227" top="0.59055118110236227" bottom="0" header="0" footer="0"/>
  <pageSetup paperSize="9" scale="96" orientation="portrait" horizontalDpi="4294967292" r:id="rId1"/>
  <headerFooter alignWithMargins="0"/>
  <legacyDrawing r:id="rId2"/>
</worksheet>
</file>

<file path=xl/worksheets/sheet78.xml><?xml version="1.0" encoding="utf-8"?>
<worksheet xmlns="http://schemas.openxmlformats.org/spreadsheetml/2006/main" xmlns:r="http://schemas.openxmlformats.org/officeDocument/2006/relationships">
  <sheetPr codeName="Tabelle77"/>
  <dimension ref="A1:J73"/>
  <sheetViews>
    <sheetView showZeros="0" zoomScale="110" zoomScaleNormal="110" workbookViewId="0">
      <selection activeCell="B25" sqref="B25"/>
    </sheetView>
  </sheetViews>
  <sheetFormatPr baseColWidth="10" defaultColWidth="12.5703125" defaultRowHeight="11.25"/>
  <cols>
    <col min="1" max="1" width="28.42578125" style="2609" customWidth="1"/>
    <col min="2" max="2" width="6.5703125" style="2609" customWidth="1"/>
    <col min="3" max="3" width="9.42578125" style="2609" customWidth="1"/>
    <col min="4" max="6" width="6.7109375" style="2609" customWidth="1"/>
    <col min="7" max="7" width="12.140625" style="2609" customWidth="1"/>
    <col min="8" max="8" width="9.28515625" style="2609" customWidth="1"/>
    <col min="9" max="16384" width="12.5703125" style="2609"/>
  </cols>
  <sheetData>
    <row r="1" spans="1:10" s="2305" customFormat="1" ht="20.100000000000001" customHeight="1" thickBot="1">
      <c r="G1" s="2376"/>
    </row>
    <row r="2" spans="1:10" s="2376" customFormat="1" ht="13.5" customHeight="1">
      <c r="A2" s="3193">
        <f>Hauptmenü!C4</f>
        <v>0</v>
      </c>
      <c r="B2" s="3194"/>
      <c r="C2" s="3194"/>
      <c r="D2" s="3195">
        <f>Hauptmenü!C5</f>
        <v>0</v>
      </c>
      <c r="E2" s="3195"/>
      <c r="F2" s="3196">
        <f>Hauptmenü!C6</f>
        <v>0</v>
      </c>
      <c r="G2" s="3196"/>
      <c r="H2" s="3197"/>
    </row>
    <row r="3" spans="1:10" s="2376" customFormat="1" ht="13.5" thickBot="1">
      <c r="A3" s="3198" t="s">
        <v>971</v>
      </c>
      <c r="B3" s="3199"/>
      <c r="C3" s="3199"/>
      <c r="D3" s="3200" t="s">
        <v>112</v>
      </c>
      <c r="E3" s="3200"/>
      <c r="F3" s="3201" t="s">
        <v>111</v>
      </c>
      <c r="G3" s="3201"/>
      <c r="H3" s="3202"/>
    </row>
    <row r="4" spans="1:10" s="2376" customFormat="1" ht="6" customHeight="1">
      <c r="H4" s="2377"/>
    </row>
    <row r="5" spans="1:10" s="2305" customFormat="1" ht="14.25" customHeight="1">
      <c r="A5" s="2378" t="s">
        <v>1208</v>
      </c>
      <c r="C5" s="2378"/>
      <c r="D5" s="2378"/>
      <c r="E5" s="2603"/>
      <c r="F5" s="2378"/>
      <c r="G5" s="2378"/>
      <c r="H5" s="2378"/>
    </row>
    <row r="6" spans="1:10" s="2305" customFormat="1" ht="6" customHeight="1" thickBot="1">
      <c r="A6" s="2436"/>
      <c r="B6" s="2436"/>
      <c r="C6" s="2436"/>
      <c r="D6" s="2436"/>
      <c r="E6" s="2436"/>
      <c r="F6" s="2436"/>
      <c r="G6" s="2437"/>
      <c r="H6" s="2436"/>
    </row>
    <row r="7" spans="1:10" ht="15.95" customHeight="1">
      <c r="A7" s="2604" t="s">
        <v>1209</v>
      </c>
      <c r="B7" s="2709"/>
      <c r="C7" s="2606"/>
      <c r="D7" s="2607" t="s">
        <v>1204</v>
      </c>
      <c r="E7" s="2607"/>
      <c r="F7" s="2607"/>
      <c r="G7" s="2711"/>
      <c r="H7" s="2607" t="s">
        <v>239</v>
      </c>
    </row>
    <row r="8" spans="1:10" ht="15.95" customHeight="1">
      <c r="A8" s="2610" t="s">
        <v>1210</v>
      </c>
      <c r="B8" s="2709"/>
      <c r="C8" s="2607" t="s">
        <v>1211</v>
      </c>
      <c r="D8" s="2607" t="s">
        <v>1218</v>
      </c>
      <c r="E8" s="2607"/>
      <c r="F8" s="2607"/>
      <c r="G8" s="2713">
        <v>28</v>
      </c>
      <c r="H8" s="2607" t="s">
        <v>239</v>
      </c>
    </row>
    <row r="9" spans="1:10" ht="15.95" customHeight="1">
      <c r="A9" s="2610" t="s">
        <v>1212</v>
      </c>
      <c r="B9" s="2709"/>
      <c r="C9" s="2607" t="s">
        <v>395</v>
      </c>
      <c r="D9" s="2607" t="s">
        <v>1103</v>
      </c>
      <c r="E9" s="2607"/>
      <c r="F9" s="2607"/>
      <c r="G9" s="2712"/>
      <c r="H9" s="2607" t="s">
        <v>395</v>
      </c>
    </row>
    <row r="10" spans="1:10" ht="15.95" customHeight="1">
      <c r="A10" s="2610" t="s">
        <v>1213</v>
      </c>
      <c r="B10" s="2709"/>
      <c r="C10" s="2607" t="s">
        <v>395</v>
      </c>
      <c r="D10" s="2607" t="s">
        <v>1225</v>
      </c>
      <c r="E10" s="2607"/>
      <c r="F10" s="2607"/>
      <c r="G10" s="2721"/>
      <c r="H10" s="2607" t="s">
        <v>239</v>
      </c>
    </row>
    <row r="11" spans="1:10" ht="15.95" customHeight="1">
      <c r="A11" s="2665" t="s">
        <v>1214</v>
      </c>
      <c r="B11" s="2710">
        <f>B7*B8*(100-B9)*(100-B10)/10000</f>
        <v>0</v>
      </c>
      <c r="C11" s="2607" t="s">
        <v>1211</v>
      </c>
      <c r="D11" s="2607" t="s">
        <v>1227</v>
      </c>
      <c r="E11" s="2607"/>
      <c r="F11" s="2607"/>
      <c r="G11" s="2712"/>
      <c r="H11" s="2607" t="s">
        <v>395</v>
      </c>
    </row>
    <row r="12" spans="1:10" ht="15.95" customHeight="1">
      <c r="A12" s="2610" t="s">
        <v>1215</v>
      </c>
      <c r="B12" s="2712"/>
      <c r="C12" s="2607" t="s">
        <v>395</v>
      </c>
      <c r="D12" s="2607"/>
      <c r="E12" s="2607"/>
      <c r="F12" s="2607"/>
    </row>
    <row r="13" spans="1:10" ht="15.95" customHeight="1" thickBot="1">
      <c r="A13" s="2614" t="s">
        <v>1216</v>
      </c>
      <c r="B13" s="2722">
        <f>B11*(100-B12)/100</f>
        <v>0</v>
      </c>
      <c r="C13" s="2616" t="s">
        <v>1211</v>
      </c>
      <c r="D13" s="2616" t="s">
        <v>1217</v>
      </c>
      <c r="E13" s="2616"/>
      <c r="F13" s="2616"/>
      <c r="G13" s="2722">
        <f>B11*B12/100</f>
        <v>0</v>
      </c>
      <c r="H13" s="2616" t="s">
        <v>1211</v>
      </c>
    </row>
    <row r="14" spans="1:10" ht="6" customHeight="1">
      <c r="A14" s="2617"/>
      <c r="B14" s="2607"/>
      <c r="C14" s="2607"/>
      <c r="D14" s="2607"/>
      <c r="E14" s="2607"/>
      <c r="F14" s="2607"/>
      <c r="G14" s="2607"/>
      <c r="H14" s="2607"/>
    </row>
    <row r="15" spans="1:10">
      <c r="A15" s="2618"/>
      <c r="B15" s="2619"/>
      <c r="C15" s="2620" t="s">
        <v>884</v>
      </c>
      <c r="D15" s="2620" t="s">
        <v>1091</v>
      </c>
      <c r="E15" s="2621"/>
      <c r="F15" s="2623"/>
      <c r="G15" s="2622" t="s">
        <v>82</v>
      </c>
      <c r="J15" s="2623"/>
    </row>
    <row r="16" spans="1:10" ht="15.95" customHeight="1">
      <c r="A16" s="3264" t="str">
        <f>CONCATENATE("Ferkelgrundpreis bei ",G8," kg")</f>
        <v>Ferkelgrundpreis bei 28 kg</v>
      </c>
      <c r="B16" s="3265"/>
      <c r="C16" s="2715"/>
      <c r="D16" s="2714"/>
      <c r="E16" s="2624"/>
      <c r="F16" s="2624"/>
      <c r="G16" s="2716">
        <f>C16*D16</f>
        <v>0</v>
      </c>
    </row>
    <row r="17" spans="1:8" ht="15.95" customHeight="1">
      <c r="A17" s="3264" t="s">
        <v>1219</v>
      </c>
      <c r="B17" s="3265"/>
      <c r="C17" s="2714"/>
      <c r="D17" s="2668">
        <f>(G7-G8)*C17</f>
        <v>0</v>
      </c>
      <c r="E17" s="2624"/>
      <c r="F17" s="2624"/>
      <c r="G17" s="2717"/>
    </row>
    <row r="18" spans="1:8" ht="15.95" customHeight="1">
      <c r="A18" s="3264" t="s">
        <v>1220</v>
      </c>
      <c r="B18" s="3265"/>
      <c r="C18" s="2715"/>
      <c r="D18" s="2714"/>
      <c r="F18" s="2624"/>
      <c r="G18" s="2717">
        <f t="shared" ref="G18:G19" si="0">C18*D18</f>
        <v>0</v>
      </c>
    </row>
    <row r="19" spans="1:8" ht="15.95" customHeight="1">
      <c r="A19" s="3264" t="s">
        <v>1222</v>
      </c>
      <c r="B19" s="3265"/>
      <c r="C19" s="2715"/>
      <c r="D19" s="2714"/>
      <c r="F19" s="2624"/>
      <c r="G19" s="2717">
        <f t="shared" si="0"/>
        <v>0</v>
      </c>
    </row>
    <row r="20" spans="1:8" ht="15.95" customHeight="1">
      <c r="A20" s="2630" t="s">
        <v>1221</v>
      </c>
      <c r="B20" s="2631"/>
      <c r="C20" s="2632"/>
      <c r="D20" s="2714"/>
      <c r="E20" s="2719"/>
      <c r="F20" s="2720"/>
      <c r="G20" s="2718"/>
    </row>
    <row r="21" spans="1:8" ht="15.95" customHeight="1">
      <c r="A21" s="2672" t="s">
        <v>1223</v>
      </c>
      <c r="B21" s="2673"/>
      <c r="C21" s="2674"/>
      <c r="D21" s="2675"/>
      <c r="E21" s="2676"/>
      <c r="F21" s="2677"/>
      <c r="G21" s="2678">
        <f>D16+D17+D18+D19-D20</f>
        <v>0</v>
      </c>
    </row>
    <row r="22" spans="1:8" ht="15.95" customHeight="1">
      <c r="A22" s="3282" t="s">
        <v>1224</v>
      </c>
      <c r="B22" s="3283"/>
      <c r="C22" s="2715"/>
      <c r="D22" s="2714"/>
      <c r="E22" s="2634"/>
      <c r="F22" s="2635"/>
      <c r="G22" s="2679">
        <f>D22*G13</f>
        <v>0</v>
      </c>
    </row>
    <row r="23" spans="1:8" ht="15.95" customHeight="1">
      <c r="A23" s="3264" t="s">
        <v>1226</v>
      </c>
      <c r="B23" s="3265"/>
      <c r="C23" s="2714"/>
      <c r="D23" s="2668">
        <f>C23*G10</f>
        <v>0</v>
      </c>
      <c r="E23" s="2624"/>
      <c r="F23" s="2624"/>
      <c r="G23" s="2717"/>
    </row>
    <row r="24" spans="1:8" ht="15.95" customHeight="1">
      <c r="A24" s="3264" t="s">
        <v>1228</v>
      </c>
      <c r="B24" s="3265"/>
      <c r="C24" s="2715"/>
      <c r="D24" s="2714"/>
      <c r="F24" s="2624"/>
      <c r="G24" s="2717">
        <f t="shared" ref="G24" si="1">C24*D24</f>
        <v>0</v>
      </c>
    </row>
    <row r="25" spans="1:8" ht="15.95" customHeight="1">
      <c r="A25" s="2672" t="s">
        <v>1229</v>
      </c>
      <c r="B25" s="2673"/>
      <c r="C25" s="2674"/>
      <c r="D25" s="2675"/>
      <c r="E25" s="2676"/>
      <c r="F25" s="2677"/>
      <c r="G25" s="2678">
        <f>IF(G9=0,0,(D23-D24)*G9/100*(100-G11/G9*100)/100)</f>
        <v>0</v>
      </c>
    </row>
    <row r="26" spans="1:8" ht="3.75" customHeight="1" thickBot="1"/>
    <row r="27" spans="1:8" s="2376" customFormat="1" ht="15.75" customHeight="1" thickBot="1">
      <c r="A27" s="3255" t="s">
        <v>1230</v>
      </c>
      <c r="B27" s="3256"/>
      <c r="C27" s="3256"/>
      <c r="D27" s="3256"/>
      <c r="E27" s="3256"/>
      <c r="F27" s="3256"/>
      <c r="G27" s="3257"/>
      <c r="H27" s="2466">
        <f>B13*G21+G22+G25</f>
        <v>0</v>
      </c>
    </row>
    <row r="28" spans="1:8" s="2376" customFormat="1" ht="3.75" customHeight="1">
      <c r="A28" s="2725"/>
      <c r="B28" s="2725"/>
      <c r="C28" s="2725"/>
      <c r="D28" s="2725"/>
      <c r="E28" s="2725"/>
      <c r="F28" s="2725"/>
      <c r="G28" s="2725"/>
      <c r="H28" s="2726"/>
    </row>
    <row r="29" spans="1:8" s="2376" customFormat="1" ht="11.25" customHeight="1">
      <c r="A29" s="2725"/>
      <c r="B29" s="2725"/>
      <c r="C29" s="2725"/>
      <c r="D29" s="2727" t="s">
        <v>1091</v>
      </c>
      <c r="E29" s="2731"/>
      <c r="F29" s="2725"/>
      <c r="G29" s="2725"/>
      <c r="H29" s="2726"/>
    </row>
    <row r="30" spans="1:8" ht="15.95" customHeight="1">
      <c r="A30" s="2641" t="s">
        <v>1231</v>
      </c>
      <c r="B30" s="2642"/>
      <c r="C30" s="2715"/>
      <c r="D30" s="2723"/>
      <c r="E30" s="2621"/>
      <c r="F30" s="2624">
        <f>C30*D30</f>
        <v>0</v>
      </c>
      <c r="G30" s="2646"/>
    </row>
    <row r="31" spans="1:8" ht="15.95" customHeight="1">
      <c r="A31" s="2630" t="s">
        <v>1232</v>
      </c>
      <c r="B31" s="2631"/>
      <c r="C31" s="2682"/>
      <c r="D31" s="2723"/>
      <c r="E31" s="2732"/>
      <c r="F31" s="2624"/>
      <c r="G31" s="2646"/>
    </row>
    <row r="32" spans="1:8" ht="15.95" customHeight="1" thickBot="1">
      <c r="A32" s="2641" t="s">
        <v>1233</v>
      </c>
      <c r="B32" s="2728"/>
      <c r="C32" s="2729"/>
      <c r="D32" s="2736">
        <f>D30+D31</f>
        <v>0</v>
      </c>
      <c r="E32" s="2733"/>
      <c r="F32" s="2734"/>
    </row>
    <row r="33" spans="1:8" ht="15.95" customHeight="1" thickBot="1">
      <c r="A33" s="3279" t="s">
        <v>1158</v>
      </c>
      <c r="B33" s="3280"/>
      <c r="C33" s="3280"/>
      <c r="D33" s="3280"/>
      <c r="E33" s="3280"/>
      <c r="F33" s="3280"/>
      <c r="G33" s="3281"/>
      <c r="H33" s="2724">
        <f>D32*G9/100</f>
        <v>0</v>
      </c>
    </row>
    <row r="34" spans="1:8" ht="5.25" customHeight="1">
      <c r="A34" s="2737"/>
      <c r="B34" s="2734"/>
      <c r="C34" s="2738"/>
      <c r="D34" s="2735"/>
      <c r="E34" s="2730"/>
      <c r="F34" s="2734"/>
      <c r="G34" s="2739"/>
    </row>
    <row r="35" spans="1:8" s="2376" customFormat="1" ht="15" customHeight="1">
      <c r="A35" s="2651"/>
      <c r="B35" s="2497" t="s">
        <v>1023</v>
      </c>
      <c r="C35" s="2497" t="s">
        <v>1024</v>
      </c>
      <c r="D35" s="3273"/>
      <c r="E35" s="3275"/>
      <c r="F35" s="3276"/>
      <c r="G35" s="3251" t="s">
        <v>1161</v>
      </c>
      <c r="H35" s="2472"/>
    </row>
    <row r="36" spans="1:8" s="2376" customFormat="1" ht="12.75">
      <c r="A36" s="2652" t="s">
        <v>1111</v>
      </c>
      <c r="B36" s="2500" t="s">
        <v>1112</v>
      </c>
      <c r="C36" s="2501" t="s">
        <v>1027</v>
      </c>
      <c r="D36" s="3274"/>
      <c r="E36" s="3277"/>
      <c r="F36" s="3278"/>
      <c r="G36" s="3252"/>
      <c r="H36" s="2472"/>
    </row>
    <row r="37" spans="1:8" s="2376" customFormat="1" ht="12.75">
      <c r="A37" s="2654" t="s">
        <v>1234</v>
      </c>
      <c r="B37" s="2459"/>
      <c r="C37" s="2503"/>
      <c r="D37" s="2707"/>
      <c r="E37" s="3271"/>
      <c r="F37" s="3272"/>
      <c r="G37" s="2458">
        <f>B37*C37</f>
        <v>0</v>
      </c>
      <c r="H37" s="2471"/>
    </row>
    <row r="38" spans="1:8" s="2376" customFormat="1" ht="12.75">
      <c r="A38" s="2654" t="s">
        <v>1205</v>
      </c>
      <c r="B38" s="2445"/>
      <c r="C38" s="2505"/>
      <c r="D38" s="2707"/>
      <c r="E38" s="3271"/>
      <c r="F38" s="3272"/>
      <c r="G38" s="2458">
        <f t="shared" ref="G38:G44" si="2">B38*C38</f>
        <v>0</v>
      </c>
      <c r="H38" s="2471"/>
    </row>
    <row r="39" spans="1:8" s="2376" customFormat="1" ht="12.75">
      <c r="A39" s="2440"/>
      <c r="B39" s="2445"/>
      <c r="C39" s="2505"/>
      <c r="D39" s="2707"/>
      <c r="E39" s="3271"/>
      <c r="F39" s="3272"/>
      <c r="G39" s="2458">
        <f t="shared" si="2"/>
        <v>0</v>
      </c>
      <c r="H39" s="2471"/>
    </row>
    <row r="40" spans="1:8" s="2376" customFormat="1" ht="12.75">
      <c r="A40" s="2440"/>
      <c r="B40" s="2445"/>
      <c r="C40" s="2505"/>
      <c r="D40" s="2707"/>
      <c r="E40" s="3271"/>
      <c r="F40" s="3272"/>
      <c r="G40" s="2458">
        <f t="shared" si="2"/>
        <v>0</v>
      </c>
      <c r="H40" s="2471"/>
    </row>
    <row r="41" spans="1:8" s="2376" customFormat="1" ht="12.75">
      <c r="A41" s="2440"/>
      <c r="B41" s="2445"/>
      <c r="C41" s="2505"/>
      <c r="D41" s="2707"/>
      <c r="E41" s="3271"/>
      <c r="F41" s="3272"/>
      <c r="G41" s="2458">
        <f>B41*C41</f>
        <v>0</v>
      </c>
      <c r="H41" s="2471"/>
    </row>
    <row r="42" spans="1:8" s="2376" customFormat="1" ht="12.75">
      <c r="A42" s="2440"/>
      <c r="B42" s="2445"/>
      <c r="C42" s="2505"/>
      <c r="D42" s="2707"/>
      <c r="E42" s="3271"/>
      <c r="F42" s="3272"/>
      <c r="G42" s="2458">
        <f t="shared" si="2"/>
        <v>0</v>
      </c>
      <c r="H42" s="2471"/>
    </row>
    <row r="43" spans="1:8" s="2376" customFormat="1" ht="12.75">
      <c r="A43" s="2440"/>
      <c r="B43" s="2445"/>
      <c r="C43" s="2505"/>
      <c r="D43" s="2707"/>
      <c r="E43" s="3271"/>
      <c r="F43" s="3272"/>
      <c r="G43" s="2458">
        <f t="shared" si="2"/>
        <v>0</v>
      </c>
      <c r="H43" s="2471"/>
    </row>
    <row r="44" spans="1:8" s="2376" customFormat="1" ht="13.5" thickBot="1">
      <c r="A44" s="2654" t="s">
        <v>290</v>
      </c>
      <c r="B44" s="2445"/>
      <c r="C44" s="2505"/>
      <c r="D44" s="2707"/>
      <c r="E44" s="3271"/>
      <c r="F44" s="3272"/>
      <c r="G44" s="2458">
        <f t="shared" si="2"/>
        <v>0</v>
      </c>
      <c r="H44" s="2472"/>
    </row>
    <row r="45" spans="1:8" s="2305" customFormat="1" ht="13.5" thickBot="1">
      <c r="A45" s="3218" t="s">
        <v>1164</v>
      </c>
      <c r="B45" s="3219"/>
      <c r="C45" s="3219"/>
      <c r="D45" s="3219"/>
      <c r="E45" s="3219"/>
      <c r="F45" s="3219"/>
      <c r="G45" s="3220"/>
      <c r="H45" s="2485">
        <f>SUM(G37:G44)</f>
        <v>0</v>
      </c>
    </row>
    <row r="46" spans="1:8" s="2305" customFormat="1" ht="3.75" customHeight="1">
      <c r="A46" s="2495"/>
      <c r="B46" s="2495"/>
      <c r="C46" s="2495"/>
      <c r="D46" s="2495"/>
      <c r="E46" s="2495"/>
      <c r="F46" s="2495"/>
      <c r="G46" s="2495"/>
      <c r="H46" s="2472"/>
    </row>
    <row r="47" spans="1:8" s="2376" customFormat="1" ht="12.75">
      <c r="A47" s="2657" t="s">
        <v>1115</v>
      </c>
      <c r="B47" s="2442"/>
      <c r="C47" s="2442"/>
      <c r="D47" s="2442"/>
      <c r="E47" s="2442"/>
      <c r="F47" s="2442"/>
      <c r="G47" s="2527"/>
    </row>
    <row r="48" spans="1:8" s="2376" customFormat="1" ht="12.75">
      <c r="A48" s="2657" t="s">
        <v>1116</v>
      </c>
      <c r="B48" s="2442"/>
      <c r="C48" s="2442"/>
      <c r="D48" s="2442"/>
      <c r="E48" s="2442"/>
      <c r="F48" s="2442"/>
      <c r="G48" s="2527"/>
    </row>
    <row r="49" spans="1:8" s="2376" customFormat="1" ht="12.75">
      <c r="A49" s="2657" t="s">
        <v>1117</v>
      </c>
      <c r="B49" s="2442"/>
      <c r="C49" s="2442"/>
      <c r="D49" s="2442"/>
      <c r="E49" s="2442"/>
      <c r="F49" s="2442"/>
      <c r="G49" s="2528"/>
    </row>
    <row r="50" spans="1:8" s="2376" customFormat="1" ht="12.75">
      <c r="A50" s="2657" t="s">
        <v>289</v>
      </c>
      <c r="B50" s="2442"/>
      <c r="C50" s="2442"/>
      <c r="D50" s="2442"/>
      <c r="E50" s="2442"/>
      <c r="F50" s="2442"/>
      <c r="G50" s="2528"/>
    </row>
    <row r="51" spans="1:8" s="2376" customFormat="1" ht="12.75">
      <c r="A51" s="2657" t="s">
        <v>1235</v>
      </c>
      <c r="B51" s="2442"/>
      <c r="C51" s="2442"/>
      <c r="D51" s="2442"/>
      <c r="E51" s="2442"/>
      <c r="F51" s="2442"/>
      <c r="G51" s="2528"/>
    </row>
    <row r="52" spans="1:8" s="2376" customFormat="1" ht="12.75">
      <c r="A52" s="2657" t="s">
        <v>1118</v>
      </c>
      <c r="B52" s="3246"/>
      <c r="C52" s="3208"/>
      <c r="D52" s="3208"/>
      <c r="E52" s="3208"/>
      <c r="F52" s="3209"/>
      <c r="G52" s="2528"/>
    </row>
    <row r="53" spans="1:8" s="2376" customFormat="1" ht="12.75">
      <c r="A53" s="2657" t="s">
        <v>1119</v>
      </c>
      <c r="G53" s="2528"/>
    </row>
    <row r="54" spans="1:8" s="2376" customFormat="1" ht="12.75">
      <c r="A54" s="2657" t="s">
        <v>23</v>
      </c>
      <c r="B54" s="3246"/>
      <c r="C54" s="3208"/>
      <c r="D54" s="3208"/>
      <c r="E54" s="3208"/>
      <c r="F54" s="3209"/>
      <c r="G54" s="2528"/>
    </row>
    <row r="55" spans="1:8" s="2376" customFormat="1" ht="13.5" thickBot="1">
      <c r="A55" s="2658" t="s">
        <v>23</v>
      </c>
      <c r="B55" s="3247"/>
      <c r="C55" s="3210"/>
      <c r="D55" s="3210"/>
      <c r="E55" s="3210"/>
      <c r="F55" s="3211"/>
      <c r="G55" s="2528"/>
    </row>
    <row r="56" spans="1:8" s="2376" customFormat="1" ht="13.5" thickBot="1">
      <c r="A56" s="3218" t="s">
        <v>1165</v>
      </c>
      <c r="B56" s="3219"/>
      <c r="C56" s="3219"/>
      <c r="D56" s="3219"/>
      <c r="E56" s="3219"/>
      <c r="F56" s="3219"/>
      <c r="G56" s="3220"/>
      <c r="H56" s="2485">
        <f>SUM(G47:G55)</f>
        <v>0</v>
      </c>
    </row>
    <row r="57" spans="1:8" s="2376" customFormat="1" ht="16.5" thickBot="1">
      <c r="A57" s="3255" t="s">
        <v>1166</v>
      </c>
      <c r="B57" s="3256"/>
      <c r="C57" s="3256"/>
      <c r="D57" s="3256"/>
      <c r="E57" s="3256"/>
      <c r="F57" s="3256"/>
      <c r="G57" s="3257"/>
      <c r="H57" s="2532">
        <f>H33+H45+H56</f>
        <v>0</v>
      </c>
    </row>
    <row r="58" spans="1:8" s="2376" customFormat="1" ht="3.75" customHeight="1" thickBot="1">
      <c r="A58" s="2659"/>
      <c r="B58" s="2530"/>
      <c r="C58" s="2530"/>
      <c r="D58" s="2530"/>
      <c r="E58" s="2530"/>
      <c r="F58" s="2530"/>
      <c r="G58" s="2530"/>
      <c r="H58" s="2660"/>
    </row>
    <row r="59" spans="1:8" ht="15.95" customHeight="1" thickBot="1">
      <c r="A59" s="3258" t="s">
        <v>1167</v>
      </c>
      <c r="B59" s="3259"/>
      <c r="C59" s="3259"/>
      <c r="D59" s="3259"/>
      <c r="E59" s="3259"/>
      <c r="F59" s="3259"/>
      <c r="G59" s="3260"/>
      <c r="H59" s="2532">
        <f>H27-H57</f>
        <v>0</v>
      </c>
    </row>
    <row r="60" spans="1:8" ht="6" customHeight="1">
      <c r="A60" s="2640"/>
      <c r="B60" s="2607"/>
      <c r="C60" s="2607"/>
      <c r="D60" s="2607"/>
      <c r="E60" s="2607"/>
      <c r="F60" s="2607"/>
      <c r="G60" s="2607"/>
      <c r="H60" s="2607"/>
    </row>
    <row r="61" spans="1:8" s="2376" customFormat="1" ht="12.75">
      <c r="A61" s="2695" t="s">
        <v>1236</v>
      </c>
      <c r="B61" s="2578"/>
      <c r="C61" s="2562" t="s">
        <v>1189</v>
      </c>
      <c r="D61" s="2442"/>
      <c r="E61" s="2439"/>
      <c r="F61" s="2510">
        <f>B61/60*365</f>
        <v>0</v>
      </c>
      <c r="G61" s="2591" t="s">
        <v>1240</v>
      </c>
      <c r="H61" s="2536"/>
    </row>
    <row r="62" spans="1:8" s="2376" customFormat="1" ht="12.75">
      <c r="A62" s="2695" t="s">
        <v>1238</v>
      </c>
      <c r="B62" s="2578"/>
      <c r="C62" s="2562" t="s">
        <v>1189</v>
      </c>
      <c r="D62" s="2442"/>
      <c r="E62" s="2439"/>
      <c r="F62" s="2510">
        <f t="shared" ref="F62:F64" si="3">B62/60*365</f>
        <v>0</v>
      </c>
      <c r="G62" s="2591" t="s">
        <v>1240</v>
      </c>
      <c r="H62" s="2536"/>
    </row>
    <row r="63" spans="1:8" s="2376" customFormat="1" ht="12.75">
      <c r="A63" s="2695" t="s">
        <v>1237</v>
      </c>
      <c r="B63" s="2578"/>
      <c r="C63" s="2562" t="s">
        <v>1189</v>
      </c>
      <c r="D63" s="2442"/>
      <c r="E63" s="2439"/>
      <c r="F63" s="2510">
        <f t="shared" si="3"/>
        <v>0</v>
      </c>
      <c r="G63" s="2591" t="s">
        <v>1240</v>
      </c>
      <c r="H63" s="2536"/>
    </row>
    <row r="64" spans="1:8" s="2376" customFormat="1" ht="12.75">
      <c r="A64" s="2695" t="s">
        <v>1239</v>
      </c>
      <c r="B64" s="2578"/>
      <c r="C64" s="2562" t="s">
        <v>1189</v>
      </c>
      <c r="D64" s="2442"/>
      <c r="E64" s="2439"/>
      <c r="F64" s="2510">
        <f t="shared" si="3"/>
        <v>0</v>
      </c>
      <c r="G64" s="2591" t="s">
        <v>1240</v>
      </c>
      <c r="H64" s="2536"/>
    </row>
    <row r="65" spans="1:8" s="2376" customFormat="1" ht="12.75">
      <c r="A65" s="2661" t="s">
        <v>1050</v>
      </c>
      <c r="B65" s="2443"/>
      <c r="C65" s="2442"/>
      <c r="D65" s="2442"/>
      <c r="E65" s="2439"/>
      <c r="F65" s="2696">
        <f>SUM(F61:F64)</f>
        <v>0</v>
      </c>
      <c r="G65" s="2591" t="s">
        <v>1240</v>
      </c>
      <c r="H65" s="2536"/>
    </row>
    <row r="70" spans="1:8" ht="14.25">
      <c r="A70" s="2708"/>
    </row>
    <row r="71" spans="1:8" ht="14.25">
      <c r="A71" s="2708"/>
    </row>
    <row r="72" spans="1:8" ht="14.25">
      <c r="A72" s="2708"/>
    </row>
    <row r="73" spans="1:8" ht="14.25">
      <c r="A73" s="2708"/>
    </row>
  </sheetData>
  <sheetProtection password="F25B" sheet="1" objects="1" scenarios="1"/>
  <dataConsolidate/>
  <mergeCells count="33">
    <mergeCell ref="A2:C2"/>
    <mergeCell ref="D2:E2"/>
    <mergeCell ref="F2:H2"/>
    <mergeCell ref="A3:C3"/>
    <mergeCell ref="D3:E3"/>
    <mergeCell ref="F3:H3"/>
    <mergeCell ref="A16:B16"/>
    <mergeCell ref="A17:B17"/>
    <mergeCell ref="A18:B18"/>
    <mergeCell ref="A19:B19"/>
    <mergeCell ref="A27:G27"/>
    <mergeCell ref="A22:B22"/>
    <mergeCell ref="A23:B23"/>
    <mergeCell ref="A24:B24"/>
    <mergeCell ref="A57:G57"/>
    <mergeCell ref="A59:G59"/>
    <mergeCell ref="E40:F40"/>
    <mergeCell ref="E41:F41"/>
    <mergeCell ref="E42:F42"/>
    <mergeCell ref="E43:F43"/>
    <mergeCell ref="E44:F44"/>
    <mergeCell ref="A45:G45"/>
    <mergeCell ref="A33:G33"/>
    <mergeCell ref="B52:F52"/>
    <mergeCell ref="B54:F54"/>
    <mergeCell ref="B55:F55"/>
    <mergeCell ref="A56:G56"/>
    <mergeCell ref="D35:D36"/>
    <mergeCell ref="E35:F36"/>
    <mergeCell ref="G35:G36"/>
    <mergeCell ref="E37:F37"/>
    <mergeCell ref="E38:F38"/>
    <mergeCell ref="E39:F39"/>
  </mergeCells>
  <pageMargins left="0.59055118110236227" right="0.59055118110236227" top="0.59055118110236227" bottom="0" header="0" footer="0"/>
  <pageSetup paperSize="9" scale="96" orientation="portrait" horizontalDpi="4294967292" r:id="rId1"/>
  <headerFooter alignWithMargins="0"/>
  <legacyDrawing r:id="rId2"/>
</worksheet>
</file>

<file path=xl/worksheets/sheet79.xml><?xml version="1.0" encoding="utf-8"?>
<worksheet xmlns="http://schemas.openxmlformats.org/spreadsheetml/2006/main" xmlns:r="http://schemas.openxmlformats.org/officeDocument/2006/relationships">
  <sheetPr codeName="Tabelle78"/>
  <dimension ref="A1:E32"/>
  <sheetViews>
    <sheetView showGridLines="0" showRowColHeaders="0" showZeros="0" workbookViewId="0"/>
  </sheetViews>
  <sheetFormatPr baseColWidth="10" defaultRowHeight="12.75"/>
  <cols>
    <col min="1" max="1" width="23.28515625" customWidth="1"/>
    <col min="2" max="2" width="14.42578125" customWidth="1"/>
    <col min="3" max="3" width="23.28515625" customWidth="1"/>
    <col min="4" max="4" width="14.42578125" customWidth="1"/>
    <col min="5" max="5" width="23.28515625" customWidth="1"/>
    <col min="6" max="6" width="14.42578125" customWidth="1"/>
  </cols>
  <sheetData>
    <row r="1" spans="1:5" ht="20.25">
      <c r="A1" s="2740" t="s">
        <v>1241</v>
      </c>
    </row>
    <row r="3" spans="1:5" ht="15" customHeight="1">
      <c r="A3" s="2742" t="s">
        <v>1243</v>
      </c>
      <c r="B3" s="2743"/>
      <c r="C3" s="2742" t="s">
        <v>1244</v>
      </c>
      <c r="D3" s="2742"/>
      <c r="E3" s="2741" t="s">
        <v>1245</v>
      </c>
    </row>
    <row r="4" spans="1:5" ht="30.95" customHeight="1">
      <c r="A4" s="2743"/>
      <c r="B4" s="2744" t="str">
        <f>IF(DB_MF1!$F$5="","",DB_MF1!$F$5)</f>
        <v/>
      </c>
      <c r="C4" s="2743"/>
      <c r="D4" s="2745"/>
    </row>
    <row r="5" spans="1:5" ht="30.95" customHeight="1">
      <c r="A5" s="2743"/>
      <c r="B5" s="2744" t="str">
        <f>IF(DB_MF2!$F$5="","",DB_MF2!$F$5)</f>
        <v/>
      </c>
      <c r="C5" s="2743"/>
      <c r="D5" s="2744" t="str">
        <f>IF(DB_FB1!$F$5="","",DB_FB1!$F$5)</f>
        <v/>
      </c>
    </row>
    <row r="6" spans="1:5" ht="30.95" customHeight="1">
      <c r="A6" s="2743"/>
      <c r="B6" s="2744" t="str">
        <f>IF(DB_MF3!$F$5="","",DB_MF3!$F$5)</f>
        <v/>
      </c>
      <c r="C6" s="2743"/>
      <c r="D6" s="2744" t="str">
        <f>IF(DB_FB2!$F$5="","",DB_FB2!$F$5)</f>
        <v/>
      </c>
    </row>
    <row r="7" spans="1:5" ht="30.95" customHeight="1">
      <c r="A7" s="2743"/>
      <c r="B7" s="2744" t="str">
        <f>IF(DB_MF4!$F$5="","",DB_MF4!$F$5)</f>
        <v/>
      </c>
      <c r="C7" s="2743"/>
      <c r="D7" s="2744" t="str">
        <f>IF(DB_FB3!$F$5="","",DB_FB3!$F$5)</f>
        <v/>
      </c>
    </row>
    <row r="8" spans="1:5" ht="30.95" customHeight="1">
      <c r="A8" s="2743"/>
      <c r="B8" s="2744" t="str">
        <f>IF(DB_MF5!$F$5="","",DB_MF5!$F$5)</f>
        <v/>
      </c>
      <c r="C8" s="2743"/>
      <c r="D8" s="2744" t="str">
        <f>IF(DB_FB4!$F$5="","",DB_FB4!$F$5)</f>
        <v/>
      </c>
    </row>
    <row r="9" spans="1:5" ht="30.95" customHeight="1">
      <c r="A9" s="2743"/>
      <c r="B9" s="2744" t="str">
        <f>IF(DB_MF6!$F$5="","",DB_MF6!$F$5)</f>
        <v/>
      </c>
      <c r="C9" s="2743"/>
      <c r="D9" s="2744" t="str">
        <f>IF(DB_FB5!$F$5="","",DB_FB5!$F$5)</f>
        <v/>
      </c>
    </row>
    <row r="10" spans="1:5" ht="30.95" customHeight="1">
      <c r="A10" s="2743"/>
      <c r="B10" s="2744" t="str">
        <f>IF(DB_MF7!$F$5="","",DB_MF7!$F$5)</f>
        <v/>
      </c>
      <c r="C10" s="2743"/>
      <c r="D10" s="2744" t="str">
        <f>IF(DB_FB6!$F$5="","",DB_FB6!$F$5)</f>
        <v/>
      </c>
    </row>
    <row r="11" spans="1:5" ht="30.95" customHeight="1">
      <c r="A11" s="2743"/>
      <c r="B11" s="2744" t="str">
        <f>IF(DB_MF8!$F$5="","",DB_MF8!$F$5)</f>
        <v/>
      </c>
      <c r="C11" s="2743"/>
      <c r="D11" s="2744" t="str">
        <f>IF(DB_SM!$F$5="","",DB_SM!$F$5)</f>
        <v>Silomais</v>
      </c>
    </row>
    <row r="12" spans="1:5" ht="30.95" customHeight="1">
      <c r="A12" s="2743"/>
      <c r="B12" s="2744" t="str">
        <f>IF(DB_MF9!$F$5="","",DB_MF9!$F$5)</f>
        <v/>
      </c>
      <c r="C12" s="2743"/>
      <c r="D12" s="2744" t="str">
        <f>IF(DB_MK!$F$5="","",CONCATENATE(DB_MK!$F$5," kg"))</f>
        <v/>
      </c>
    </row>
    <row r="13" spans="1:5" ht="30.95" customHeight="1">
      <c r="A13" s="2743"/>
      <c r="B13" s="2744" t="str">
        <f>IF(DB_MF10!$F$5="","",DB_MF10!$F$5)</f>
        <v/>
      </c>
      <c r="C13" s="2743"/>
      <c r="D13" s="2744" t="str">
        <f>IF(DB_NZ1!$F$5="","",DB_NZ1!$F$5)</f>
        <v>Zuchtfärse</v>
      </c>
    </row>
    <row r="14" spans="1:5" ht="30.95" customHeight="1">
      <c r="A14" s="2743"/>
      <c r="B14" s="2743"/>
      <c r="C14" s="2743"/>
      <c r="D14" s="2744" t="str">
        <f>IF(DB_NZ2!$F$5="","",DB_NZ2!$F$5)</f>
        <v>Jungkuh</v>
      </c>
    </row>
    <row r="15" spans="1:5" ht="30.95" customHeight="1">
      <c r="A15" s="2743"/>
      <c r="B15" s="2743"/>
      <c r="C15" s="2743"/>
      <c r="D15" s="2744" t="str">
        <f>IF(DB_RM1!$F$5="","",DB_RM1!$F$5)</f>
        <v/>
      </c>
    </row>
    <row r="16" spans="1:5" ht="30.95" customHeight="1">
      <c r="A16" s="2743"/>
      <c r="B16" s="2743"/>
      <c r="C16" s="2743"/>
      <c r="D16" s="2744" t="str">
        <f>IF(DB_RM2!$F$5="","",DB_RM2!$F$5)</f>
        <v/>
      </c>
    </row>
    <row r="17" spans="2:4" ht="30.95" customHeight="1">
      <c r="D17" s="2744" t="str">
        <f>IF(DB_RM3!$F$5="","",DB_RM3!$F$5)</f>
        <v/>
      </c>
    </row>
    <row r="18" spans="2:4" ht="30.95" customHeight="1">
      <c r="D18" s="2744" t="str">
        <f>IF(DB_RM4!$F$5="","",DB_RM4!$F$5)</f>
        <v/>
      </c>
    </row>
    <row r="19" spans="2:4" ht="30.95" customHeight="1"/>
    <row r="20" spans="2:4" ht="30.95" customHeight="1"/>
    <row r="21" spans="2:4" ht="30.95" customHeight="1"/>
    <row r="22" spans="2:4" ht="30.95" customHeight="1"/>
    <row r="23" spans="2:4" ht="30.95" customHeight="1"/>
    <row r="24" spans="2:4" ht="30.95" customHeight="1"/>
    <row r="25" spans="2:4" ht="30.95" customHeight="1"/>
    <row r="26" spans="2:4" ht="30.95" customHeight="1"/>
    <row r="27" spans="2:4" ht="30.95" customHeight="1"/>
    <row r="28" spans="2:4" ht="30.95" customHeight="1"/>
    <row r="29" spans="2:4" ht="30.95" customHeight="1"/>
    <row r="32" spans="2:4">
      <c r="B32" s="2"/>
    </row>
  </sheetData>
  <sheetProtection password="F25B" sheet="1" objects="1" scenarios="1"/>
  <pageMargins left="0.7" right="0.7" top="0.78740157499999996" bottom="0.78740157499999996" header="0.3" footer="0.3"/>
  <legacy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2</DocSecurity>
  <ScaleCrop>false</ScaleCrop>
  <HeadingPairs>
    <vt:vector size="4" baseType="variant">
      <vt:variant>
        <vt:lpstr>Arbeitsblätter</vt:lpstr>
      </vt:variant>
      <vt:variant>
        <vt:i4>79</vt:i4>
      </vt:variant>
      <vt:variant>
        <vt:lpstr>Benannte Bereiche</vt:lpstr>
      </vt:variant>
      <vt:variant>
        <vt:i4>50</vt:i4>
      </vt:variant>
    </vt:vector>
  </HeadingPairs>
  <TitlesOfParts>
    <vt:vector size="129" baseType="lpstr">
      <vt:lpstr>Startinfo</vt:lpstr>
      <vt:lpstr>Hauptmenü</vt:lpstr>
      <vt:lpstr>H001</vt:lpstr>
      <vt:lpstr>F001</vt:lpstr>
      <vt:lpstr>F002</vt:lpstr>
      <vt:lpstr>F003</vt:lpstr>
      <vt:lpstr>F004</vt:lpstr>
      <vt:lpstr>F006</vt:lpstr>
      <vt:lpstr>F007</vt:lpstr>
      <vt:lpstr>F008</vt:lpstr>
      <vt:lpstr>F009</vt:lpstr>
      <vt:lpstr>F010</vt:lpstr>
      <vt:lpstr>F011</vt:lpstr>
      <vt:lpstr>F012</vt:lpstr>
      <vt:lpstr>F013</vt:lpstr>
      <vt:lpstr>F014</vt:lpstr>
      <vt:lpstr>F015</vt:lpstr>
      <vt:lpstr>F016</vt:lpstr>
      <vt:lpstr>F017</vt:lpstr>
      <vt:lpstr>F018</vt:lpstr>
      <vt:lpstr>F019</vt:lpstr>
      <vt:lpstr>F020</vt:lpstr>
      <vt:lpstr>F001_</vt:lpstr>
      <vt:lpstr>F002_</vt:lpstr>
      <vt:lpstr>F003_</vt:lpstr>
      <vt:lpstr>F004_</vt:lpstr>
      <vt:lpstr>F006_</vt:lpstr>
      <vt:lpstr>F007_</vt:lpstr>
      <vt:lpstr>F008_</vt:lpstr>
      <vt:lpstr>F009_</vt:lpstr>
      <vt:lpstr>F010_</vt:lpstr>
      <vt:lpstr>F011_</vt:lpstr>
      <vt:lpstr>F015_</vt:lpstr>
      <vt:lpstr>F017_</vt:lpstr>
      <vt:lpstr>F019_</vt:lpstr>
      <vt:lpstr>JA</vt:lpstr>
      <vt:lpstr>INV</vt:lpstr>
      <vt:lpstr>INV_V</vt:lpstr>
      <vt:lpstr>Tab1</vt:lpstr>
      <vt:lpstr>USt-Sätze</vt:lpstr>
      <vt:lpstr>Code</vt:lpstr>
      <vt:lpstr>Tabelle1_2</vt:lpstr>
      <vt:lpstr>Tabelle1</vt:lpstr>
      <vt:lpstr>Tabelle4</vt:lpstr>
      <vt:lpstr>Tabelle3</vt:lpstr>
      <vt:lpstr>Tabelle2_2</vt:lpstr>
      <vt:lpstr>Tabelle2</vt:lpstr>
      <vt:lpstr>Plausi</vt:lpstr>
      <vt:lpstr>Warten</vt:lpstr>
      <vt:lpstr>LaufwerkA</vt:lpstr>
      <vt:lpstr>Info</vt:lpstr>
      <vt:lpstr>vKFuVo</vt:lpstr>
      <vt:lpstr>DB_MF1</vt:lpstr>
      <vt:lpstr>DB_MF2</vt:lpstr>
      <vt:lpstr>DB_MF3</vt:lpstr>
      <vt:lpstr>DB_MF4</vt:lpstr>
      <vt:lpstr>DB_MF5</vt:lpstr>
      <vt:lpstr>DB_MF6</vt:lpstr>
      <vt:lpstr>DB_MF7</vt:lpstr>
      <vt:lpstr>DB_MF8</vt:lpstr>
      <vt:lpstr>DB_MF9</vt:lpstr>
      <vt:lpstr>DB_MF10</vt:lpstr>
      <vt:lpstr>DB_FB1</vt:lpstr>
      <vt:lpstr>DB_FB2</vt:lpstr>
      <vt:lpstr>DB_FB3</vt:lpstr>
      <vt:lpstr>DB_FB4</vt:lpstr>
      <vt:lpstr>DB_FB5</vt:lpstr>
      <vt:lpstr>DB_FB6</vt:lpstr>
      <vt:lpstr>DB_SM</vt:lpstr>
      <vt:lpstr>DB_MK</vt:lpstr>
      <vt:lpstr>DB_NZ1</vt:lpstr>
      <vt:lpstr>DB_NZ2</vt:lpstr>
      <vt:lpstr>DB_RM1</vt:lpstr>
      <vt:lpstr>DB_RM2</vt:lpstr>
      <vt:lpstr>DB_RM3</vt:lpstr>
      <vt:lpstr>DB_RM4</vt:lpstr>
      <vt:lpstr>DB_SMast</vt:lpstr>
      <vt:lpstr>DB_ZS</vt:lpstr>
      <vt:lpstr>Menü_DB</vt:lpstr>
      <vt:lpstr>DB_FB1!Druckbereich</vt:lpstr>
      <vt:lpstr>DB_FB2!Druckbereich</vt:lpstr>
      <vt:lpstr>DB_FB3!Druckbereich</vt:lpstr>
      <vt:lpstr>DB_FB4!Druckbereich</vt:lpstr>
      <vt:lpstr>DB_FB5!Druckbereich</vt:lpstr>
      <vt:lpstr>DB_FB6!Druckbereich</vt:lpstr>
      <vt:lpstr>DB_MF1!Druckbereich</vt:lpstr>
      <vt:lpstr>DB_MF10!Druckbereich</vt:lpstr>
      <vt:lpstr>DB_MF2!Druckbereich</vt:lpstr>
      <vt:lpstr>DB_MF3!Druckbereich</vt:lpstr>
      <vt:lpstr>DB_MF4!Druckbereich</vt:lpstr>
      <vt:lpstr>DB_MF5!Druckbereich</vt:lpstr>
      <vt:lpstr>DB_MF6!Druckbereich</vt:lpstr>
      <vt:lpstr>DB_MF7!Druckbereich</vt:lpstr>
      <vt:lpstr>DB_MF8!Druckbereich</vt:lpstr>
      <vt:lpstr>DB_MF9!Druckbereich</vt:lpstr>
      <vt:lpstr>DB_MK!Druckbereich</vt:lpstr>
      <vt:lpstr>DB_RM1!Druckbereich</vt:lpstr>
      <vt:lpstr>DB_RM2!Druckbereich</vt:lpstr>
      <vt:lpstr>DB_RM3!Druckbereich</vt:lpstr>
      <vt:lpstr>DB_RM4!Druckbereich</vt:lpstr>
      <vt:lpstr>DB_SM!Druckbereich</vt:lpstr>
      <vt:lpstr>DB_SMast!Druckbereich</vt:lpstr>
      <vt:lpstr>DB_ZS!Druckbereich</vt:lpstr>
      <vt:lpstr>'F001'!Druckbereich</vt:lpstr>
      <vt:lpstr>'F002'!Druckbereich</vt:lpstr>
      <vt:lpstr>'F003'!Druckbereich</vt:lpstr>
      <vt:lpstr>'F004'!Druckbereich</vt:lpstr>
      <vt:lpstr>'F006'!Druckbereich</vt:lpstr>
      <vt:lpstr>'F007'!Druckbereich</vt:lpstr>
      <vt:lpstr>'F008'!Druckbereich</vt:lpstr>
      <vt:lpstr>F008_!Druckbereich</vt:lpstr>
      <vt:lpstr>'F009'!Druckbereich</vt:lpstr>
      <vt:lpstr>F009_!Druckbereich</vt:lpstr>
      <vt:lpstr>'F010'!Druckbereich</vt:lpstr>
      <vt:lpstr>F010_!Druckbereich</vt:lpstr>
      <vt:lpstr>'F011'!Druckbereich</vt:lpstr>
      <vt:lpstr>F011_!Druckbereich</vt:lpstr>
      <vt:lpstr>'F012'!Druckbereich</vt:lpstr>
      <vt:lpstr>'F013'!Druckbereich</vt:lpstr>
      <vt:lpstr>'F014'!Druckbereich</vt:lpstr>
      <vt:lpstr>'F015'!Druckbereich</vt:lpstr>
      <vt:lpstr>'F016'!Druckbereich</vt:lpstr>
      <vt:lpstr>'F017'!Druckbereich</vt:lpstr>
      <vt:lpstr>'F018'!Druckbereich</vt:lpstr>
      <vt:lpstr>'F019'!Druckbereich</vt:lpstr>
      <vt:lpstr>F019_!Druckbereich</vt:lpstr>
      <vt:lpstr>'F020'!Druckbereich</vt:lpstr>
      <vt:lpstr>'H001'!Druckbereich</vt:lpstr>
      <vt:lpstr>vKFuVo!Druckbereich</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LBA</dc:creator>
  <cp:lastModifiedBy>maww</cp:lastModifiedBy>
  <cp:lastPrinted>2009-10-20T07:57:05Z</cp:lastPrinted>
  <dcterms:created xsi:type="dcterms:W3CDTF">1999-09-20T09:17:37Z</dcterms:created>
  <dcterms:modified xsi:type="dcterms:W3CDTF">2009-10-29T09:55:35Z</dcterms:modified>
</cp:coreProperties>
</file>