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media/image2.png" ContentType="image/png"/>
  <Override PartName="/xl/media/image1.png" ContentType="image/png"/>
  <Override PartName="/xl/drawings/_rels/drawing1.xml.rels" ContentType="application/vnd.openxmlformats-package.relationship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Invoice" sheetId="1" state="visible" r:id="rId2"/>
    <sheet name="Invoices - Main" sheetId="2" state="visible" r:id="rId3"/>
    <sheet name="Invoice Details" sheetId="3" state="visible" r:id="rId4"/>
    <sheet name="Customers" sheetId="4" state="visible" r:id="rId5"/>
    <sheet name="Exchange" sheetId="5" state="visible" r:id="rId6"/>
  </sheets>
  <definedNames>
    <definedName function="false" hidden="false" localSheetId="3" name="_xlnm.Print_Titles" vbProcedure="false">Customers!$3:$3</definedName>
    <definedName function="false" hidden="false" localSheetId="2" name="_xlnm.Print_Titles" vbProcedure="false">'Invoice Details'!$3:$3</definedName>
    <definedName function="false" hidden="false" localSheetId="1" name="_xlnm.Print_Titles" vbProcedure="false">'Invoices - Main'!$3:$3</definedName>
    <definedName function="false" hidden="false" name="CompanyName" vbProcedure="false">Invoice!$B$1</definedName>
    <definedName function="false" hidden="false" name="CustomerLookup" vbProcedure="false">customerlist[lookup]</definedName>
    <definedName function="false" hidden="false" name="InvoiceNoDetails" vbProcedure="false">"InvoiceDetails[Invoice No]"</definedName>
    <definedName function="false" hidden="false" name="Invoice_No" vbProcedure="false">invoicesmain[invoice '#]</definedName>
    <definedName function="false" hidden="false" name="rngInvoice" vbProcedure="false">Invoice!$L$9</definedName>
    <definedName function="false" hidden="false" localSheetId="1" name="_xlnm.Print_Titles" vbProcedure="false">'Invoices - Main'!$3:$3</definedName>
    <definedName function="false" hidden="false" localSheetId="1" name="_xlnm.Print_Titles_0" vbProcedure="false">'Invoices - Main'!$3:$3</definedName>
    <definedName function="false" hidden="false" localSheetId="2" name="_xlnm.Print_Titles" vbProcedure="false">'Invoice Details'!$3:$3</definedName>
    <definedName function="false" hidden="false" localSheetId="2" name="_xlnm.Print_Titles_0" vbProcedure="false">'Invoice Details'!$3:$3</definedName>
    <definedName function="false" hidden="false" localSheetId="3" name="_xlnm.Print_Titles" vbProcedure="false">Customers!$3:$3</definedName>
    <definedName function="false" hidden="false" localSheetId="3" name="_xlnm.Print_Titles_0" vbProcedure="false">Customers!$3:$3</definedName>
    <definedName function="false" hidden="false" localSheetId="4" name="currency_investing_cross_rates" vbProcedure="false">Exchange!$A$1:$H$9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<sst xmlns="http://schemas.openxmlformats.org/spreadsheetml/2006/main" count="334" uniqueCount="284">
  <si>
    <t>AA</t>
  </si>
  <si>
    <t>Sonido de las Olas</t>
  </si>
  <si>
    <t>Phone:</t>
  </si>
  <si>
    <t>BB</t>
  </si>
  <si>
    <t>E-Mail:</t>
  </si>
  <si>
    <t>Bill To:</t>
  </si>
  <si>
    <t>Company Code:</t>
  </si>
  <si>
    <t>Address:</t>
  </si>
  <si>
    <t>VAT CODE:</t>
  </si>
  <si>
    <t>Invoice #:</t>
  </si>
  <si>
    <t>$177-trav-15-12</t>
  </si>
  <si>
    <t>Email:</t>
  </si>
  <si>
    <t>Invoice Date:</t>
  </si>
  <si>
    <t>Payments via bank transfer (preferred), SKRILL (=Moneybookers) or Paypal (only if not possible otherwise)</t>
  </si>
  <si>
    <t>Words Total</t>
  </si>
  <si>
    <t>CC</t>
  </si>
  <si>
    <t>Invoice Subtotal</t>
  </si>
  <si>
    <t>DD</t>
  </si>
  <si>
    <t>EE</t>
  </si>
  <si>
    <t>Tax Rate</t>
  </si>
  <si>
    <t>Total due in &lt;30&gt; days. Overdue accounts subject to a service charge of &lt;15 USD&gt;  or &lt;12 EUR&gt; per week.</t>
  </si>
  <si>
    <t>Tax Amount</t>
  </si>
  <si>
    <t>Other/Discount</t>
  </si>
  <si>
    <t>Deposit Received</t>
  </si>
  <si>
    <t>Invoice Details:</t>
  </si>
  <si>
    <t>Date, Project Name/Filename</t>
  </si>
  <si>
    <t>PO</t>
  </si>
  <si>
    <t>Words</t>
  </si>
  <si>
    <t>Rate/Word</t>
  </si>
  <si>
    <t>Currency</t>
  </si>
  <si>
    <t>Price</t>
  </si>
  <si>
    <t>Invoices</t>
  </si>
  <si>
    <t>Invoice #</t>
  </si>
  <si>
    <t>Company</t>
  </si>
  <si>
    <t>Invoice Date</t>
  </si>
  <si>
    <t>Invoice Name</t>
  </si>
  <si>
    <t>PO s</t>
  </si>
  <si>
    <t>Tax</t>
  </si>
  <si>
    <t>Other</t>
  </si>
  <si>
    <t>Deposit</t>
  </si>
  <si>
    <t>Detail TTL</t>
  </si>
  <si>
    <t>Invoice TTL</t>
  </si>
  <si>
    <t>CCY</t>
  </si>
  <si>
    <t>OVERDUE</t>
  </si>
  <si>
    <t>paid</t>
  </si>
  <si>
    <t>Month</t>
  </si>
  <si>
    <t>Notes</t>
  </si>
  <si>
    <t>due date</t>
  </si>
  <si>
    <t>€184-trav-2016-01</t>
  </si>
  <si>
    <t>6 - Travod</t>
  </si>
  <si>
    <t>Travod € January 2016</t>
  </si>
  <si>
    <t>$185-word-2016-01</t>
  </si>
  <si>
    <t>7 - Translators Wordminds</t>
  </si>
  <si>
    <t>Wordminds $ January 2016</t>
  </si>
  <si>
    <t>$186-trav-2016-01</t>
  </si>
  <si>
    <t>Travod $ January 2016</t>
  </si>
  <si>
    <t>€187-word-2016-01</t>
  </si>
  <si>
    <t>Wordminds € January 2016</t>
  </si>
  <si>
    <t>€188-hero-2016-01</t>
  </si>
  <si>
    <t>13 - Hero Translating</t>
  </si>
  <si>
    <t>Hero € January 2016</t>
  </si>
  <si>
    <t>€189-ever-2016-01</t>
  </si>
  <si>
    <t>E-vertimai € January 2016</t>
  </si>
  <si>
    <t>TOTALS 2015</t>
  </si>
  <si>
    <t>TTL in EUR:</t>
  </si>
  <si>
    <t>Invoice Details</t>
  </si>
  <si>
    <t>Description</t>
  </si>
  <si>
    <t>deadline</t>
  </si>
  <si>
    <t>overdue</t>
  </si>
  <si>
    <t>Total</t>
  </si>
  <si>
    <t>currency</t>
  </si>
  <si>
    <t>done</t>
  </si>
  <si>
    <t>Field</t>
  </si>
  <si>
    <t>company, product</t>
  </si>
  <si>
    <t>Comments</t>
  </si>
  <si>
    <t>invoice counter</t>
  </si>
  <si>
    <t>ENG-GER</t>
  </si>
  <si>
    <t>2016-01-05, ID2016_1_20/PlantPaper - teasers website v03.docx</t>
  </si>
  <si>
    <t>PO29267</t>
  </si>
  <si>
    <t>marketing</t>
  </si>
  <si>
    <t>PlantPaper</t>
  </si>
  <si>
    <t>2016-01-08, ID16010808</t>
  </si>
  <si>
    <t>PO10083</t>
  </si>
  <si>
    <t>SPA-GER</t>
  </si>
  <si>
    <t>2016-01-08, ID2016_1_86/155423or_RESUMEN  PROTOCOLO DE ARENADO_ED_1_GMUNDEN.doc.sdlxliff</t>
  </si>
  <si>
    <t>PO29392</t>
  </si>
  <si>
    <t>2016-01-11 ID2016_01_100/155423or_(2)_CALI-PRO-005.000.141 GALIBO TRAMLINK GMUNDEN A0.doc</t>
  </si>
  <si>
    <t>PO29418</t>
  </si>
  <si>
    <t>2016-01-12 ID2016_1_116/Documentos_Poggenpohl.docx</t>
  </si>
  <si>
    <t>PO29442</t>
  </si>
  <si>
    <t>2016-01-12 ID16011206/</t>
  </si>
  <si>
    <t>PO10181</t>
  </si>
  <si>
    <t>PO5026413</t>
  </si>
  <si>
    <t>2016-01-14 VIZHO6025898ENZH/ 5026249.sdlppx</t>
  </si>
  <si>
    <t>PO5026441</t>
  </si>
  <si>
    <t>legal</t>
  </si>
  <si>
    <t>JAP-GER</t>
  </si>
  <si>
    <t>2016-01-15/122405-1-jap(Führerausweise Vorderseite).pdf, 122405-1-jap(Führerausweise Rückseite).pdf</t>
  </si>
  <si>
    <t>PO5026472</t>
  </si>
  <si>
    <t>2016-01-18, ID16011806/source texts, TXTs and blank TM.zip</t>
  </si>
  <si>
    <t>PO10288</t>
  </si>
  <si>
    <t>PO29664</t>
  </si>
  <si>
    <t>2016-01-19, ID2016_01_246/VW_SinglePage_11-15.pdf</t>
  </si>
  <si>
    <t>PO29722</t>
  </si>
  <si>
    <t>engineering</t>
  </si>
  <si>
    <t>Vacuworx, lifter ad</t>
  </si>
  <si>
    <t>2016-01-19, ID16011902/</t>
  </si>
  <si>
    <t>PO10317</t>
  </si>
  <si>
    <t>2016-01-20, ID2016_1_288/569f7d5c6b169_CanYouSpotaUnicorn.docx</t>
  </si>
  <si>
    <t>PO26768</t>
  </si>
  <si>
    <t>GER-GER</t>
  </si>
  <si>
    <t>2016-01-21, ID2016_1_291/Plantpaper-tysk.docx</t>
  </si>
  <si>
    <t>PO29793</t>
  </si>
  <si>
    <t>Err:509</t>
  </si>
  <si>
    <t>2016-01-22, TicketFrontend-LT-DE.php</t>
  </si>
  <si>
    <t>EVP-01</t>
  </si>
  <si>
    <t>Customers</t>
  </si>
  <si>
    <t>Lookup</t>
  </si>
  <si>
    <t>Company #</t>
  </si>
  <si>
    <t>Company Name</t>
  </si>
  <si>
    <t>Contact Name</t>
  </si>
  <si>
    <t>Address</t>
  </si>
  <si>
    <t>City</t>
  </si>
  <si>
    <t>Country</t>
  </si>
  <si>
    <t>ZIP Code</t>
  </si>
  <si>
    <t>Phone</t>
  </si>
  <si>
    <t>invoice email</t>
  </si>
  <si>
    <t>invoice notes</t>
  </si>
  <si>
    <t>Email</t>
  </si>
  <si>
    <t>VAT Code</t>
  </si>
  <si>
    <t>Company Code</t>
  </si>
  <si>
    <t>Services</t>
  </si>
  <si>
    <t>UAB HESI GROUP (e-vertimai)</t>
  </si>
  <si>
    <t>Henrikas Šimkus</t>
  </si>
  <si>
    <t>Švitrigailos str. 7/16</t>
  </si>
  <si>
    <t>Vilnius</t>
  </si>
  <si>
    <t>Lithuania</t>
  </si>
  <si>
    <t>+370 610 01881</t>
  </si>
  <si>
    <t>henrikas@e-vertimai.com</t>
  </si>
  <si>
    <t>monthly, €, over 50 via paypal</t>
  </si>
  <si>
    <t>henrikas@e-vertimai.lt</t>
  </si>
  <si>
    <t>LT100006496218</t>
  </si>
  <si>
    <t>Languages Mediators Inc.</t>
  </si>
  <si>
    <t>Renan Yesilbas</t>
  </si>
  <si>
    <t>34387 Şişli, Kuştepe Mh </t>
  </si>
  <si>
    <t>Istanbul</t>
  </si>
  <si>
    <t>Turkey</t>
  </si>
  <si>
    <t>+90 212525 76917</t>
  </si>
  <si>
    <t>langs.mediators@gmail.com</t>
  </si>
  <si>
    <t>Linguae.com (Internet Studios Spain SL)</t>
  </si>
  <si>
    <t>Linguae</t>
  </si>
  <si>
    <t>Apdo. de correos 23.050</t>
  </si>
  <si>
    <t>Valencia</t>
  </si>
  <si>
    <t>Spain</t>
  </si>
  <si>
    <t>send@linguae.com</t>
  </si>
  <si>
    <t>B37435377</t>
  </si>
  <si>
    <t>Valencian Business Registry, Volume 8852, Book 6138, Folio 215, Page V-127824</t>
  </si>
  <si>
    <t>GER-ENG</t>
  </si>
  <si>
    <t>SomyaTrans</t>
  </si>
  <si>
    <t>Shailendra Kumar</t>
  </si>
  <si>
    <r>
      <t>Plot No. A-52, 2</t>
    </r>
    <r>
      <rPr>
        <vertAlign val="superscript"/>
        <sz val="10"/>
        <color rgb="FF6C921D"/>
        <rFont val="Arial"/>
        <family val="2"/>
        <charset val="1"/>
      </rPr>
      <t>nd</t>
    </r>
    <r>
      <rPr>
        <sz val="10"/>
        <color rgb="FF6C921D"/>
        <rFont val="Arial"/>
        <family val="2"/>
        <charset val="1"/>
      </rPr>
      <t> Floor, Main Market Pandav Nagar</t>
    </r>
  </si>
  <si>
    <t>Delhi</t>
  </si>
  <si>
    <t>India</t>
  </si>
  <si>
    <t>91-11-22486881, 91-11-43061918</t>
  </si>
  <si>
    <t>Shailendra Kumar &lt;support@somyatrans.com&gt;</t>
  </si>
  <si>
    <t>Epic Translations</t>
  </si>
  <si>
    <t>Mostansar Virk</t>
  </si>
  <si>
    <t>42183 Ann Arbor Rd</t>
  </si>
  <si>
    <t>Plymouth</t>
  </si>
  <si>
    <t>United States</t>
  </si>
  <si>
    <t>MI 48170</t>
  </si>
  <si>
    <t>1 - 734 786 8293</t>
  </si>
  <si>
    <t>request online, paypal</t>
  </si>
  <si>
    <t>mostansar@epictranslations.com; translate@epictranslations.com</t>
  </si>
  <si>
    <t>JAP-ENG</t>
  </si>
  <si>
    <t>Travod</t>
  </si>
  <si>
    <t>Lucian</t>
  </si>
  <si>
    <t>Kemp House, 152 - 160 City Road</t>
  </si>
  <si>
    <t>London</t>
  </si>
  <si>
    <t>United Kingdom</t>
  </si>
  <si>
    <t>EC1V 2NX</t>
  </si>
  <si>
    <t>+44 (0) 2071931852</t>
  </si>
  <si>
    <t>finance@travod.com</t>
  </si>
  <si>
    <t>monthly, their template, one per currency</t>
  </si>
  <si>
    <t>pm@travod.com</t>
  </si>
  <si>
    <t>SPA-ENG</t>
  </si>
  <si>
    <t>Translators Wordminds</t>
  </si>
  <si>
    <t>Anna Wordminds</t>
  </si>
  <si>
    <t>Windsor Avenue, Wimbledon</t>
  </si>
  <si>
    <t>SW19</t>
  </si>
  <si>
    <t>+44 2081232852</t>
  </si>
  <si>
    <t>payment@wordminds.com</t>
  </si>
  <si>
    <t>linguist@wordminds.com</t>
  </si>
  <si>
    <t>Active Gaming Media Co. Ltd.</t>
  </si>
  <si>
    <t>Matteo Pastore</t>
  </si>
  <si>
    <t>Okazaki Building 2F, 1-12-6 Utsubo Honmachi, Nishi ward</t>
  </si>
  <si>
    <t>Osaka</t>
  </si>
  <si>
    <t>Japan</t>
  </si>
  <si>
    <t>550-0004</t>
  </si>
  <si>
    <t>06-6147-9401</t>
  </si>
  <si>
    <t>matteo.pastore@activegamingmedia.com</t>
  </si>
  <si>
    <t>FRE-ENG</t>
  </si>
  <si>
    <t>Babylon BHT</t>
  </si>
  <si>
    <t>Herman Milke</t>
  </si>
  <si>
    <t>request online, skrill</t>
  </si>
  <si>
    <t>herman@babylon.com</t>
  </si>
  <si>
    <t>FRE-GER</t>
  </si>
  <si>
    <t>Polilingua</t>
  </si>
  <si>
    <t>Inga Popazoglo</t>
  </si>
  <si>
    <t>Friedackerstrasse 22</t>
  </si>
  <si>
    <t>Zürich</t>
  </si>
  <si>
    <t>Switzerland</t>
  </si>
  <si>
    <t>8050</t>
  </si>
  <si>
    <t>+41 788 300 202</t>
  </si>
  <si>
    <t>http://www.polilingua.com/current-projects.htm</t>
  </si>
  <si>
    <t>THEY NEVER PAY IF NOT REMINDED - CHARGE ACCOUNTING FEE! upload invoice to homepage (click upper checkbox)</t>
  </si>
  <si>
    <t>inga.popazoglo@polilingua.com; pm_deusch@polilingua.com</t>
  </si>
  <si>
    <t>POR-ENG</t>
  </si>
  <si>
    <t>Day Translations</t>
  </si>
  <si>
    <t>Virginia Navedo</t>
  </si>
  <si>
    <t>1750 Montgomery Street, 1st Floor</t>
  </si>
  <si>
    <t>San Francisco</t>
  </si>
  <si>
    <t>94111</t>
  </si>
  <si>
    <t>1-800-969-6853</t>
  </si>
  <si>
    <t>contact@daytranslations</t>
  </si>
  <si>
    <t>POR-GER</t>
  </si>
  <si>
    <t>Arquine</t>
  </si>
  <si>
    <t>Armando López Carillo</t>
  </si>
  <si>
    <t>Culiacan 123, Colonia Hipódromo Condesa</t>
  </si>
  <si>
    <t>Mexico City</t>
  </si>
  <si>
    <t>Mexico</t>
  </si>
  <si>
    <t>06170</t>
  </si>
  <si>
    <t>libros@arquine.com</t>
  </si>
  <si>
    <t>TRANS GER</t>
  </si>
  <si>
    <t>Hero Translating</t>
  </si>
  <si>
    <t>Maria Logunova</t>
  </si>
  <si>
    <t>HT International, Seifertova 823/9</t>
  </si>
  <si>
    <t>Prague</t>
  </si>
  <si>
    <t>Czech Republic</t>
  </si>
  <si>
    <t>130  00</t>
  </si>
  <si>
    <t>+420 222 543 905</t>
  </si>
  <si>
    <t>vorel@hero-translating.com</t>
  </si>
  <si>
    <t>logunova@hero-translating.com</t>
  </si>
  <si>
    <t>CZ27526941</t>
  </si>
  <si>
    <t>Mytranslate</t>
  </si>
  <si>
    <t>Katarzyna Domek</t>
  </si>
  <si>
    <t>Winsenerstraße 147</t>
  </si>
  <si>
    <t>Hamburg</t>
  </si>
  <si>
    <t>Germany</t>
  </si>
  <si>
    <t>21077</t>
  </si>
  <si>
    <t>+41 71-7801650</t>
  </si>
  <si>
    <t>wetranslate@mytranslate.com</t>
  </si>
  <si>
    <t>Quills Linguistics</t>
  </si>
  <si>
    <t>Matt Ryan</t>
  </si>
  <si>
    <t>Calle Dr. Melán 56</t>
  </si>
  <si>
    <t>Telde, Las Palmas</t>
  </si>
  <si>
    <t>35200</t>
  </si>
  <si>
    <t>+34 828 905 284</t>
  </si>
  <si>
    <t>monthly invoice, paid within 31 days</t>
  </si>
  <si>
    <t>matt@quillslinguistics.com</t>
  </si>
  <si>
    <t>Languagemet</t>
  </si>
  <si>
    <t>Basel Nahal</t>
  </si>
  <si>
    <t>Huda Building Main Street</t>
  </si>
  <si>
    <t>Ruda</t>
  </si>
  <si>
    <t>Palestine</t>
  </si>
  <si>
    <t>+972598855968</t>
  </si>
  <si>
    <t>basel.nahal@gmail.com;pm3@languagemet.com</t>
  </si>
  <si>
    <t>Cross Rates</t>
  </si>
  <si>
    <t>Currency Last Trade</t>
  </si>
  <si>
    <t>USD $ N/A</t>
  </si>
  <si>
    <t>JPY ¥ N/A</t>
  </si>
  <si>
    <t>EUR € N/A</t>
  </si>
  <si>
    <t>CAD $ N/A</t>
  </si>
  <si>
    <t>GBP £ N/A</t>
  </si>
  <si>
    <t>AUD $ N/A</t>
  </si>
  <si>
    <t>CHF N/A</t>
  </si>
  <si>
    <t>1 USD $</t>
  </si>
  <si>
    <t>–</t>
  </si>
  <si>
    <t>1 JPY ¥</t>
  </si>
  <si>
    <t>1 EUR €</t>
  </si>
  <si>
    <t>1 CAD $</t>
  </si>
  <si>
    <t>1 GBP £</t>
  </si>
  <si>
    <t>1 AUD $</t>
  </si>
  <si>
    <t>1 CHF</t>
  </si>
</sst>
</file>

<file path=xl/styles.xml><?xml version="1.0" encoding="utf-8"?>
<styleSheet xmlns="http://schemas.openxmlformats.org/spreadsheetml/2006/main">
  <numFmts count="24">
    <numFmt numFmtId="164" formatCode="GENERAL"/>
    <numFmt numFmtId="165" formatCode="0.000"/>
    <numFmt numFmtId="166" formatCode="0.00"/>
    <numFmt numFmtId="167" formatCode="M/D/YYYY"/>
    <numFmt numFmtId="168" formatCode="#,##0"/>
    <numFmt numFmtId="169" formatCode="_)@&quot;  &quot;"/>
    <numFmt numFmtId="170" formatCode="_)#;_)#;_)#;_)@"/>
    <numFmt numFmtId="171" formatCode="#_)"/>
    <numFmt numFmtId="172" formatCode="\€#,##0.00"/>
    <numFmt numFmtId="173" formatCode="YY/MM"/>
    <numFmt numFmtId="174" formatCode="YYYY\-MM\-DD"/>
    <numFmt numFmtId="175" formatCode="0.00%"/>
    <numFmt numFmtId="176" formatCode="#,##0.00;\-#,##0.00"/>
    <numFmt numFmtId="177" formatCode="DD/MM/YYYY"/>
    <numFmt numFmtId="178" formatCode="#,##0.00_);\(#,##0.00\)"/>
    <numFmt numFmtId="179" formatCode="[$£-809]#,##0.00;\-[$£-809]#,##0.00"/>
    <numFmt numFmtId="180" formatCode="#,##0.00\ [$€-1]_);\(#,##0.00\ [$€-1]\)"/>
    <numFmt numFmtId="181" formatCode="[$$-409]#,##0.00_);\([$$-409]#,##0.00\)"/>
    <numFmt numFmtId="182" formatCode="#,##0.00\ [$€-1]"/>
    <numFmt numFmtId="183" formatCode="M/D/YY\ H:MM;@"/>
    <numFmt numFmtId="184" formatCode="0"/>
    <numFmt numFmtId="185" formatCode="YYYY\-MM\-DD\ HH:MM"/>
    <numFmt numFmtId="186" formatCode="#,##0.000_);\(#,##0.000\)"/>
    <numFmt numFmtId="187" formatCode="@"/>
  </numFmts>
  <fonts count="24">
    <font>
      <sz val="10"/>
      <color rgb="FF6C921D"/>
      <name val="Trebuchet MS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5"/>
      <color rgb="FFFFFFFF"/>
      <name val="Trebuchet MS"/>
      <family val="2"/>
      <charset val="1"/>
    </font>
    <font>
      <b val="true"/>
      <sz val="18"/>
      <name val="Trebuchet MS"/>
      <family val="1"/>
      <charset val="1"/>
    </font>
    <font>
      <sz val="10"/>
      <name val="Trebuchet MS"/>
      <family val="2"/>
      <charset val="1"/>
    </font>
    <font>
      <sz val="8"/>
      <name val="Trebuchet MS"/>
      <family val="2"/>
      <charset val="1"/>
    </font>
    <font>
      <sz val="9"/>
      <color rgb="FF486113"/>
      <name val="Trebuchet MS"/>
      <family val="2"/>
      <charset val="1"/>
    </font>
    <font>
      <sz val="10"/>
      <color rgb="FF3B3B3B"/>
      <name val="Trebuchet MS"/>
      <family val="2"/>
      <charset val="1"/>
    </font>
    <font>
      <b val="true"/>
      <sz val="16"/>
      <color rgb="FFAD4D12"/>
      <name val="Trebuchet MS"/>
      <family val="2"/>
      <charset val="1"/>
    </font>
    <font>
      <sz val="9"/>
      <name val="Trebuchet MS"/>
      <family val="2"/>
      <charset val="1"/>
    </font>
    <font>
      <b val="true"/>
      <sz val="18"/>
      <color rgb="FF486113"/>
      <name val="Trebuchet MS"/>
      <family val="2"/>
      <charset val="1"/>
    </font>
    <font>
      <b val="true"/>
      <sz val="18"/>
      <color rgb="FFC42F1A"/>
      <name val="Trebuchet MS"/>
      <family val="2"/>
      <charset val="1"/>
    </font>
    <font>
      <sz val="14"/>
      <color rgb="FF6C921D"/>
      <name val="Trebuchet MS"/>
      <family val="2"/>
      <charset val="1"/>
    </font>
    <font>
      <sz val="10"/>
      <color rgb="FF2C3C43"/>
      <name val="Trebuchet MS"/>
      <family val="2"/>
      <charset val="1"/>
    </font>
    <font>
      <sz val="16"/>
      <color rgb="FF6C921D"/>
      <name val="Calibri"/>
      <family val="2"/>
      <charset val="1"/>
    </font>
    <font>
      <b val="true"/>
      <sz val="10"/>
      <color rgb="FF6C921D"/>
      <name val="Trebuchet MS"/>
      <family val="2"/>
      <charset val="1"/>
    </font>
    <font>
      <b val="true"/>
      <sz val="25"/>
      <color rgb="FF000000"/>
      <name val="Trebuchet MS"/>
      <family val="2"/>
    </font>
    <font>
      <sz val="11"/>
      <name val="Trebuchet MS"/>
      <family val="1"/>
      <charset val="1"/>
    </font>
    <font>
      <sz val="10"/>
      <color rgb="FF6C921D"/>
      <name val="Times New Roman"/>
      <family val="1"/>
      <charset val="1"/>
    </font>
    <font>
      <sz val="10"/>
      <color rgb="FF6C921D"/>
      <name val="Arial"/>
      <family val="2"/>
      <charset val="1"/>
    </font>
    <font>
      <sz val="12"/>
      <color rgb="FF6C921D"/>
      <name val="Arial"/>
      <family val="2"/>
      <charset val="1"/>
    </font>
    <font>
      <vertAlign val="superscript"/>
      <sz val="10"/>
      <color rgb="FF6C921D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6C921D"/>
        <bgColor rgb="FF808080"/>
      </patternFill>
    </fill>
    <fill>
      <patternFill patternType="solid">
        <fgColor rgb="FFD5EDA2"/>
        <bgColor rgb="FFC0E474"/>
      </patternFill>
    </fill>
    <fill>
      <patternFill patternType="solid">
        <fgColor rgb="FFC0E474"/>
        <bgColor rgb="FFD5EDA2"/>
      </patternFill>
    </fill>
    <fill>
      <patternFill patternType="solid">
        <fgColor rgb="FFEAF6D1"/>
        <bgColor rgb="FFFFFFFF"/>
      </patternFill>
    </fill>
    <fill>
      <patternFill patternType="solid">
        <fgColor rgb="FFFFFFFF"/>
        <bgColor rgb="FFEAF6D1"/>
      </patternFill>
    </fill>
  </fills>
  <borders count="9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90C226"/>
      </bottom>
      <diagonal/>
    </border>
    <border diagonalUp="false" diagonalDown="false">
      <left style="thin">
        <color rgb="FF90C226"/>
      </left>
      <right style="thin">
        <color rgb="FF90C226"/>
      </right>
      <top style="thin">
        <color rgb="FF90C226"/>
      </top>
      <bottom style="thin">
        <color rgb="FF90C226"/>
      </bottom>
      <diagonal/>
    </border>
    <border diagonalUp="false" diagonalDown="false">
      <left style="thin">
        <color rgb="FF90C226"/>
      </left>
      <right style="thin">
        <color rgb="FF90C226"/>
      </right>
      <top style="thin">
        <color rgb="FF90C226"/>
      </top>
      <bottom/>
      <diagonal/>
    </border>
    <border diagonalUp="false" diagonalDown="false">
      <left style="thin">
        <color rgb="FF90C226"/>
      </left>
      <right style="thin">
        <color rgb="FF90C226"/>
      </right>
      <top style="medium"/>
      <bottom style="double"/>
      <diagonal/>
    </border>
    <border diagonalUp="false" diagonalDown="false">
      <left style="thin">
        <color rgb="FF90C226"/>
      </left>
      <right/>
      <top style="thin">
        <color rgb="FF90C226"/>
      </top>
      <bottom style="thin">
        <color rgb="FF90C226"/>
      </bottom>
      <diagonal/>
    </border>
    <border diagonalUp="false" diagonalDown="false">
      <left/>
      <right/>
      <top style="thin">
        <color rgb="FF90C226"/>
      </top>
      <bottom style="thin">
        <color rgb="FF90C226"/>
      </bottom>
      <diagonal/>
    </border>
    <border diagonalUp="false" diagonalDown="false">
      <left/>
      <right style="thin">
        <color rgb="FF90C226"/>
      </right>
      <top style="thin">
        <color rgb="FF90C226"/>
      </top>
      <bottom style="thin">
        <color rgb="FF90C226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top" textRotation="0" wrapText="true" indent="0" shrinkToFit="false"/>
    </xf>
    <xf numFmtId="164" fontId="16" fillId="0" borderId="0" applyFont="true" applyBorder="false" applyAlignment="true" applyProtection="false">
      <alignment horizontal="general" vertical="center" textRotation="0" wrapText="false" indent="0" shrinkToFit="false"/>
    </xf>
  </cellStyleXfs>
  <cellXfs count="181">
    <xf numFmtId="164" fontId="0" fillId="0" borderId="0" xfId="0" applyFont="false" applyBorder="false" applyAlignment="fals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true" applyBorder="false" applyAlignment="false" applyProtection="true">
      <alignment horizontal="general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top" textRotation="0" wrapText="true" indent="0" shrinkToFit="false"/>
      <protection locked="true" hidden="false"/>
    </xf>
    <xf numFmtId="164" fontId="4" fillId="2" borderId="0" xfId="0" applyFont="true" applyBorder="true" applyAlignment="true" applyProtection="true">
      <alignment horizontal="left" vertical="center" textRotation="0" wrapText="false" indent="5" shrinkToFit="false"/>
      <protection locked="true" hidden="false"/>
    </xf>
    <xf numFmtId="165" fontId="5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5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false" applyAlignment="false" applyProtection="true">
      <alignment horizontal="general" vertical="top" textRotation="0" wrapText="true" indent="0" shrinkToFit="false"/>
      <protection locked="true" hidden="false"/>
    </xf>
    <xf numFmtId="164" fontId="0" fillId="3" borderId="0" xfId="0" applyFont="false" applyBorder="false" applyAlignment="true" applyProtection="true">
      <alignment horizontal="left" vertical="top" textRotation="0" wrapText="true" indent="3" shrinkToFit="false"/>
      <protection locked="true" hidden="false"/>
    </xf>
    <xf numFmtId="164" fontId="0" fillId="3" borderId="0" xfId="0" applyFont="false" applyBorder="false" applyAlignment="true" applyProtection="true">
      <alignment horizontal="center" vertical="top" textRotation="0" wrapText="true" indent="0" shrinkToFit="false"/>
      <protection locked="true" hidden="false"/>
    </xf>
    <xf numFmtId="165" fontId="0" fillId="3" borderId="0" xfId="0" applyFont="false" applyBorder="false" applyAlignment="true" applyProtection="true">
      <alignment horizontal="left" vertical="top" textRotation="0" wrapText="true" indent="3" shrinkToFit="false"/>
      <protection locked="true" hidden="false"/>
    </xf>
    <xf numFmtId="165" fontId="0" fillId="3" borderId="0" xfId="0" applyFont="false" applyBorder="false" applyAlignment="false" applyProtection="true">
      <alignment horizontal="general" vertical="top" textRotation="0" wrapText="true" indent="0" shrinkToFit="false"/>
      <protection locked="true" hidden="false"/>
    </xf>
    <xf numFmtId="166" fontId="0" fillId="3" borderId="0" xfId="0" applyFont="false" applyBorder="false" applyAlignment="false" applyProtection="true">
      <alignment horizontal="general" vertical="top" textRotation="0" wrapText="true" indent="0" shrinkToFit="false"/>
      <protection locked="true" hidden="false"/>
    </xf>
    <xf numFmtId="164" fontId="0" fillId="3" borderId="0" xfId="0" applyFont="false" applyBorder="false" applyAlignment="false" applyProtection="true">
      <alignment horizontal="general" vertical="top" textRotation="0" wrapText="true" indent="0" shrinkToFit="false"/>
      <protection locked="true" hidden="false"/>
    </xf>
    <xf numFmtId="164" fontId="0" fillId="4" borderId="0" xfId="0" applyFont="false" applyBorder="false" applyAlignment="true" applyProtection="true">
      <alignment horizontal="left" vertical="top" textRotation="0" wrapText="true" indent="3" shrinkToFit="false"/>
      <protection locked="true" hidden="false"/>
    </xf>
    <xf numFmtId="164" fontId="0" fillId="4" borderId="0" xfId="0" applyFont="false" applyBorder="false" applyAlignment="true" applyProtection="true">
      <alignment horizontal="center" vertical="top" textRotation="0" wrapText="true" indent="0" shrinkToFit="false"/>
      <protection locked="true" hidden="false"/>
    </xf>
    <xf numFmtId="165" fontId="0" fillId="4" borderId="0" xfId="0" applyFont="false" applyBorder="false" applyAlignment="true" applyProtection="true">
      <alignment horizontal="left" vertical="top" textRotation="0" wrapText="true" indent="3" shrinkToFit="false"/>
      <protection locked="true" hidden="false"/>
    </xf>
    <xf numFmtId="165" fontId="0" fillId="4" borderId="0" xfId="0" applyFont="false" applyBorder="false" applyAlignment="false" applyProtection="true">
      <alignment horizontal="general" vertical="top" textRotation="0" wrapText="true" indent="0" shrinkToFit="false"/>
      <protection locked="true" hidden="false"/>
    </xf>
    <xf numFmtId="166" fontId="0" fillId="4" borderId="0" xfId="0" applyFont="false" applyBorder="false" applyAlignment="false" applyProtection="true">
      <alignment horizontal="general" vertical="top" textRotation="0" wrapText="true" indent="0" shrinkToFit="false"/>
      <protection locked="true" hidden="false"/>
    </xf>
    <xf numFmtId="164" fontId="0" fillId="4" borderId="0" xfId="0" applyFont="false" applyBorder="false" applyAlignment="false" applyProtection="true">
      <alignment horizontal="general" vertical="top" textRotation="0" wrapText="true" indent="0" shrinkToFit="false"/>
      <protection locked="true" hidden="false"/>
    </xf>
    <xf numFmtId="164" fontId="7" fillId="4" borderId="0" xfId="0" applyFont="true" applyBorder="true" applyAlignment="true" applyProtection="true">
      <alignment horizontal="left" vertical="center" textRotation="0" wrapText="false" indent="5" shrinkToFit="false"/>
      <protection locked="true" hidden="false"/>
    </xf>
    <xf numFmtId="164" fontId="7" fillId="4" borderId="0" xfId="0" applyFont="true" applyBorder="false" applyAlignment="true" applyProtection="true">
      <alignment horizontal="left" vertical="center" textRotation="0" wrapText="false" indent="3" shrinkToFit="false"/>
      <protection locked="true" hidden="false"/>
    </xf>
    <xf numFmtId="164" fontId="7" fillId="4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7" fillId="4" borderId="0" xfId="0" applyFont="true" applyBorder="false" applyAlignment="true" applyProtection="true">
      <alignment horizontal="left" vertical="bottom" textRotation="0" wrapText="false" indent="3" shrinkToFit="false"/>
      <protection locked="true" hidden="false"/>
    </xf>
    <xf numFmtId="164" fontId="7" fillId="4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4" borderId="0" xfId="0" applyFont="true" applyBorder="false" applyAlignment="true" applyProtection="true">
      <alignment horizontal="left" vertical="center" textRotation="0" wrapText="false" indent="8" shrinkToFit="false"/>
      <protection locked="true" hidden="false"/>
    </xf>
    <xf numFmtId="165" fontId="6" fillId="4" borderId="0" xfId="0" applyFont="true" applyBorder="false" applyAlignment="false" applyProtection="true">
      <alignment horizontal="general" vertical="top" textRotation="0" wrapText="true" indent="0" shrinkToFit="false"/>
      <protection locked="true" hidden="false"/>
    </xf>
    <xf numFmtId="166" fontId="6" fillId="4" borderId="0" xfId="0" applyFont="true" applyBorder="false" applyAlignment="false" applyProtection="true">
      <alignment horizontal="general" vertical="top" textRotation="0" wrapText="true" indent="0" shrinkToFit="false"/>
      <protection locked="true" hidden="false"/>
    </xf>
    <xf numFmtId="164" fontId="6" fillId="4" borderId="0" xfId="0" applyFont="true" applyBorder="false" applyAlignment="false" applyProtection="true">
      <alignment horizontal="general" vertical="top" textRotation="0" wrapText="true" indent="0" shrinkToFit="false"/>
      <protection locked="true" hidden="false"/>
    </xf>
    <xf numFmtId="164" fontId="0" fillId="4" borderId="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4" borderId="0" xfId="0" applyFont="true" applyBorder="false" applyAlignment="true" applyProtection="true">
      <alignment horizontal="left" vertical="bottom" textRotation="0" wrapText="false" indent="8" shrinkToFit="false"/>
      <protection locked="true" hidden="false"/>
    </xf>
    <xf numFmtId="164" fontId="7" fillId="4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7" fillId="4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4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7" fillId="4" borderId="0" xfId="0" applyFont="true" applyBorder="false" applyAlignment="true" applyProtection="true">
      <alignment horizontal="left" vertical="bottom" textRotation="0" wrapText="false" indent="5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5" fontId="8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8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7" fontId="1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8" fillId="0" borderId="0" xfId="0" applyFont="true" applyBorder="false" applyAlignment="false" applyProtection="true">
      <alignment horizontal="general" vertical="top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5" fontId="9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8" fillId="0" borderId="0" xfId="0" applyFont="true" applyBorder="false" applyAlignment="false" applyProtection="true">
      <alignment horizontal="general" vertical="top" textRotation="0" wrapText="true" indent="0" shrinkToFit="false"/>
      <protection locked="true" hidden="false"/>
    </xf>
    <xf numFmtId="165" fontId="11" fillId="0" borderId="0" xfId="0" applyFont="true" applyBorder="false" applyAlignment="false" applyProtection="true">
      <alignment horizontal="general" vertical="top" textRotation="0" wrapText="true" indent="0" shrinkToFit="false"/>
      <protection locked="true" hidden="false"/>
    </xf>
    <xf numFmtId="166" fontId="11" fillId="0" borderId="0" xfId="0" applyFont="true" applyBorder="false" applyAlignment="false" applyProtection="true">
      <alignment horizontal="general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5" borderId="0" xfId="0" applyFont="true" applyBorder="false" applyAlignment="true" applyProtection="true">
      <alignment horizontal="left" vertical="bottom" textRotation="0" wrapText="false" indent="3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6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6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5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6" fontId="6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6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6" borderId="0" xfId="0" applyFont="true" applyBorder="false" applyAlignment="true" applyProtection="true">
      <alignment horizontal="left" vertical="bottom" textRotation="0" wrapText="false" indent="3" shrinkToFit="false"/>
      <protection locked="true" hidden="false"/>
    </xf>
    <xf numFmtId="165" fontId="6" fillId="6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true">
      <alignment horizontal="left" vertical="top" textRotation="0" wrapText="false" indent="3" shrinkToFit="false"/>
      <protection locked="true" hidden="false"/>
    </xf>
    <xf numFmtId="164" fontId="6" fillId="5" borderId="0" xfId="0" applyFont="true" applyBorder="false" applyAlignment="true" applyProtection="true">
      <alignment horizontal="left" vertical="top" textRotation="0" wrapText="false" indent="3" shrinkToFit="false"/>
      <protection locked="true" hidden="false"/>
    </xf>
    <xf numFmtId="166" fontId="6" fillId="6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6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4" fontId="6" fillId="6" borderId="0" xfId="0" applyFont="true" applyBorder="false" applyAlignment="true" applyProtection="true">
      <alignment horizontal="left" vertical="top" textRotation="0" wrapText="false" indent="3" shrinkToFit="false"/>
      <protection locked="true" hidden="false"/>
    </xf>
    <xf numFmtId="165" fontId="6" fillId="0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6" fillId="0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13" fillId="4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0" fillId="4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2" fillId="0" borderId="0" xfId="0" applyFont="true" applyBorder="true" applyAlignment="false" applyProtection="true">
      <alignment horizontal="general" vertical="top" textRotation="0" wrapText="true" indent="0" shrinkToFit="false"/>
      <protection locked="true" hidden="false"/>
    </xf>
    <xf numFmtId="164" fontId="6" fillId="0" borderId="0" xfId="0" applyFont="true" applyBorder="false" applyAlignment="false" applyProtection="true">
      <alignment horizontal="general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5" xfId="0" applyFont="true" applyBorder="true" applyAlignment="true" applyProtection="false">
      <alignment horizontal="left" vertical="center" textRotation="0" wrapText="false" indent="3" shrinkToFit="false"/>
      <protection locked="true" hidden="false"/>
    </xf>
    <xf numFmtId="164" fontId="14" fillId="0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14" fillId="0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14" fillId="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4" fillId="0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4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15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9" fontId="15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1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5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5" fillId="4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4" fontId="16" fillId="0" borderId="0" xfId="21" applyFont="true" applyBorder="true" applyAlignment="fals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2" fontId="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0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0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5" fontId="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6" fontId="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0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5" fontId="0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0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6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7" fontId="0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0" fillId="0" borderId="0" xfId="0" applyFont="true" applyBorder="false" applyAlignment="false" applyProtection="true">
      <alignment horizontal="general" vertical="top" textRotation="0" wrapText="true" indent="0" shrinkToFit="false"/>
      <protection locked="true" hidden="false"/>
    </xf>
    <xf numFmtId="178" fontId="0" fillId="0" borderId="0" xfId="0" applyFont="true" applyBorder="false" applyAlignment="false" applyProtection="true">
      <alignment horizontal="general" vertical="top" textRotation="0" wrapText="true" indent="0" shrinkToFit="false"/>
      <protection locked="true" hidden="false"/>
    </xf>
    <xf numFmtId="167" fontId="0" fillId="0" borderId="0" xfId="0" applyFont="true" applyBorder="true" applyAlignment="false" applyProtection="false">
      <alignment horizontal="general" vertical="top" textRotation="0" wrapText="true" indent="0" shrinkToFit="false"/>
      <protection locked="true" hidden="false"/>
    </xf>
    <xf numFmtId="164" fontId="0" fillId="0" borderId="8" xfId="0" applyFont="true" applyBorder="true" applyAlignment="false" applyProtection="true">
      <alignment horizontal="general" vertical="top" textRotation="0" wrapText="true" indent="0" shrinkToFit="false"/>
      <protection locked="true" hidden="false"/>
    </xf>
    <xf numFmtId="164" fontId="0" fillId="0" borderId="8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79" fontId="17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0" fontId="17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1" fontId="17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82" fontId="17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0" xfId="21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3" fontId="0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8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true">
      <alignment horizontal="left" vertical="center" textRotation="0" wrapText="true" indent="3" shrinkToFit="false"/>
      <protection locked="true" hidden="false"/>
    </xf>
    <xf numFmtId="185" fontId="0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86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center" textRotation="0" wrapText="true" indent="3" shrinkToFit="false"/>
      <protection locked="true" hidden="false"/>
    </xf>
    <xf numFmtId="185" fontId="0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8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86" fontId="0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6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6" fontId="0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0" fillId="0" borderId="0" xfId="0" applyFont="true" applyBorder="true" applyAlignment="true" applyProtection="true">
      <alignment horizontal="left" vertical="center" textRotation="0" wrapText="true" indent="3" shrinkToFit="false"/>
      <protection locked="true" hidden="false"/>
    </xf>
    <xf numFmtId="185" fontId="0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1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87" fontId="2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0" fillId="0" borderId="0" xfId="0" applyFont="true" applyBorder="true" applyAlignment="false" applyProtection="true">
      <alignment horizontal="general" vertical="top" textRotation="0" wrapText="true" indent="0" shrinkToFit="false"/>
      <protection locked="true" hidden="false"/>
    </xf>
    <xf numFmtId="170" fontId="21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21" fillId="0" borderId="0" xfId="0" applyFont="true" applyBorder="true" applyAlignment="false" applyProtection="true">
      <alignment horizontal="general" vertical="top" textRotation="0" wrapText="tru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top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87" fontId="21" fillId="0" borderId="0" xfId="0" applyFont="true" applyBorder="false" applyAlignment="false" applyProtection="false">
      <alignment horizontal="general" vertical="top" textRotation="0" wrapText="true" indent="0" shrinkToFit="false"/>
      <protection locked="true" hidden="false"/>
    </xf>
    <xf numFmtId="170" fontId="0" fillId="0" borderId="0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21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1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top" textRotation="0" wrapText="true" indent="0" shrinkToFit="false"/>
      <protection locked="true" hidden="false"/>
    </xf>
    <xf numFmtId="169" fontId="21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87" fontId="21" fillId="0" borderId="0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9" fontId="21" fillId="0" borderId="0" xfId="0" applyFont="true" applyBorder="false" applyAlignment="false" applyProtection="true">
      <alignment horizontal="general" vertical="top" textRotation="0" wrapText="true" indent="0" shrinkToFit="false"/>
      <protection locked="true" hidden="false"/>
    </xf>
    <xf numFmtId="169" fontId="21" fillId="0" borderId="0" xfId="0" applyFont="true" applyBorder="false" applyAlignment="false" applyProtection="false">
      <alignment horizontal="general" vertical="top" textRotation="0" wrapText="true" indent="0" shrinkToFit="false"/>
      <protection locked="true" hidden="false"/>
    </xf>
    <xf numFmtId="169" fontId="21" fillId="0" borderId="0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87" fontId="21" fillId="0" borderId="0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top" textRotation="0" wrapText="true" indent="0" shrinkToFit="false"/>
      <protection locked="true" hidden="false"/>
    </xf>
    <xf numFmtId="164" fontId="0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21" fillId="0" borderId="0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1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1" fillId="0" borderId="0" xfId="0" applyFont="true" applyBorder="false" applyAlignment="false" applyProtection="true">
      <alignment horizontal="general" vertical="top" textRotation="0" wrapText="true" indent="0" shrinkToFit="false"/>
      <protection locked="true" hidden="false"/>
    </xf>
    <xf numFmtId="164" fontId="0" fillId="0" borderId="0" xfId="0" applyFont="true" applyBorder="true" applyAlignment="false" applyProtection="true">
      <alignment horizontal="general" vertical="top" textRotation="0" wrapText="true" indent="0" shrinkToFit="false"/>
      <protection locked="true" hidden="false"/>
    </xf>
    <xf numFmtId="187" fontId="20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  <cellStyle name="Excel Built-in Explanatory Text" xfId="21" builtinId="53" customBuiltin="true"/>
  </cellStyles>
  <dxfs count="20">
    <dxf>
      <font>
        <sz val="10"/>
        <color rgb="FF6C921D"/>
        <name val="Trebuchet MS"/>
        <family val="2"/>
        <charset val="1"/>
      </font>
      <fill>
        <patternFill>
          <bgColor rgb="FFEAF6D1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C0E474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D5EDA2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D5EDA2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C0E474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EAF6D1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D5EDA2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C0E474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C0E474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D5EDA2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EAF6D1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C0E474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D5EDA2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EAF6D1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C0E474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D5EDA2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EAF6D1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C0E474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D5EDA2"/>
        </patternFill>
      </fill>
    </dxf>
    <dxf>
      <font>
        <sz val="10"/>
        <color rgb="FF6C921D"/>
        <name val="Trebuchet MS"/>
        <family val="2"/>
        <charset val="1"/>
      </font>
      <fill>
        <patternFill>
          <bgColor rgb="FFEAF6D1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486113"/>
      <rgbColor rgb="FF000080"/>
      <rgbColor rgb="FF6C921D"/>
      <rgbColor rgb="FF800080"/>
      <rgbColor rgb="FF008080"/>
      <rgbColor rgb="FFC0E474"/>
      <rgbColor rgb="FF808080"/>
      <rgbColor rgb="FF9999FF"/>
      <rgbColor rgb="FFC42F1A"/>
      <rgbColor rgb="FFEAF6D1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5EDA2"/>
      <rgbColor rgb="FFFFFF99"/>
      <rgbColor rgb="FF99CCFF"/>
      <rgbColor rgb="FFFF99CC"/>
      <rgbColor rgb="FFCC99FF"/>
      <rgbColor rgb="FFFFCC99"/>
      <rgbColor rgb="FF3366FF"/>
      <rgbColor rgb="FF33CCCC"/>
      <rgbColor rgb="FF90C226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2C3C43"/>
      <rgbColor rgb="FFAD4D12"/>
      <rgbColor rgb="FF993366"/>
      <rgbColor rgb="FF333399"/>
      <rgbColor rgb="FF3B3B3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7</xdr:col>
      <xdr:colOff>613440</xdr:colOff>
      <xdr:row>12</xdr:row>
      <xdr:rowOff>120600</xdr:rowOff>
    </xdr:from>
    <xdr:to>
      <xdr:col>8</xdr:col>
      <xdr:colOff>726840</xdr:colOff>
      <xdr:row>15</xdr:row>
      <xdr:rowOff>187560</xdr:rowOff>
    </xdr:to>
    <xdr:pic>
      <xdr:nvPicPr>
        <xdr:cNvPr id="0" name="Picture 3" descr=""/>
        <xdr:cNvPicPr/>
      </xdr:nvPicPr>
      <xdr:blipFill>
        <a:blip r:embed="rId1"/>
        <a:stretch/>
      </xdr:blipFill>
      <xdr:spPr>
        <a:xfrm>
          <a:off x="10622880" y="3189240"/>
          <a:ext cx="1169280" cy="8672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7</xdr:col>
      <xdr:colOff>101520</xdr:colOff>
      <xdr:row>15</xdr:row>
      <xdr:rowOff>174960</xdr:rowOff>
    </xdr:from>
    <xdr:to>
      <xdr:col>7</xdr:col>
      <xdr:colOff>511920</xdr:colOff>
      <xdr:row>16</xdr:row>
      <xdr:rowOff>119520</xdr:rowOff>
    </xdr:to>
    <xdr:pic>
      <xdr:nvPicPr>
        <xdr:cNvPr id="1" name="Picture 4" descr=""/>
        <xdr:cNvPicPr/>
      </xdr:nvPicPr>
      <xdr:blipFill>
        <a:blip r:embed="rId2"/>
        <a:stretch/>
      </xdr:blipFill>
      <xdr:spPr>
        <a:xfrm>
          <a:off x="10110960" y="4043880"/>
          <a:ext cx="410400" cy="2113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54000</xdr:colOff>
      <xdr:row>0</xdr:row>
      <xdr:rowOff>77400</xdr:rowOff>
    </xdr:from>
    <xdr:to>
      <xdr:col>5</xdr:col>
      <xdr:colOff>2287080</xdr:colOff>
      <xdr:row>0</xdr:row>
      <xdr:rowOff>370080</xdr:rowOff>
    </xdr:to>
    <xdr:sp>
      <xdr:nvSpPr>
        <xdr:cNvPr id="2" name="CustomShape 1"/>
        <xdr:cNvSpPr/>
      </xdr:nvSpPr>
      <xdr:spPr>
        <a:xfrm>
          <a:off x="177120" y="77400"/>
          <a:ext cx="8612280" cy="292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457200" rIns="90000" tIns="45000" bIns="45000" anchor="ctr"/>
        <a:p>
          <a:pPr>
            <a:lnSpc>
              <a:spcPct val="100000"/>
            </a:lnSpc>
          </a:pPr>
          <a:r>
            <a:rPr b="1" lang="en-US" sz="2500" strike="noStrike">
              <a:solidFill>
                <a:srgbClr val="000000"/>
              </a:solidFill>
              <a:latin typeface="Trebuchet MS"/>
              <a:ea typeface="Arial"/>
            </a:rPr>
            <a:t> </a:t>
          </a:r>
          <a:endParaRPr/>
        </a:p>
      </xdr:txBody>
    </xdr:sp>
    <xdr:clientData/>
  </xdr:twoCellAnchor>
  <xdr:twoCellAnchor editAs="absolute">
    <xdr:from>
      <xdr:col>11</xdr:col>
      <xdr:colOff>375120</xdr:colOff>
      <xdr:row>0</xdr:row>
      <xdr:rowOff>77400</xdr:rowOff>
    </xdr:from>
    <xdr:to>
      <xdr:col>12</xdr:col>
      <xdr:colOff>133200</xdr:colOff>
      <xdr:row>0</xdr:row>
      <xdr:rowOff>370080</xdr:rowOff>
    </xdr:to>
    <xdr:sp>
      <xdr:nvSpPr>
        <xdr:cNvPr id="3" name="CustomShape 1"/>
        <xdr:cNvSpPr/>
      </xdr:nvSpPr>
      <xdr:spPr>
        <a:xfrm>
          <a:off x="12537720" y="77400"/>
          <a:ext cx="395640" cy="292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absolute">
    <xdr:from>
      <xdr:col>5</xdr:col>
      <xdr:colOff>2162520</xdr:colOff>
      <xdr:row>0</xdr:row>
      <xdr:rowOff>77400</xdr:rowOff>
    </xdr:from>
    <xdr:to>
      <xdr:col>11</xdr:col>
      <xdr:colOff>374040</xdr:colOff>
      <xdr:row>0</xdr:row>
      <xdr:rowOff>370080</xdr:rowOff>
    </xdr:to>
    <xdr:sp>
      <xdr:nvSpPr>
        <xdr:cNvPr id="4" name="CustomShape 1"/>
        <xdr:cNvSpPr/>
      </xdr:nvSpPr>
      <xdr:spPr>
        <a:xfrm>
          <a:off x="8664840" y="77400"/>
          <a:ext cx="3871800" cy="292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absolute">
    <xdr:from>
      <xdr:col>12</xdr:col>
      <xdr:colOff>130680</xdr:colOff>
      <xdr:row>0</xdr:row>
      <xdr:rowOff>77400</xdr:rowOff>
    </xdr:from>
    <xdr:to>
      <xdr:col>14</xdr:col>
      <xdr:colOff>514440</xdr:colOff>
      <xdr:row>0</xdr:row>
      <xdr:rowOff>370080</xdr:rowOff>
    </xdr:to>
    <xdr:sp>
      <xdr:nvSpPr>
        <xdr:cNvPr id="5" name="CustomShape 1"/>
        <xdr:cNvSpPr/>
      </xdr:nvSpPr>
      <xdr:spPr>
        <a:xfrm>
          <a:off x="12930840" y="77400"/>
          <a:ext cx="1453680" cy="292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absolute">
    <xdr:from>
      <xdr:col>14</xdr:col>
      <xdr:colOff>515160</xdr:colOff>
      <xdr:row>0</xdr:row>
      <xdr:rowOff>77400</xdr:rowOff>
    </xdr:from>
    <xdr:to>
      <xdr:col>15</xdr:col>
      <xdr:colOff>522360</xdr:colOff>
      <xdr:row>0</xdr:row>
      <xdr:rowOff>370080</xdr:rowOff>
    </xdr:to>
    <xdr:sp>
      <xdr:nvSpPr>
        <xdr:cNvPr id="6" name="CustomShape 1"/>
        <xdr:cNvSpPr/>
      </xdr:nvSpPr>
      <xdr:spPr>
        <a:xfrm>
          <a:off x="14385240" y="77400"/>
          <a:ext cx="834480" cy="292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absolute">
    <xdr:from>
      <xdr:col>15</xdr:col>
      <xdr:colOff>522360</xdr:colOff>
      <xdr:row>0</xdr:row>
      <xdr:rowOff>77400</xdr:rowOff>
    </xdr:from>
    <xdr:to>
      <xdr:col>17</xdr:col>
      <xdr:colOff>68400</xdr:colOff>
      <xdr:row>0</xdr:row>
      <xdr:rowOff>370080</xdr:rowOff>
    </xdr:to>
    <xdr:sp>
      <xdr:nvSpPr>
        <xdr:cNvPr id="7" name="CustomShape 1"/>
        <xdr:cNvSpPr/>
      </xdr:nvSpPr>
      <xdr:spPr>
        <a:xfrm>
          <a:off x="15219720" y="77400"/>
          <a:ext cx="1305720" cy="292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116280</xdr:colOff>
      <xdr:row>0</xdr:row>
      <xdr:rowOff>77400</xdr:rowOff>
    </xdr:from>
    <xdr:to>
      <xdr:col>8</xdr:col>
      <xdr:colOff>75240</xdr:colOff>
      <xdr:row>0</xdr:row>
      <xdr:rowOff>395640</xdr:rowOff>
    </xdr:to>
    <xdr:sp>
      <xdr:nvSpPr>
        <xdr:cNvPr id="8" name="CustomShape 1"/>
        <xdr:cNvSpPr/>
      </xdr:nvSpPr>
      <xdr:spPr>
        <a:xfrm>
          <a:off x="196920" y="77400"/>
          <a:ext cx="9714960" cy="3182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457200" rIns="90000" tIns="45000" bIns="45000" anchor="ctr"/>
        <a:p>
          <a:pPr>
            <a:lnSpc>
              <a:spcPct val="100000"/>
            </a:lnSpc>
          </a:pPr>
          <a:r>
            <a:rPr b="1" lang="en-US" sz="2500" strike="noStrike">
              <a:solidFill>
                <a:srgbClr val="000000"/>
              </a:solidFill>
              <a:latin typeface="Trebuchet MS"/>
              <a:ea typeface="Arial"/>
            </a:rPr>
            <a:t> </a:t>
          </a:r>
          <a:endParaRPr/>
        </a:p>
      </xdr:txBody>
    </xdr:sp>
    <xdr:clientData/>
  </xdr:twoCellAnchor>
  <xdr:twoCellAnchor editAs="absolute">
    <xdr:from>
      <xdr:col>11</xdr:col>
      <xdr:colOff>14400</xdr:colOff>
      <xdr:row>0</xdr:row>
      <xdr:rowOff>77400</xdr:rowOff>
    </xdr:from>
    <xdr:to>
      <xdr:col>12</xdr:col>
      <xdr:colOff>85320</xdr:colOff>
      <xdr:row>0</xdr:row>
      <xdr:rowOff>395640</xdr:rowOff>
    </xdr:to>
    <xdr:sp>
      <xdr:nvSpPr>
        <xdr:cNvPr id="9" name="CustomShape 1"/>
        <xdr:cNvSpPr/>
      </xdr:nvSpPr>
      <xdr:spPr>
        <a:xfrm>
          <a:off x="12114720" y="77400"/>
          <a:ext cx="361080" cy="3182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absolute">
    <xdr:from>
      <xdr:col>8</xdr:col>
      <xdr:colOff>131760</xdr:colOff>
      <xdr:row>0</xdr:row>
      <xdr:rowOff>77400</xdr:rowOff>
    </xdr:from>
    <xdr:to>
      <xdr:col>11</xdr:col>
      <xdr:colOff>13320</xdr:colOff>
      <xdr:row>0</xdr:row>
      <xdr:rowOff>395640</xdr:rowOff>
    </xdr:to>
    <xdr:sp>
      <xdr:nvSpPr>
        <xdr:cNvPr id="10" name="CustomShape 1"/>
        <xdr:cNvSpPr/>
      </xdr:nvSpPr>
      <xdr:spPr>
        <a:xfrm>
          <a:off x="9968400" y="77400"/>
          <a:ext cx="2145240" cy="3182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absolute">
    <xdr:from>
      <xdr:col>12</xdr:col>
      <xdr:colOff>83160</xdr:colOff>
      <xdr:row>0</xdr:row>
      <xdr:rowOff>77400</xdr:rowOff>
    </xdr:from>
    <xdr:to>
      <xdr:col>13</xdr:col>
      <xdr:colOff>553320</xdr:colOff>
      <xdr:row>0</xdr:row>
      <xdr:rowOff>395640</xdr:rowOff>
    </xdr:to>
    <xdr:sp>
      <xdr:nvSpPr>
        <xdr:cNvPr id="11" name="CustomShape 1"/>
        <xdr:cNvSpPr/>
      </xdr:nvSpPr>
      <xdr:spPr>
        <a:xfrm>
          <a:off x="12473640" y="77400"/>
          <a:ext cx="1326240" cy="3182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absolute">
    <xdr:from>
      <xdr:col>13</xdr:col>
      <xdr:colOff>553680</xdr:colOff>
      <xdr:row>0</xdr:row>
      <xdr:rowOff>77400</xdr:rowOff>
    </xdr:from>
    <xdr:to>
      <xdr:col>13</xdr:col>
      <xdr:colOff>1314720</xdr:colOff>
      <xdr:row>0</xdr:row>
      <xdr:rowOff>395640</xdr:rowOff>
    </xdr:to>
    <xdr:sp>
      <xdr:nvSpPr>
        <xdr:cNvPr id="12" name="CustomShape 1"/>
        <xdr:cNvSpPr/>
      </xdr:nvSpPr>
      <xdr:spPr>
        <a:xfrm>
          <a:off x="13800240" y="77400"/>
          <a:ext cx="761040" cy="3182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absolute">
    <xdr:from>
      <xdr:col>13</xdr:col>
      <xdr:colOff>1315080</xdr:colOff>
      <xdr:row>0</xdr:row>
      <xdr:rowOff>77400</xdr:rowOff>
    </xdr:from>
    <xdr:to>
      <xdr:col>14</xdr:col>
      <xdr:colOff>447120</xdr:colOff>
      <xdr:row>0</xdr:row>
      <xdr:rowOff>395640</xdr:rowOff>
    </xdr:to>
    <xdr:sp>
      <xdr:nvSpPr>
        <xdr:cNvPr id="13" name="CustomShape 1"/>
        <xdr:cNvSpPr/>
      </xdr:nvSpPr>
      <xdr:spPr>
        <a:xfrm>
          <a:off x="14561640" y="77400"/>
          <a:ext cx="1191240" cy="3182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2</xdr:col>
      <xdr:colOff>54000</xdr:colOff>
      <xdr:row>0</xdr:row>
      <xdr:rowOff>77400</xdr:rowOff>
    </xdr:from>
    <xdr:to>
      <xdr:col>11</xdr:col>
      <xdr:colOff>170280</xdr:colOff>
      <xdr:row>0</xdr:row>
      <xdr:rowOff>241200</xdr:rowOff>
    </xdr:to>
    <xdr:sp>
      <xdr:nvSpPr>
        <xdr:cNvPr id="14" name="CustomShape 1"/>
        <xdr:cNvSpPr/>
      </xdr:nvSpPr>
      <xdr:spPr>
        <a:xfrm>
          <a:off x="196560" y="77400"/>
          <a:ext cx="10600920" cy="1638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457200" rIns="90000" tIns="45000" bIns="45000" anchor="ctr"/>
        <a:p>
          <a:pPr>
            <a:lnSpc>
              <a:spcPct val="100000"/>
            </a:lnSpc>
          </a:pPr>
          <a:r>
            <a:rPr b="1" lang="en-US" sz="2500" strike="noStrike">
              <a:solidFill>
                <a:srgbClr val="000000"/>
              </a:solidFill>
              <a:latin typeface="Trebuchet MS"/>
              <a:ea typeface="Arial"/>
            </a:rPr>
            <a:t> </a:t>
          </a:r>
          <a:endParaRPr/>
        </a:p>
      </xdr:txBody>
    </xdr:sp>
    <xdr:clientData/>
  </xdr:twoCellAnchor>
  <xdr:twoCellAnchor editAs="absolute">
    <xdr:from>
      <xdr:col>12</xdr:col>
      <xdr:colOff>200520</xdr:colOff>
      <xdr:row>0</xdr:row>
      <xdr:rowOff>77400</xdr:rowOff>
    </xdr:from>
    <xdr:to>
      <xdr:col>12</xdr:col>
      <xdr:colOff>493560</xdr:colOff>
      <xdr:row>0</xdr:row>
      <xdr:rowOff>241200</xdr:rowOff>
    </xdr:to>
    <xdr:sp>
      <xdr:nvSpPr>
        <xdr:cNvPr id="15" name="CustomShape 1"/>
        <xdr:cNvSpPr/>
      </xdr:nvSpPr>
      <xdr:spPr>
        <a:xfrm>
          <a:off x="11902680" y="77400"/>
          <a:ext cx="293040" cy="1638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absolute">
    <xdr:from>
      <xdr:col>11</xdr:col>
      <xdr:colOff>205920</xdr:colOff>
      <xdr:row>0</xdr:row>
      <xdr:rowOff>77400</xdr:rowOff>
    </xdr:from>
    <xdr:to>
      <xdr:col>12</xdr:col>
      <xdr:colOff>199440</xdr:colOff>
      <xdr:row>0</xdr:row>
      <xdr:rowOff>241200</xdr:rowOff>
    </xdr:to>
    <xdr:sp>
      <xdr:nvSpPr>
        <xdr:cNvPr id="16" name="CustomShape 1"/>
        <xdr:cNvSpPr/>
      </xdr:nvSpPr>
      <xdr:spPr>
        <a:xfrm>
          <a:off x="10833120" y="77400"/>
          <a:ext cx="1068480" cy="1638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absolute">
    <xdr:from>
      <xdr:col>12</xdr:col>
      <xdr:colOff>491760</xdr:colOff>
      <xdr:row>0</xdr:row>
      <xdr:rowOff>77400</xdr:rowOff>
    </xdr:from>
    <xdr:to>
      <xdr:col>12</xdr:col>
      <xdr:colOff>1568520</xdr:colOff>
      <xdr:row>0</xdr:row>
      <xdr:rowOff>241200</xdr:rowOff>
    </xdr:to>
    <xdr:sp>
      <xdr:nvSpPr>
        <xdr:cNvPr id="17" name="CustomShape 1"/>
        <xdr:cNvSpPr/>
      </xdr:nvSpPr>
      <xdr:spPr>
        <a:xfrm>
          <a:off x="12193920" y="77400"/>
          <a:ext cx="1076760" cy="1638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absolute">
    <xdr:from>
      <xdr:col>12</xdr:col>
      <xdr:colOff>1569240</xdr:colOff>
      <xdr:row>0</xdr:row>
      <xdr:rowOff>77400</xdr:rowOff>
    </xdr:from>
    <xdr:to>
      <xdr:col>13</xdr:col>
      <xdr:colOff>94320</xdr:colOff>
      <xdr:row>0</xdr:row>
      <xdr:rowOff>241200</xdr:rowOff>
    </xdr:to>
    <xdr:sp>
      <xdr:nvSpPr>
        <xdr:cNvPr id="18" name="CustomShape 1"/>
        <xdr:cNvSpPr/>
      </xdr:nvSpPr>
      <xdr:spPr>
        <a:xfrm>
          <a:off x="13271400" y="77400"/>
          <a:ext cx="618120" cy="1638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 editAs="absolute">
    <xdr:from>
      <xdr:col>13</xdr:col>
      <xdr:colOff>94680</xdr:colOff>
      <xdr:row>0</xdr:row>
      <xdr:rowOff>77400</xdr:rowOff>
    </xdr:from>
    <xdr:to>
      <xdr:col>13</xdr:col>
      <xdr:colOff>1062000</xdr:colOff>
      <xdr:row>0</xdr:row>
      <xdr:rowOff>241200</xdr:rowOff>
    </xdr:to>
    <xdr:sp>
      <xdr:nvSpPr>
        <xdr:cNvPr id="19" name="CustomShape 1"/>
        <xdr:cNvSpPr/>
      </xdr:nvSpPr>
      <xdr:spPr>
        <a:xfrm>
          <a:off x="13889880" y="77400"/>
          <a:ext cx="967320" cy="1638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mailto:henrikas@e-vertimai.com" TargetMode="External"/><Relationship Id="rId2" Type="http://schemas.openxmlformats.org/officeDocument/2006/relationships/hyperlink" Target="mailto:henrikas@e-vertimai.lt" TargetMode="External"/><Relationship Id="rId3" Type="http://schemas.openxmlformats.org/officeDocument/2006/relationships/hyperlink" Target="mailto:langs.mediators@gmail.com" TargetMode="External"/><Relationship Id="rId4" Type="http://schemas.openxmlformats.org/officeDocument/2006/relationships/hyperlink" Target="mailto:send@linguae.com" TargetMode="External"/><Relationship Id="rId5" Type="http://schemas.openxmlformats.org/officeDocument/2006/relationships/hyperlink" Target="mailto:mostansar@epictranslations.com" TargetMode="External"/><Relationship Id="rId6" Type="http://schemas.openxmlformats.org/officeDocument/2006/relationships/hyperlink" Target="mailto:finance@travod.com" TargetMode="External"/><Relationship Id="rId7" Type="http://schemas.openxmlformats.org/officeDocument/2006/relationships/hyperlink" Target="mailto:pm@travod.com" TargetMode="External"/><Relationship Id="rId8" Type="http://schemas.openxmlformats.org/officeDocument/2006/relationships/hyperlink" Target="mailto:linguist@wordminds.com" TargetMode="External"/><Relationship Id="rId9" Type="http://schemas.openxmlformats.org/officeDocument/2006/relationships/hyperlink" Target="mailto:payment@wordminds.com" TargetMode="External"/><Relationship Id="rId10" Type="http://schemas.openxmlformats.org/officeDocument/2006/relationships/hyperlink" Target="mailto:linguist@wordminds.com" TargetMode="External"/><Relationship Id="rId11" Type="http://schemas.openxmlformats.org/officeDocument/2006/relationships/hyperlink" Target="mailto:matteo.pastore@activegamingmedia.com" TargetMode="External"/><Relationship Id="rId12" Type="http://schemas.openxmlformats.org/officeDocument/2006/relationships/hyperlink" Target="mailto:herman@babylon.com" TargetMode="External"/><Relationship Id="rId13" Type="http://schemas.openxmlformats.org/officeDocument/2006/relationships/hyperlink" Target="http://www.polilingua.com/current-projects.htm" TargetMode="External"/><Relationship Id="rId14" Type="http://schemas.openxmlformats.org/officeDocument/2006/relationships/hyperlink" Target="mailto:inga.popazoglo@polilingua.com;pm_deusch@polilingua.com" TargetMode="External"/><Relationship Id="rId15" Type="http://schemas.openxmlformats.org/officeDocument/2006/relationships/hyperlink" Target="mailto:contact@daytranslations" TargetMode="External"/><Relationship Id="rId16" Type="http://schemas.openxmlformats.org/officeDocument/2006/relationships/hyperlink" Target="mailto:libros@arquine.com" TargetMode="External"/><Relationship Id="rId17" Type="http://schemas.openxmlformats.org/officeDocument/2006/relationships/hyperlink" Target="mailto:vorel@hero-translating.com" TargetMode="External"/><Relationship Id="rId18" Type="http://schemas.openxmlformats.org/officeDocument/2006/relationships/hyperlink" Target="mailto:logunova@hero-translating.com" TargetMode="External"/><Relationship Id="rId19" Type="http://schemas.openxmlformats.org/officeDocument/2006/relationships/hyperlink" Target="mailto:wetranslate@mytranslate.com" TargetMode="External"/><Relationship Id="rId20" Type="http://schemas.openxmlformats.org/officeDocument/2006/relationships/hyperlink" Target="mailto:matt@quillslinguistics.com" TargetMode="External"/><Relationship Id="rId21" Type="http://schemas.openxmlformats.org/officeDocument/2006/relationships/hyperlink" Target="mailto:basel.nahal@gmail.com;pm3@languagemet.com" TargetMode="External"/><Relationship Id="rId22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1:54"/>
  <sheetViews>
    <sheetView windowProtection="false" showFormulas="false" showGridLines="fals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C17" activeCellId="0" sqref="C17"/>
    </sheetView>
  </sheetViews>
  <sheetFormatPr defaultRowHeight="13.9"/>
  <cols>
    <col collapsed="false" hidden="false" max="1" min="1" style="1" width="3.13513513513513"/>
    <col collapsed="false" hidden="false" max="2" min="2" style="1" width="87.8486486486487"/>
    <col collapsed="false" hidden="false" max="3" min="3" style="1" width="27.7189189189189"/>
    <col collapsed="false" hidden="false" max="4" min="4" style="1" width="3.00540540540541"/>
    <col collapsed="false" hidden="false" max="5" min="5" style="1" width="4.00540540540541"/>
    <col collapsed="false" hidden="false" max="6" min="6" style="1" width="13.5783783783784"/>
    <col collapsed="false" hidden="false" max="7" min="7" style="1" width="11.0054054054054"/>
    <col collapsed="false" hidden="false" max="8" min="8" style="2" width="15.8540540540541"/>
    <col collapsed="false" hidden="false" max="9" min="9" style="1" width="13.5783783783784"/>
    <col collapsed="false" hidden="false" max="10" min="10" style="1" width="1.14594594594595"/>
    <col collapsed="false" hidden="false" max="11" min="11" style="1" width="19.4324324324324"/>
    <col collapsed="false" hidden="false" max="12" min="12" style="1" width="19"/>
    <col collapsed="false" hidden="false" max="13" min="13" style="1" width="0.140540540540541"/>
    <col collapsed="false" hidden="false" max="14" min="14" style="1" width="9.14594594594595"/>
    <col collapsed="false" hidden="false" max="15" min="15" style="1" width="11.2108108108108"/>
    <col collapsed="false" hidden="false" max="1025" min="16" style="1" width="9.14594594594595"/>
  </cols>
  <sheetData>
    <row r="1" customFormat="false" ht="58.5" hidden="false" customHeight="true" outlineLevel="0" collapsed="false">
      <c r="A1" s="3"/>
      <c r="B1" s="4" t="s">
        <v>0</v>
      </c>
      <c r="C1" s="4"/>
      <c r="D1" s="4"/>
      <c r="E1" s="4"/>
      <c r="F1" s="4"/>
      <c r="G1" s="4"/>
      <c r="H1" s="4"/>
      <c r="I1" s="4"/>
      <c r="J1" s="5"/>
      <c r="K1" s="5"/>
      <c r="L1" s="6"/>
      <c r="M1" s="7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3" customFormat="true" ht="6" hidden="false" customHeight="true" outlineLevel="0" collapsed="false">
      <c r="B2" s="8"/>
      <c r="C2" s="8"/>
      <c r="D2" s="8"/>
      <c r="E2" s="8"/>
      <c r="F2" s="8"/>
      <c r="G2" s="8"/>
      <c r="H2" s="9"/>
      <c r="I2" s="10"/>
      <c r="J2" s="11"/>
      <c r="K2" s="11"/>
      <c r="L2" s="12"/>
      <c r="M2" s="13"/>
    </row>
    <row r="3" customFormat="false" ht="6.75" hidden="false" customHeight="true" outlineLevel="0" collapsed="false">
      <c r="A3" s="3"/>
      <c r="B3" s="14"/>
      <c r="C3" s="14"/>
      <c r="D3" s="14"/>
      <c r="E3" s="14"/>
      <c r="F3" s="14"/>
      <c r="G3" s="14"/>
      <c r="H3" s="15"/>
      <c r="I3" s="16"/>
      <c r="J3" s="17"/>
      <c r="K3" s="17"/>
      <c r="L3" s="18"/>
      <c r="M3" s="19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2.75" hidden="false" customHeight="true" outlineLevel="0" collapsed="false">
      <c r="A4" s="0"/>
      <c r="B4" s="20" t="s">
        <v>1</v>
      </c>
      <c r="C4" s="20"/>
      <c r="D4" s="21"/>
      <c r="E4" s="22"/>
      <c r="F4" s="22" t="s">
        <v>2</v>
      </c>
      <c r="G4" s="23"/>
      <c r="H4" s="24"/>
      <c r="I4" s="25"/>
      <c r="J4" s="26"/>
      <c r="K4" s="26"/>
      <c r="L4" s="27"/>
      <c r="M4" s="28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2.75" hidden="false" customHeight="true" outlineLevel="0" collapsed="false">
      <c r="A5" s="0"/>
      <c r="B5" s="20" t="s">
        <v>3</v>
      </c>
      <c r="C5" s="20"/>
      <c r="D5" s="21"/>
      <c r="E5" s="22"/>
      <c r="F5" s="22" t="s">
        <v>4</v>
      </c>
      <c r="G5" s="29"/>
      <c r="H5" s="29"/>
      <c r="I5" s="25"/>
      <c r="J5" s="26"/>
      <c r="K5" s="26"/>
      <c r="L5" s="27"/>
      <c r="M5" s="28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6.75" hidden="false" customHeight="true" outlineLevel="0" collapsed="false">
      <c r="A6" s="0"/>
      <c r="B6" s="30"/>
      <c r="C6" s="30"/>
      <c r="D6" s="31"/>
      <c r="E6" s="32"/>
      <c r="F6" s="32"/>
      <c r="G6" s="32"/>
      <c r="H6" s="33"/>
      <c r="I6" s="34"/>
      <c r="J6" s="26"/>
      <c r="K6" s="26"/>
      <c r="L6" s="27"/>
      <c r="M6" s="28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3.9" hidden="false" customHeight="false" outlineLevel="0" collapsed="false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s="35" customFormat="true" ht="18" hidden="false" customHeight="true" outlineLevel="0" collapsed="false">
      <c r="B8" s="36" t="s">
        <v>5</v>
      </c>
      <c r="C8" s="37" t="str">
        <f aca="false">IFERROR(VLOOKUP(VLOOKUP(rngInvoice,invoicesmain,2,0),customerlist,3,0),"")</f>
        <v/>
      </c>
      <c r="D8" s="37"/>
      <c r="E8" s="37"/>
      <c r="F8" s="38" t="s">
        <v>6</v>
      </c>
      <c r="G8" s="37" t="e">
        <f aca="false">IFERROR(VLOOKUP(VLOOKUP(rngInvoice,invoicesmain,2, 0),customerlist[#data],14,0),"")</f>
        <v>#VALUE!</v>
      </c>
      <c r="H8" s="37"/>
      <c r="I8" s="37"/>
      <c r="J8" s="39"/>
      <c r="K8" s="40" t="s">
        <v>2</v>
      </c>
      <c r="L8" s="41" t="e">
        <f aca="false">IFERROR(VLOOKUP(VLOOKUP(rngInvoice,invoicesmain,2, ),customerlist[#data],9,0),"")</f>
        <v>#VALUE!</v>
      </c>
    </row>
    <row r="9" customFormat="false" ht="28.25" hidden="false" customHeight="true" outlineLevel="0" collapsed="false">
      <c r="A9" s="35"/>
      <c r="B9" s="36" t="s">
        <v>7</v>
      </c>
      <c r="C9" s="37" t="str">
        <f aca="false">IFERROR(VLOOKUP(VLOOKUP(rngInvoice,invoicesmain,2,0),customerlist,5,0),"")</f>
        <v/>
      </c>
      <c r="D9" s="37"/>
      <c r="E9" s="37"/>
      <c r="F9" s="38" t="s">
        <v>8</v>
      </c>
      <c r="G9" s="37" t="str">
        <f aca="false">IFERROR(VLOOKUP(VLOOKUP(rngInvoice,invoicesmain,2,0),customerlist,13,0),"")</f>
        <v/>
      </c>
      <c r="H9" s="37"/>
      <c r="I9" s="37"/>
      <c r="J9" s="39"/>
      <c r="K9" s="42" t="s">
        <v>9</v>
      </c>
      <c r="L9" s="43" t="s">
        <v>10</v>
      </c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39" hidden="false" customHeight="true" outlineLevel="0" collapsed="false">
      <c r="A10" s="35"/>
      <c r="B10" s="44"/>
      <c r="C10" s="37" t="str">
        <f aca="false">IFERROR(VLOOKUP(VLOOKUP(rngInvoice,invoicesmain,2,0),customerlist,6,0)&amp;", "&amp; VLOOKUP(VLOOKUP(L9,invoicesmain,2,0),customerlist,7,0)&amp;" "&amp;VLOOKUP(VLOOKUP(L9,invoicesmain,2,0),customerlist,8,0),"")</f>
        <v/>
      </c>
      <c r="D10" s="37"/>
      <c r="E10" s="37"/>
      <c r="F10" s="38" t="s">
        <v>11</v>
      </c>
      <c r="G10" s="37" t="str">
        <f aca="false">IFERROR(VLOOKUP(VLOOKUP(rngInvoice,invoicesmain,2,0),customerlist,12,0),"")</f>
        <v/>
      </c>
      <c r="H10" s="37"/>
      <c r="I10" s="37"/>
      <c r="J10" s="39"/>
      <c r="K10" s="42" t="s">
        <v>12</v>
      </c>
      <c r="L10" s="45" t="n">
        <f aca="true">NOW()</f>
        <v>42391.4898827083</v>
      </c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18" hidden="false" customHeight="true" outlineLevel="0" collapsed="false">
      <c r="A11" s="0"/>
      <c r="B11" s="46"/>
      <c r="C11" s="47"/>
      <c r="D11" s="47"/>
      <c r="E11" s="47"/>
      <c r="F11" s="48"/>
      <c r="G11" s="49"/>
      <c r="H11" s="50"/>
      <c r="I11" s="51"/>
      <c r="J11" s="52"/>
      <c r="K11" s="53"/>
      <c r="L11" s="54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21" hidden="false" customHeight="true" outlineLevel="0" collapsed="false">
      <c r="A12" s="0"/>
      <c r="B12" s="55" t="str">
        <f aca="false">"Invoice "&amp;IFERROR(VLOOKUP(rngInvoice,invoicesmain,4,0),"")</f>
        <v>Invoice</v>
      </c>
      <c r="C12" s="55"/>
      <c r="D12" s="55"/>
      <c r="E12" s="55"/>
      <c r="F12" s="55"/>
      <c r="G12" s="55"/>
      <c r="H12" s="55"/>
      <c r="I12" s="55"/>
      <c r="J12" s="55"/>
      <c r="K12" s="55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21" hidden="false" customHeight="true" outlineLevel="0" collapsed="false">
      <c r="A13" s="0"/>
      <c r="B13" s="56"/>
      <c r="C13" s="56"/>
      <c r="D13" s="56"/>
      <c r="E13" s="56"/>
      <c r="F13" s="56"/>
      <c r="G13" s="56"/>
      <c r="H13" s="57"/>
      <c r="I13" s="56"/>
      <c r="J13" s="56"/>
      <c r="K13" s="56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21" hidden="false" customHeight="true" outlineLevel="0" collapsed="false">
      <c r="A14" s="0"/>
      <c r="B14" s="58" t="s">
        <v>13</v>
      </c>
      <c r="C14" s="58"/>
      <c r="D14" s="58"/>
      <c r="E14" s="58"/>
      <c r="F14" s="58"/>
      <c r="G14" s="58"/>
      <c r="H14" s="59"/>
      <c r="I14" s="60"/>
      <c r="J14" s="61"/>
      <c r="K14" s="62" t="s">
        <v>14</v>
      </c>
      <c r="L14" s="63" t="e">
        <f aca="false">SUM(H24:H102)</f>
        <v>#VALUE!</v>
      </c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21" hidden="false" customHeight="true" outlineLevel="0" collapsed="false">
      <c r="A15" s="0"/>
      <c r="B15" s="58" t="s">
        <v>15</v>
      </c>
      <c r="C15" s="64"/>
      <c r="D15" s="58"/>
      <c r="E15" s="58"/>
      <c r="F15" s="58"/>
      <c r="G15" s="58"/>
      <c r="H15" s="59"/>
      <c r="I15" s="60"/>
      <c r="J15" s="61"/>
      <c r="K15" s="62" t="s">
        <v>16</v>
      </c>
      <c r="L15" s="65" t="e">
        <f aca="false">VLOOKUP(rngInvoice,invoicesmain,9,0)</f>
        <v>#NAME?</v>
      </c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21" hidden="false" customHeight="true" outlineLevel="0" collapsed="false">
      <c r="A16" s="0"/>
      <c r="B16" s="58" t="s">
        <v>17</v>
      </c>
      <c r="C16" s="58" t="s">
        <v>18</v>
      </c>
      <c r="D16" s="58"/>
      <c r="E16" s="58"/>
      <c r="F16" s="58"/>
      <c r="G16" s="58"/>
      <c r="H16" s="66"/>
      <c r="I16" s="67"/>
      <c r="J16" s="68"/>
      <c r="K16" s="62" t="s">
        <v>19</v>
      </c>
      <c r="L16" s="65" t="e">
        <f aca="false">VLOOKUP(rngInvoice,invoicesmain,6,0)</f>
        <v>#NAME?</v>
      </c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21" hidden="false" customHeight="true" outlineLevel="0" collapsed="false">
      <c r="A17" s="0"/>
      <c r="B17" s="69" t="s">
        <v>20</v>
      </c>
      <c r="C17" s="70"/>
      <c r="D17" s="70"/>
      <c r="E17" s="70"/>
      <c r="F17" s="70"/>
      <c r="G17" s="70"/>
      <c r="H17" s="66"/>
      <c r="I17" s="67"/>
      <c r="J17" s="68"/>
      <c r="K17" s="62" t="s">
        <v>21</v>
      </c>
      <c r="L17" s="71" t="e">
        <f aca="false">L15*L16</f>
        <v>#NAME?</v>
      </c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21" hidden="false" customHeight="true" outlineLevel="0" collapsed="false">
      <c r="A18" s="0"/>
      <c r="B18" s="0"/>
      <c r="C18" s="0"/>
      <c r="D18" s="0"/>
      <c r="E18" s="0"/>
      <c r="F18" s="0"/>
      <c r="G18" s="0"/>
      <c r="H18" s="66"/>
      <c r="I18" s="67"/>
      <c r="J18" s="68"/>
      <c r="K18" s="62" t="s">
        <v>22</v>
      </c>
      <c r="L18" s="65" t="e">
        <f aca="false">VLOOKUP(rngInvoice,invoicesmain,6,0)</f>
        <v>#NAME?</v>
      </c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21" hidden="false" customHeight="true" outlineLevel="0" collapsed="false">
      <c r="A19" s="0"/>
      <c r="B19" s="0"/>
      <c r="C19" s="0"/>
      <c r="D19" s="0"/>
      <c r="E19" s="0"/>
      <c r="F19" s="0"/>
      <c r="G19" s="0"/>
      <c r="H19" s="72"/>
      <c r="I19" s="73"/>
      <c r="J19" s="68"/>
      <c r="K19" s="74" t="s">
        <v>23</v>
      </c>
      <c r="L19" s="75" t="e">
        <f aca="false">VLOOKUP(rngInvoice,invoicesmain,7,0)</f>
        <v>#NAME?</v>
      </c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21" hidden="false" customHeight="true" outlineLevel="0" collapsed="false">
      <c r="A20" s="0"/>
      <c r="B20" s="0"/>
      <c r="C20" s="0"/>
      <c r="D20" s="0"/>
      <c r="E20" s="0"/>
      <c r="F20" s="0"/>
      <c r="G20" s="0"/>
      <c r="H20" s="72"/>
      <c r="I20" s="73"/>
      <c r="J20" s="68"/>
      <c r="K20" s="76" t="e">
        <f aca="false">VLOOKUP(rngInvoice,invoicedetails[[invoice '#]:[currency]],9,false)))</f>
        <v>#VALUE!</v>
      </c>
      <c r="L20" s="77" t="e">
        <f aca="false">(L15+L17+L18)-L19</f>
        <v>#NAME?</v>
      </c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21" hidden="false" customHeight="true" outlineLevel="0" collapsed="false">
      <c r="A21" s="0"/>
      <c r="B21" s="0"/>
      <c r="C21" s="0"/>
      <c r="D21" s="0"/>
      <c r="E21" s="0"/>
      <c r="F21" s="0"/>
      <c r="G21" s="0"/>
      <c r="H21" s="72"/>
      <c r="I21" s="73"/>
      <c r="J21" s="73"/>
      <c r="K21" s="73"/>
      <c r="L21" s="73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21" hidden="false" customHeight="true" outlineLevel="0" collapsed="false">
      <c r="A22" s="0"/>
      <c r="B22" s="78" t="s">
        <v>24</v>
      </c>
      <c r="C22" s="0"/>
      <c r="D22" s="0"/>
      <c r="E22" s="0"/>
      <c r="F22" s="0"/>
      <c r="G22" s="0"/>
      <c r="H22" s="72"/>
      <c r="I22" s="79"/>
      <c r="J22" s="68"/>
      <c r="K22" s="73"/>
      <c r="L22" s="73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s="80" customFormat="true" ht="23.25" hidden="false" customHeight="true" outlineLevel="0" collapsed="false">
      <c r="B23" s="81" t="s">
        <v>25</v>
      </c>
      <c r="C23" s="82" t="s">
        <v>26</v>
      </c>
      <c r="D23" s="83"/>
      <c r="E23" s="83"/>
      <c r="F23" s="83"/>
      <c r="G23" s="83"/>
      <c r="H23" s="84" t="s">
        <v>27</v>
      </c>
      <c r="I23" s="85" t="s">
        <v>28</v>
      </c>
      <c r="J23" s="85"/>
      <c r="K23" s="85" t="s">
        <v>29</v>
      </c>
      <c r="L23" s="86" t="s">
        <v>30</v>
      </c>
    </row>
    <row r="24" customFormat="false" ht="35.25" hidden="false" customHeight="true" outlineLevel="0" collapsed="false">
      <c r="A24" s="80"/>
      <c r="B24" s="87" t="e">
        <f aca="false" t="array" ref="B24:B24">IFERROR(INDEX(invoicedetails,SMALL(IF(invoicedetails[invoice '#]=rnginvoice,row(invoicedetails[])-row(invoicedetails[#headers])), row(1:1)), match($b$23, invoicedetails[#headers], 0)),""),true())))),TRUE()))))</f>
        <v>#VALUE!</v>
      </c>
      <c r="C24" s="88" t="e">
        <f aca="false" t="array" ref="C24:C24">IFERROR(INDEX(invoicedetails,SMALL(IF(invoicedetails[invoice '#]=rnginvoice,row(invoicedetails[])-row(invoicedetails[#headers])), row(1:1)), match($c$23, invoicedetails[#headers], 0)),""),true())))),TRUE()))))</f>
        <v>#VALUE!</v>
      </c>
      <c r="D24" s="88"/>
      <c r="E24" s="88"/>
      <c r="F24" s="88"/>
      <c r="G24" s="88"/>
      <c r="H24" s="89" t="e">
        <f aca="false" t="array" ref="H24:H24">IFERROR(INDEX(invoicedetails,SMALL(IF(invoicedetails[invoice '#]=rnginvoice,row(invoicedetails[])-row(invoicedetails[#headers])), row(1:1)), match($h$23, invoicedetails[#headers], 0)),""),true())))),TRUE()))))</f>
        <v>#VALUE!</v>
      </c>
      <c r="I24" s="90" t="e">
        <f aca="false" t="array" ref="I24:I24">IFERROR(INDEX(invoicedetails,SMALL(IF(invoicedetails[invoice '#]=rnginvoice,row(invoicedetails[])-row(invoicedetails[#headers])), row(1:1)), match($i$23, invoicedetails[#headers], 0)),""),true())))),TRUE()))))</f>
        <v>#VALUE!</v>
      </c>
      <c r="J24" s="90"/>
      <c r="K24" s="91" t="e">
        <f aca="false" t="array" ref="K24:K24">IFERROR(INDEX(invoicedetails,SMALL(IF(invoicedetails[invoice '#]=rnginvoice,row(invoicedetails[])-row(invoicedetails[#headers])), row(1:1)), match($k$23, invoicedetails[#headers], 0)),""),true())))),TRUE()))))</f>
        <v>#VALUE!</v>
      </c>
      <c r="L24" s="92" t="str">
        <f aca="false">IFERROR((H24*I24),"")</f>
        <v/>
      </c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35.25" hidden="false" customHeight="true" outlineLevel="0" collapsed="false">
      <c r="A25" s="80"/>
      <c r="B25" s="87" t="e">
        <f aca="false" t="array" ref="B25:B25">IFERROR(INDEX(invoicedetails,SMALL(IF(invoicedetails[invoice '#]=rnginvoice,row(invoicedetails[])-row(invoicedetails[#headers])), row(2:2)), match($b$23, invoicedetails[#headers], 0)),""),true())))),TRUE()))))</f>
        <v>#VALUE!</v>
      </c>
      <c r="C25" s="88" t="e">
        <f aca="false" t="array" ref="C25:C25">IFERROR(INDEX(invoicedetails,SMALL(IF(invoicedetails[invoice '#]=rnginvoice,row(invoicedetails[])-row(invoicedetails[#headers])), row(2:2)), match($c$23, invoicedetails[#headers], 0)),""),true())))),TRUE()))))</f>
        <v>#VALUE!</v>
      </c>
      <c r="D25" s="88"/>
      <c r="E25" s="88"/>
      <c r="F25" s="88"/>
      <c r="G25" s="88"/>
      <c r="H25" s="89" t="e">
        <f aca="false" t="array" ref="H25:H25">IFERROR(INDEX(invoicedetails,SMALL(IF(invoicedetails[invoice '#]=rnginvoice,row(invoicedetails[])-row(invoicedetails[#headers])), row(2:2)), match($h$23, invoicedetails[#headers], 0)),""),true())))),TRUE()))))</f>
        <v>#VALUE!</v>
      </c>
      <c r="I25" s="90" t="e">
        <f aca="false" t="array" ref="I25:I25">IFERROR(INDEX(invoicedetails,SMALL(IF(invoicedetails[invoice '#]=rnginvoice,row(invoicedetails[])-row(invoicedetails[#headers])), row(2:2)), match($i$23, invoicedetails[#headers], 0)),""),true())))),TRUE()))))</f>
        <v>#VALUE!</v>
      </c>
      <c r="J25" s="90"/>
      <c r="K25" s="91" t="e">
        <f aca="false" t="array" ref="K25:K25">IFERROR(INDEX(invoicedetails,SMALL(IF(invoicedetails[invoice '#]=rnginvoice,row(invoicedetails[])-row(invoicedetails[#headers])), row(2:2)), match($k$23, invoicedetails[#headers], 0)),""),true())))),TRUE()))))</f>
        <v>#VALUE!</v>
      </c>
      <c r="L25" s="92" t="str">
        <f aca="false">IFERROR((H25*I25),"")</f>
        <v/>
      </c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35.25" hidden="false" customHeight="true" outlineLevel="0" collapsed="false">
      <c r="A26" s="80"/>
      <c r="B26" s="87" t="e">
        <f aca="false" t="array" ref="B26:B26">IFERROR(INDEX(invoicedetails,SMALL(IF(invoicedetails[invoice '#]=rnginvoice,row(invoicedetails[])-row(invoicedetails[#headers])), row(3:3)), match($b$23, invoicedetails[#headers], 0)),""),true())))),TRUE()))))</f>
        <v>#VALUE!</v>
      </c>
      <c r="C26" s="88" t="e">
        <f aca="false" t="array" ref="C26:C26">IFERROR(INDEX(invoicedetails,SMALL(IF(invoicedetails[invoice '#]=rnginvoice,row(invoicedetails[])-row(invoicedetails[#headers])), row(3:3)), match($c$23, invoicedetails[#headers], 0)),""),true())))),TRUE()))))</f>
        <v>#VALUE!</v>
      </c>
      <c r="D26" s="88"/>
      <c r="E26" s="88"/>
      <c r="F26" s="88"/>
      <c r="G26" s="88"/>
      <c r="H26" s="89" t="e">
        <f aca="false" t="array" ref="H26:H26">IFERROR(INDEX(invoicedetails,SMALL(IF(invoicedetails[invoice '#]=rnginvoice,row(invoicedetails[])-row(invoicedetails[#headers])), row(3:3)), match($h$23, invoicedetails[#headers], 0)),""),true())))),TRUE()))))</f>
        <v>#VALUE!</v>
      </c>
      <c r="I26" s="90" t="e">
        <f aca="false" t="array" ref="I26:I26">IFERROR(INDEX(invoicedetails,SMALL(IF(invoicedetails[invoice '#]=rnginvoice,row(invoicedetails[])-row(invoicedetails[#headers])), row(3:3)), match($i$23, invoicedetails[#headers], 0)),""),true())))),TRUE()))))</f>
        <v>#VALUE!</v>
      </c>
      <c r="J26" s="90"/>
      <c r="K26" s="91" t="e">
        <f aca="false" t="array" ref="K26:K26">IFERROR(INDEX(invoicedetails,SMALL(IF(invoicedetails[invoice '#]=rnginvoice,row(invoicedetails[])-row(invoicedetails[#headers])), row(3:3)), match($k$23, invoicedetails[#headers], 0)),""),true())))),TRUE()))))</f>
        <v>#VALUE!</v>
      </c>
      <c r="L26" s="92" t="str">
        <f aca="false">IFERROR((H26*I26),"")</f>
        <v/>
      </c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35.25" hidden="false" customHeight="true" outlineLevel="0" collapsed="false">
      <c r="A27" s="80"/>
      <c r="B27" s="87" t="e">
        <f aca="false" t="array" ref="B27:B27">IFERROR(INDEX(invoicedetails,SMALL(IF(invoicedetails[invoice '#]=rnginvoice,row(invoicedetails[])-row(invoicedetails[#headers])), row(4:4)), match($b$23, invoicedetails[#headers], 0)),""),true())))),TRUE()))))</f>
        <v>#VALUE!</v>
      </c>
      <c r="C27" s="88" t="e">
        <f aca="false" t="array" ref="C27:C27">IFERROR(INDEX(invoicedetails,SMALL(IF(invoicedetails[invoice '#]=rnginvoice,row(invoicedetails[])-row(invoicedetails[#headers])), row(4:4)), match($c$23, invoicedetails[#headers], 0)),""),true())))),TRUE()))))</f>
        <v>#VALUE!</v>
      </c>
      <c r="D27" s="88"/>
      <c r="E27" s="88"/>
      <c r="F27" s="88"/>
      <c r="G27" s="88"/>
      <c r="H27" s="89" t="e">
        <f aca="false" t="array" ref="H27:H27">IFERROR(INDEX(invoicedetails,SMALL(IF(invoicedetails[invoice '#]=rnginvoice,row(invoicedetails[])-row(invoicedetails[#headers])), row(4:4)), match($h$23, invoicedetails[#headers], 0)),""),true())))),TRUE()))))</f>
        <v>#VALUE!</v>
      </c>
      <c r="I27" s="90" t="e">
        <f aca="false" t="array" ref="I27:I27">IFERROR(INDEX(invoicedetails,SMALL(IF(invoicedetails[invoice '#]=rnginvoice,row(invoicedetails[])-row(invoicedetails[#headers])), row(4:4)), match($i$23, invoicedetails[#headers], 0)),""),true())))),TRUE()))))</f>
        <v>#VALUE!</v>
      </c>
      <c r="J27" s="90"/>
      <c r="K27" s="91" t="e">
        <f aca="false" t="array" ref="K27:K27">IFERROR(INDEX(invoicedetails,SMALL(IF(invoicedetails[invoice '#]=rnginvoice,row(invoicedetails[])-row(invoicedetails[#headers])), row(4:4)), match($k$23, invoicedetails[#headers], 0)),""),true())))),TRUE()))))</f>
        <v>#VALUE!</v>
      </c>
      <c r="L27" s="92" t="str">
        <f aca="false">IFERROR((H27*I27),"")</f>
        <v/>
      </c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35.25" hidden="false" customHeight="true" outlineLevel="0" collapsed="false">
      <c r="A28" s="80"/>
      <c r="B28" s="87" t="e">
        <f aca="false" t="array" ref="B28:B28">IFERROR(INDEX(invoicedetails,SMALL(IF(invoicedetails[invoice '#]=rnginvoice,row(invoicedetails[])-row(invoicedetails[#headers])), row(5:5)), match($b$23, invoicedetails[#headers], 0)),""),true())))),TRUE()))))</f>
        <v>#VALUE!</v>
      </c>
      <c r="C28" s="88" t="e">
        <f aca="false" t="array" ref="C28:C28">IFERROR(INDEX(invoicedetails,SMALL(IF(invoicedetails[invoice '#]=rnginvoice,row(invoicedetails[])-row(invoicedetails[#headers])), row(5:5)), match($c$23, invoicedetails[#headers], 0)),""),true())))),TRUE()))))</f>
        <v>#VALUE!</v>
      </c>
      <c r="D28" s="88"/>
      <c r="E28" s="88"/>
      <c r="F28" s="88"/>
      <c r="G28" s="88"/>
      <c r="H28" s="89" t="e">
        <f aca="false" t="array" ref="H28:H28">IFERROR(INDEX(invoicedetails,SMALL(IF(invoicedetails[invoice '#]=rnginvoice,row(invoicedetails[])-row(invoicedetails[#headers])), row(5:5)), match($h$23, invoicedetails[#headers], 0)),""),true())))),TRUE()))))</f>
        <v>#VALUE!</v>
      </c>
      <c r="I28" s="90" t="e">
        <f aca="false" t="array" ref="I28:I28">IFERROR(INDEX(invoicedetails,SMALL(IF(invoicedetails[invoice '#]=rnginvoice,row(invoicedetails[])-row(invoicedetails[#headers])), row(5:5)), match($i$23, invoicedetails[#headers], 0)),""),true())))),TRUE()))))</f>
        <v>#VALUE!</v>
      </c>
      <c r="J28" s="90"/>
      <c r="K28" s="91" t="e">
        <f aca="false" t="array" ref="K28:K28">IFERROR(INDEX(invoicedetails,SMALL(IF(invoicedetails[invoice '#]=rnginvoice,row(invoicedetails[])-row(invoicedetails[#headers])), row(5:5)), match($k$23, invoicedetails[#headers], 0)),""),true())))),TRUE()))))</f>
        <v>#VALUE!</v>
      </c>
      <c r="L28" s="92" t="str">
        <f aca="false">IFERROR((H28*I28),"")</f>
        <v/>
      </c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35.25" hidden="false" customHeight="true" outlineLevel="0" collapsed="false">
      <c r="A29" s="80"/>
      <c r="B29" s="87" t="e">
        <f aca="false" t="array" ref="B29:B29">IFERROR(INDEX(invoicedetails,SMALL(IF(invoicedetails[invoice '#]=rnginvoice,row(invoicedetails[])-row(invoicedetails[#headers])), row(6:6)), match($b$23, invoicedetails[#headers], 0)),""),true())))),TRUE()))))</f>
        <v>#VALUE!</v>
      </c>
      <c r="C29" s="88" t="e">
        <f aca="false" t="array" ref="C29:C29">IFERROR(INDEX(invoicedetails,SMALL(IF(invoicedetails[invoice '#]=rnginvoice,row(invoicedetails[])-row(invoicedetails[#headers])), row(6:6)), match($c$23, invoicedetails[#headers], 0)),""),true())))),TRUE()))))</f>
        <v>#VALUE!</v>
      </c>
      <c r="D29" s="88"/>
      <c r="E29" s="88"/>
      <c r="F29" s="88"/>
      <c r="G29" s="88"/>
      <c r="H29" s="89" t="e">
        <f aca="false" t="array" ref="H29:H29">IFERROR(INDEX(invoicedetails,SMALL(IF(invoicedetails[invoice '#]=rnginvoice,row(invoicedetails[])-row(invoicedetails[#headers])), row(6:6)), match($h$23, invoicedetails[#headers], 0)),""),true())))),TRUE()))))</f>
        <v>#VALUE!</v>
      </c>
      <c r="I29" s="90" t="e">
        <f aca="false" t="array" ref="I29:I29">IFERROR(INDEX(invoicedetails,SMALL(IF(invoicedetails[invoice '#]=rnginvoice,row(invoicedetails[])-row(invoicedetails[#headers])), row(6:6)), match($i$23, invoicedetails[#headers], 0)),""),true())))),TRUE()))))</f>
        <v>#VALUE!</v>
      </c>
      <c r="J29" s="90"/>
      <c r="K29" s="91" t="e">
        <f aca="false" t="array" ref="K29:K29">IFERROR(INDEX(invoicedetails,SMALL(IF(invoicedetails[invoice '#]=rnginvoice,row(invoicedetails[])-row(invoicedetails[#headers])), row(6:6)), match($k$23, invoicedetails[#headers], 0)),""),true())))),TRUE()))))</f>
        <v>#VALUE!</v>
      </c>
      <c r="L29" s="92" t="str">
        <f aca="false">IFERROR((H29*I29),"")</f>
        <v/>
      </c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35.25" hidden="false" customHeight="true" outlineLevel="0" collapsed="false">
      <c r="A30" s="80"/>
      <c r="B30" s="87" t="e">
        <f aca="false" t="array" ref="B30:B30">IFERROR(INDEX(invoicedetails,SMALL(IF(invoicedetails[invoice '#]=rnginvoice,row(invoicedetails[])-row(invoicedetails[#headers])), row(7:7)), match($b$23, invoicedetails[#headers], 0)),""),true())))),TRUE()))))</f>
        <v>#VALUE!</v>
      </c>
      <c r="C30" s="88" t="e">
        <f aca="false" t="array" ref="C30:C30">IFERROR(INDEX(invoicedetails,SMALL(IF(invoicedetails[invoice '#]=rnginvoice,row(invoicedetails[])-row(invoicedetails[#headers])), row(7:7)), match($c$23, invoicedetails[#headers], 0)),""),true())))),TRUE()))))</f>
        <v>#VALUE!</v>
      </c>
      <c r="D30" s="88"/>
      <c r="E30" s="88"/>
      <c r="F30" s="88"/>
      <c r="G30" s="88"/>
      <c r="H30" s="89" t="e">
        <f aca="false" t="array" ref="H30:H30">IFERROR(INDEX(invoicedetails,SMALL(IF(invoicedetails[invoice '#]=rnginvoice,row(invoicedetails[])-row(invoicedetails[#headers])), row(7:7)), match($h$23, invoicedetails[#headers], 0)),""),true())))),TRUE()))))</f>
        <v>#VALUE!</v>
      </c>
      <c r="I30" s="90" t="e">
        <f aca="false" t="array" ref="I30:I30">IFERROR(INDEX(invoicedetails,SMALL(IF(invoicedetails[invoice '#]=rnginvoice,row(invoicedetails[])-row(invoicedetails[#headers])), row(7:7)), match($i$23, invoicedetails[#headers], 0)),""),true())))),TRUE()))))</f>
        <v>#VALUE!</v>
      </c>
      <c r="J30" s="90"/>
      <c r="K30" s="91" t="e">
        <f aca="false" t="array" ref="K30:K30">IFERROR(INDEX(invoicedetails,SMALL(IF(invoicedetails[invoice '#]=rnginvoice,row(invoicedetails[])-row(invoicedetails[#headers])), row(7:7)), match($k$23, invoicedetails[#headers], 0)),""),true())))),TRUE()))))</f>
        <v>#VALUE!</v>
      </c>
      <c r="L30" s="92" t="str">
        <f aca="false">IFERROR((H30*I30),"")</f>
        <v/>
      </c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35.25" hidden="false" customHeight="true" outlineLevel="0" collapsed="false">
      <c r="A31" s="80"/>
      <c r="B31" s="87" t="e">
        <f aca="false" t="array" ref="B31:B31">IFERROR(INDEX(invoicedetails,SMALL(IF(invoicedetails[invoice '#]=rnginvoice,row(invoicedetails[])-row(invoicedetails[#headers])), row(8:8)), match($b$23, invoicedetails[#headers], 0)),""),true())))),TRUE()))))</f>
        <v>#VALUE!</v>
      </c>
      <c r="C31" s="88" t="e">
        <f aca="false" t="array" ref="C31:C31">IFERROR(INDEX(invoicedetails,SMALL(IF(invoicedetails[invoice '#]=rnginvoice,row(invoicedetails[])-row(invoicedetails[#headers])), row(8:8)), match($c$23, invoicedetails[#headers], 0)),""),true())))),TRUE()))))</f>
        <v>#VALUE!</v>
      </c>
      <c r="D31" s="88"/>
      <c r="E31" s="88"/>
      <c r="F31" s="88"/>
      <c r="G31" s="88"/>
      <c r="H31" s="89" t="e">
        <f aca="false" t="array" ref="H31:H31">IFERROR(INDEX(invoicedetails,SMALL(IF(invoicedetails[invoice '#]=rnginvoice,row(invoicedetails[])-row(invoicedetails[#headers])), row(8:8)), match($h$23, invoicedetails[#headers], 0)),""),true())))),TRUE()))))</f>
        <v>#VALUE!</v>
      </c>
      <c r="I31" s="90" t="e">
        <f aca="false" t="array" ref="I31:I31">IFERROR(INDEX(invoicedetails,SMALL(IF(invoicedetails[invoice '#]=rnginvoice,row(invoicedetails[])-row(invoicedetails[#headers])), row(8:8)), match($i$23, invoicedetails[#headers], 0)),""),true())))),TRUE()))))</f>
        <v>#VALUE!</v>
      </c>
      <c r="J31" s="90"/>
      <c r="K31" s="91" t="e">
        <f aca="false" t="array" ref="K31:K31">IFERROR(INDEX(invoicedetails,SMALL(IF(invoicedetails[invoice '#]=rnginvoice,row(invoicedetails[])-row(invoicedetails[#headers])), row(8:8)), match($k$23, invoicedetails[#headers], 0)),""),true())))),TRUE()))))</f>
        <v>#VALUE!</v>
      </c>
      <c r="L31" s="92" t="str">
        <f aca="false">IFERROR((H31*I31),"")</f>
        <v/>
      </c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35.25" hidden="false" customHeight="true" outlineLevel="0" collapsed="false">
      <c r="A32" s="80"/>
      <c r="B32" s="87" t="e">
        <f aca="false" t="array" ref="B32:B32">IFERROR(INDEX(invoicedetails,SMALL(IF(invoicedetails[invoice '#]=rnginvoice,row(invoicedetails[])-row(invoicedetails[#headers])), row(9:9)), match($b$23, invoicedetails[#headers], 0)),""),true())))),TRUE()))))</f>
        <v>#VALUE!</v>
      </c>
      <c r="C32" s="88" t="e">
        <f aca="false" t="array" ref="C32:C32">IFERROR(INDEX(invoicedetails,SMALL(IF(invoicedetails[invoice '#]=rnginvoice,row(invoicedetails[])-row(invoicedetails[#headers])), row(9:9)), match($c$23, invoicedetails[#headers], 0)),""),true())))),TRUE()))))</f>
        <v>#VALUE!</v>
      </c>
      <c r="D32" s="88"/>
      <c r="E32" s="88"/>
      <c r="F32" s="88"/>
      <c r="G32" s="88"/>
      <c r="H32" s="89" t="e">
        <f aca="false" t="array" ref="H32:H32">IFERROR(INDEX(invoicedetails,SMALL(IF(invoicedetails[invoice '#]=rnginvoice,row(invoicedetails[])-row(invoicedetails[#headers])), row(9:9)), match($h$23, invoicedetails[#headers], 0)),""),true())))),TRUE()))))</f>
        <v>#VALUE!</v>
      </c>
      <c r="I32" s="90" t="e">
        <f aca="false" t="array" ref="I32:I32">IFERROR(INDEX(invoicedetails,SMALL(IF(invoicedetails[invoice '#]=rnginvoice,row(invoicedetails[])-row(invoicedetails[#headers])), row(9:9)), match($i$23, invoicedetails[#headers], 0)),""),true())))),TRUE()))))</f>
        <v>#VALUE!</v>
      </c>
      <c r="J32" s="90"/>
      <c r="K32" s="91" t="e">
        <f aca="false" t="array" ref="K32:K32">IFERROR(INDEX(invoicedetails,SMALL(IF(invoicedetails[invoice '#]=rnginvoice,row(invoicedetails[])-row(invoicedetails[#headers])), row(9:9)), match($k$23, invoicedetails[#headers], 0)),""),true())))),TRUE()))))</f>
        <v>#VALUE!</v>
      </c>
      <c r="L32" s="92" t="str">
        <f aca="false">IFERROR((H32*I32),"")</f>
        <v/>
      </c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35.25" hidden="false" customHeight="true" outlineLevel="0" collapsed="false">
      <c r="A33" s="80"/>
      <c r="B33" s="87" t="e">
        <f aca="false" t="array" ref="B33:B33">IFERROR(INDEX(invoicedetails,SMALL(IF(invoicedetails[invoice '#]=rnginvoice,row(invoicedetails[])-row(invoicedetails[#headers])), row(10:10)), match($b$23, invoicedetails[#headers], 0)),""),true())))),TRUE()))))</f>
        <v>#VALUE!</v>
      </c>
      <c r="C33" s="88" t="e">
        <f aca="false" t="array" ref="C33:C33">IFERROR(INDEX(invoicedetails,SMALL(IF(invoicedetails[invoice '#]=rnginvoice,row(invoicedetails[])-row(invoicedetails[#headers])), row(10:10)), match($c$23, invoicedetails[#headers], 0)),""),true())))),TRUE()))))</f>
        <v>#VALUE!</v>
      </c>
      <c r="D33" s="88"/>
      <c r="E33" s="88"/>
      <c r="F33" s="88"/>
      <c r="G33" s="88"/>
      <c r="H33" s="89" t="e">
        <f aca="false" t="array" ref="H33:H33">IFERROR(INDEX(invoicedetails,SMALL(IF(invoicedetails[invoice '#]=rnginvoice,row(invoicedetails[])-row(invoicedetails[#headers])), row(10:10)), match($h$23, invoicedetails[#headers], 0)),""),true())))),TRUE()))))</f>
        <v>#VALUE!</v>
      </c>
      <c r="I33" s="90" t="e">
        <f aca="false" t="array" ref="I33:I33">IFERROR(INDEX(invoicedetails,SMALL(IF(invoicedetails[invoice '#]=rnginvoice,row(invoicedetails[])-row(invoicedetails[#headers])), row(10:10)), match($i$23, invoicedetails[#headers], 0)),""),true())))),TRUE()))))</f>
        <v>#VALUE!</v>
      </c>
      <c r="J33" s="90"/>
      <c r="K33" s="91" t="e">
        <f aca="false" t="array" ref="K33:K33">IFERROR(INDEX(invoicedetails,SMALL(IF(invoicedetails[invoice '#]=rnginvoice,row(invoicedetails[])-row(invoicedetails[#headers])), row(10:10)), match($k$23, invoicedetails[#headers], 0)),""),true())))),TRUE()))))</f>
        <v>#VALUE!</v>
      </c>
      <c r="L33" s="92" t="str">
        <f aca="false">IFERROR((H33*I33),"")</f>
        <v/>
      </c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customFormat="false" ht="35.25" hidden="false" customHeight="true" outlineLevel="0" collapsed="false">
      <c r="A34" s="80"/>
      <c r="B34" s="87" t="e">
        <f aca="false" t="array" ref="B34:B34">IFERROR(INDEX(invoicedetails,SMALL(IF(invoicedetails[invoice '#]=rnginvoice,row(invoicedetails[])-row(invoicedetails[#headers])), row(11:11)), match($b$23, invoicedetails[#headers], 0)),""),true())))),TRUE()))))</f>
        <v>#VALUE!</v>
      </c>
      <c r="C34" s="88" t="e">
        <f aca="false" t="array" ref="C34:C34">IFERROR(INDEX(invoicedetails,SMALL(IF(invoicedetails[invoice '#]=rnginvoice,row(invoicedetails[])-row(invoicedetails[#headers])), row(11:11)), match($c$23, invoicedetails[#headers], 0)),""),true())))),TRUE()))))</f>
        <v>#VALUE!</v>
      </c>
      <c r="D34" s="88"/>
      <c r="E34" s="88"/>
      <c r="F34" s="88"/>
      <c r="G34" s="88"/>
      <c r="H34" s="89" t="e">
        <f aca="false" t="array" ref="H34:H34">IFERROR(INDEX(invoicedetails,SMALL(IF(invoicedetails[invoice '#]=rnginvoice,row(invoicedetails[])-row(invoicedetails[#headers])), row(11:11)), match($h$23, invoicedetails[#headers], 0)),""),true())))),TRUE()))))</f>
        <v>#VALUE!</v>
      </c>
      <c r="I34" s="90" t="e">
        <f aca="false" t="array" ref="I34:I34">IFERROR(INDEX(invoicedetails,SMALL(IF(invoicedetails[invoice '#]=rnginvoice,row(invoicedetails[])-row(invoicedetails[#headers])), row(11:11)), match($i$23, invoicedetails[#headers], 0)),""),true())))),TRUE()))))</f>
        <v>#VALUE!</v>
      </c>
      <c r="J34" s="90"/>
      <c r="K34" s="91" t="e">
        <f aca="false" t="array" ref="K34:K34">IFERROR(INDEX(invoicedetails,SMALL(IF(invoicedetails[invoice '#]=rnginvoice,row(invoicedetails[])-row(invoicedetails[#headers])), row(11:11)), match($k$23, invoicedetails[#headers], 0)),""),true())))),TRUE()))))</f>
        <v>#VALUE!</v>
      </c>
      <c r="L34" s="92" t="str">
        <f aca="false">IFERROR((H34*I34),"")</f>
        <v/>
      </c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35.25" hidden="false" customHeight="true" outlineLevel="0" collapsed="false">
      <c r="A35" s="80"/>
      <c r="B35" s="87" t="e">
        <f aca="false" t="array" ref="B35:B35">IFERROR(INDEX(invoicedetails,SMALL(IF(invoicedetails[invoice '#]=rnginvoice,row(invoicedetails[])-row(invoicedetails[#headers])), row(12:12)), match($b$23, invoicedetails[#headers], 0)),""),true())))),TRUE()))))</f>
        <v>#VALUE!</v>
      </c>
      <c r="C35" s="88" t="e">
        <f aca="false" t="array" ref="C35:C35">IFERROR(INDEX(invoicedetails,SMALL(IF(invoicedetails[invoice '#]=rnginvoice,row(invoicedetails[])-row(invoicedetails[#headers])), row(12:12)), match($c$23, invoicedetails[#headers], 0)),""),true())))),TRUE()))))</f>
        <v>#VALUE!</v>
      </c>
      <c r="D35" s="88"/>
      <c r="E35" s="88"/>
      <c r="F35" s="88"/>
      <c r="G35" s="88"/>
      <c r="H35" s="89" t="e">
        <f aca="false" t="array" ref="H35:H35">IFERROR(INDEX(invoicedetails,SMALL(IF(invoicedetails[invoice '#]=rnginvoice,row(invoicedetails[])-row(invoicedetails[#headers])), row(12:12)), match($h$23, invoicedetails[#headers], 0)),""),true())))),TRUE()))))</f>
        <v>#VALUE!</v>
      </c>
      <c r="I35" s="90" t="e">
        <f aca="false" t="array" ref="I35:I35">IFERROR(INDEX(invoicedetails,SMALL(IF(invoicedetails[invoice '#]=rnginvoice,row(invoicedetails[])-row(invoicedetails[#headers])), row(12:12)), match($i$23, invoicedetails[#headers], 0)),""),true())))),TRUE()))))</f>
        <v>#VALUE!</v>
      </c>
      <c r="J35" s="90"/>
      <c r="K35" s="91" t="e">
        <f aca="false" t="array" ref="K35:K35">IFERROR(INDEX(invoicedetails,SMALL(IF(invoicedetails[invoice '#]=rnginvoice,row(invoicedetails[])-row(invoicedetails[#headers])), row(12:12)), match($k$23, invoicedetails[#headers], 0)),""),true())))),TRUE()))))</f>
        <v>#VALUE!</v>
      </c>
      <c r="L35" s="92" t="str">
        <f aca="false">IFERROR((H35*I35),"")</f>
        <v/>
      </c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35.25" hidden="false" customHeight="true" outlineLevel="0" collapsed="false">
      <c r="A36" s="80"/>
      <c r="B36" s="87" t="e">
        <f aca="false" t="array" ref="B36:B36">IFERROR(INDEX(invoicedetails,SMALL(IF(invoicedetails[invoice '#]=rnginvoice,row(invoicedetails[])-row(invoicedetails[#headers])), row(13:13)), match($b$23, invoicedetails[#headers], 0)),""),true())))),TRUE()))))</f>
        <v>#VALUE!</v>
      </c>
      <c r="C36" s="88" t="e">
        <f aca="false" t="array" ref="C36:C36">IFERROR(INDEX(invoicedetails,SMALL(IF(invoicedetails[invoice '#]=rnginvoice,row(invoicedetails[])-row(invoicedetails[#headers])), row(13:13)), match($c$23, invoicedetails[#headers], 0)),""),true())))),TRUE()))))</f>
        <v>#VALUE!</v>
      </c>
      <c r="D36" s="88"/>
      <c r="E36" s="88"/>
      <c r="F36" s="88"/>
      <c r="G36" s="88"/>
      <c r="H36" s="89" t="e">
        <f aca="false" t="array" ref="H36:H36">IFERROR(INDEX(invoicedetails,SMALL(IF(invoicedetails[invoice '#]=rnginvoice,row(invoicedetails[])-row(invoicedetails[#headers])), row(13:13)), match($h$23, invoicedetails[#headers], 0)),""),true())))),TRUE()))))</f>
        <v>#VALUE!</v>
      </c>
      <c r="I36" s="90" t="e">
        <f aca="false" t="array" ref="I36:I36">IFERROR(INDEX(invoicedetails,SMALL(IF(invoicedetails[invoice '#]=rnginvoice,row(invoicedetails[])-row(invoicedetails[#headers])), row(13:13)), match($i$23, invoicedetails[#headers], 0)),""),true())))),TRUE()))))</f>
        <v>#VALUE!</v>
      </c>
      <c r="J36" s="90"/>
      <c r="K36" s="91" t="e">
        <f aca="false" t="array" ref="K36:K36">IFERROR(INDEX(invoicedetails,SMALL(IF(invoicedetails[invoice '#]=rnginvoice,row(invoicedetails[])-row(invoicedetails[#headers])), row(13:13)), match($k$23, invoicedetails[#headers], 0)),""),true())))),TRUE()))))</f>
        <v>#VALUE!</v>
      </c>
      <c r="L36" s="92" t="str">
        <f aca="false">IFERROR((H36*I36),"")</f>
        <v/>
      </c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customFormat="false" ht="35.25" hidden="false" customHeight="true" outlineLevel="0" collapsed="false">
      <c r="A37" s="80"/>
      <c r="B37" s="87" t="e">
        <f aca="false" t="array" ref="B37:B37">IFERROR(INDEX(invoicedetails,SMALL(IF(invoicedetails[invoice '#]=rnginvoice,row(invoicedetails[])-row(invoicedetails[#headers])), row(14:14)), match($b$23, invoicedetails[#headers], 0)),""),true())))),TRUE()))))</f>
        <v>#VALUE!</v>
      </c>
      <c r="C37" s="88" t="e">
        <f aca="false" t="array" ref="C37:C37">IFERROR(INDEX(invoicedetails,SMALL(IF(invoicedetails[invoice '#]=rnginvoice,row(invoicedetails[])-row(invoicedetails[#headers])), row(14:14)), match($c$23, invoicedetails[#headers], 0)),""),true())))),TRUE()))))</f>
        <v>#VALUE!</v>
      </c>
      <c r="D37" s="88"/>
      <c r="E37" s="88"/>
      <c r="F37" s="88"/>
      <c r="G37" s="88"/>
      <c r="H37" s="89" t="e">
        <f aca="false" t="array" ref="H37:H37">IFERROR(INDEX(invoicedetails,SMALL(IF(invoicedetails[invoice '#]=rnginvoice,row(invoicedetails[])-row(invoicedetails[#headers])), row(14:14)), match($h$23, invoicedetails[#headers], 0)),""),true())))),TRUE()))))</f>
        <v>#VALUE!</v>
      </c>
      <c r="I37" s="90" t="e">
        <f aca="false" t="array" ref="I37:I37">IFERROR(INDEX(invoicedetails,SMALL(IF(invoicedetails[invoice '#]=rnginvoice,row(invoicedetails[])-row(invoicedetails[#headers])), row(14:14)), match($i$23, invoicedetails[#headers], 0)),""),true())))),TRUE()))))</f>
        <v>#VALUE!</v>
      </c>
      <c r="J37" s="90"/>
      <c r="K37" s="91" t="e">
        <f aca="false" t="array" ref="K37:K37">IFERROR(INDEX(invoicedetails,SMALL(IF(invoicedetails[invoice '#]=rnginvoice,row(invoicedetails[])-row(invoicedetails[#headers])), row(14:14)), match($k$23, invoicedetails[#headers], 0)),""),true())))),TRUE()))))</f>
        <v>#VALUE!</v>
      </c>
      <c r="L37" s="92" t="str">
        <f aca="false">IFERROR((H37*I37),"")</f>
        <v/>
      </c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customFormat="false" ht="35.25" hidden="false" customHeight="true" outlineLevel="0" collapsed="false">
      <c r="A38" s="80"/>
      <c r="B38" s="87" t="e">
        <f aca="false" t="array" ref="B38:B38">IFERROR(INDEX(invoicedetails,SMALL(IF(invoicedetails[invoice '#]=rnginvoice,row(invoicedetails[])-row(invoicedetails[#headers])), row(15:15)), match($b$23, invoicedetails[#headers], 0)),""),true())))),TRUE()))))</f>
        <v>#VALUE!</v>
      </c>
      <c r="C38" s="88" t="e">
        <f aca="false" t="array" ref="C38:C38">IFERROR(INDEX(invoicedetails,SMALL(IF(invoicedetails[invoice '#]=rnginvoice,row(invoicedetails[])-row(invoicedetails[#headers])), row(15:15)), match($c$23, invoicedetails[#headers], 0)),""),true())))),TRUE()))))</f>
        <v>#VALUE!</v>
      </c>
      <c r="D38" s="88"/>
      <c r="E38" s="88"/>
      <c r="F38" s="88"/>
      <c r="G38" s="88"/>
      <c r="H38" s="89" t="e">
        <f aca="false" t="array" ref="H38:H38">IFERROR(INDEX(invoicedetails,SMALL(IF(invoicedetails[invoice '#]=rnginvoice,row(invoicedetails[])-row(invoicedetails[#headers])), row(15:15)), match($h$23, invoicedetails[#headers], 0)),""),true())))),TRUE()))))</f>
        <v>#VALUE!</v>
      </c>
      <c r="I38" s="90" t="e">
        <f aca="false" t="array" ref="I38:I38">IFERROR(INDEX(invoicedetails,SMALL(IF(invoicedetails[invoice '#]=rnginvoice,row(invoicedetails[])-row(invoicedetails[#headers])), row(15:15)), match($i$23, invoicedetails[#headers], 0)),""),true())))),TRUE()))))</f>
        <v>#VALUE!</v>
      </c>
      <c r="J38" s="90"/>
      <c r="K38" s="91" t="e">
        <f aca="false" t="array" ref="K38:K38">IFERROR(INDEX(invoicedetails,SMALL(IF(invoicedetails[invoice '#]=rnginvoice,row(invoicedetails[])-row(invoicedetails[#headers])), row(15:15)), match($k$23, invoicedetails[#headers], 0)),""),true())))),TRUE()))))</f>
        <v>#VALUE!</v>
      </c>
      <c r="L38" s="92" t="str">
        <f aca="false">IFERROR((H38*I38),"")</f>
        <v/>
      </c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</row>
    <row r="39" customFormat="false" ht="35.25" hidden="false" customHeight="true" outlineLevel="0" collapsed="false">
      <c r="A39" s="80"/>
      <c r="B39" s="87" t="e">
        <f aca="false" t="array" ref="B39:B39">IFERROR(INDEX(invoicedetails,SMALL(IF(invoicedetails[invoice '#]=rnginvoice,row(invoicedetails[])-row(invoicedetails[#headers])), row(16:16)), match($b$23, invoicedetails[#headers], 0)),""),true())))),TRUE()))))</f>
        <v>#VALUE!</v>
      </c>
      <c r="C39" s="88" t="e">
        <f aca="false" t="array" ref="C39:C39">IFERROR(INDEX(invoicedetails,SMALL(IF(invoicedetails[invoice '#]=rnginvoice,row(invoicedetails[])-row(invoicedetails[#headers])), row(16:16)), match($c$23, invoicedetails[#headers], 0)),""),true())))),TRUE()))))</f>
        <v>#VALUE!</v>
      </c>
      <c r="D39" s="88"/>
      <c r="E39" s="88"/>
      <c r="F39" s="88"/>
      <c r="G39" s="88"/>
      <c r="H39" s="89" t="e">
        <f aca="false" t="array" ref="H39:H39">IFERROR(INDEX(invoicedetails,SMALL(IF(invoicedetails[invoice '#]=rnginvoice,row(invoicedetails[])-row(invoicedetails[#headers])), row(16:16)), match($h$23, invoicedetails[#headers], 0)),""),true())))),TRUE()))))</f>
        <v>#VALUE!</v>
      </c>
      <c r="I39" s="90" t="e">
        <f aca="false" t="array" ref="I39:I39">IFERROR(INDEX(invoicedetails,SMALL(IF(invoicedetails[invoice '#]=rnginvoice,row(invoicedetails[])-row(invoicedetails[#headers])), row(16:16)), match($i$23, invoicedetails[#headers], 0)),""),true())))),TRUE()))))</f>
        <v>#VALUE!</v>
      </c>
      <c r="J39" s="90"/>
      <c r="K39" s="91" t="e">
        <f aca="false" t="array" ref="K39:K39">IFERROR(INDEX(invoicedetails,SMALL(IF(invoicedetails[invoice '#]=rnginvoice,row(invoicedetails[])-row(invoicedetails[#headers])), row(16:16)), match($k$23, invoicedetails[#headers], 0)),""),true())))),TRUE()))))</f>
        <v>#VALUE!</v>
      </c>
      <c r="L39" s="92" t="str">
        <f aca="false">IFERROR((H39*I39),"")</f>
        <v/>
      </c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customFormat="false" ht="35.25" hidden="false" customHeight="true" outlineLevel="0" collapsed="false">
      <c r="A40" s="80"/>
      <c r="B40" s="87" t="e">
        <f aca="false" t="array" ref="B40:B40">IFERROR(INDEX(invoicedetails,SMALL(IF(invoicedetails[invoice '#]=rnginvoice,row(invoicedetails[])-row(invoicedetails[#headers])), row(17:17)), match($b$23, invoicedetails[#headers], 0)),""),true())))),TRUE()))))</f>
        <v>#VALUE!</v>
      </c>
      <c r="C40" s="88" t="e">
        <f aca="false" t="array" ref="C40:C40">IFERROR(INDEX(invoicedetails,SMALL(IF(invoicedetails[invoice '#]=rnginvoice,row(invoicedetails[])-row(invoicedetails[#headers])), row(17:17)), match($c$23, invoicedetails[#headers], 0)),""),true())))),TRUE()))))</f>
        <v>#VALUE!</v>
      </c>
      <c r="D40" s="88"/>
      <c r="E40" s="88"/>
      <c r="F40" s="88"/>
      <c r="G40" s="88"/>
      <c r="H40" s="89" t="e">
        <f aca="false" t="array" ref="H40:H40">IFERROR(INDEX(invoicedetails,SMALL(IF(invoicedetails[invoice '#]=rnginvoice,row(invoicedetails[])-row(invoicedetails[#headers])), row(17:17)), match($h$23, invoicedetails[#headers], 0)),""),true())))),TRUE()))))</f>
        <v>#VALUE!</v>
      </c>
      <c r="I40" s="90" t="e">
        <f aca="false" t="array" ref="I40:I40">IFERROR(INDEX(invoicedetails,SMALL(IF(invoicedetails[invoice '#]=rnginvoice,row(invoicedetails[])-row(invoicedetails[#headers])), row(17:17)), match($i$23, invoicedetails[#headers], 0)),""),true())))),TRUE()))))</f>
        <v>#VALUE!</v>
      </c>
      <c r="J40" s="90"/>
      <c r="K40" s="91" t="e">
        <f aca="false" t="array" ref="K40:K40">IFERROR(INDEX(invoicedetails,SMALL(IF(invoicedetails[invoice '#]=rnginvoice,row(invoicedetails[])-row(invoicedetails[#headers])), row(17:17)), match($k$23, invoicedetails[#headers], 0)),""),true())))),TRUE()))))</f>
        <v>#VALUE!</v>
      </c>
      <c r="L40" s="92" t="str">
        <f aca="false">IFERROR((H40*I40),"")</f>
        <v/>
      </c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</row>
    <row r="41" customFormat="false" ht="35.25" hidden="false" customHeight="true" outlineLevel="0" collapsed="false">
      <c r="A41" s="80"/>
      <c r="B41" s="87" t="e">
        <f aca="false" t="array" ref="B41:B41">IFERROR(INDEX(invoicedetails,SMALL(IF(invoicedetails[invoice '#]=rnginvoice,row(invoicedetails[])-row(invoicedetails[#headers])), row(18:18)), match($b$23, invoicedetails[#headers], 0)),""),true())))),TRUE()))))</f>
        <v>#VALUE!</v>
      </c>
      <c r="C41" s="88" t="e">
        <f aca="false" t="array" ref="C41:C41">IFERROR(INDEX(invoicedetails,SMALL(IF(invoicedetails[invoice '#]=rnginvoice,row(invoicedetails[])-row(invoicedetails[#headers])), row(18:18)), match($c$23, invoicedetails[#headers], 0)),""),true())))),TRUE()))))</f>
        <v>#VALUE!</v>
      </c>
      <c r="D41" s="88"/>
      <c r="E41" s="88"/>
      <c r="F41" s="88"/>
      <c r="G41" s="88"/>
      <c r="H41" s="89" t="e">
        <f aca="false" t="array" ref="H41:H41">IFERROR(INDEX(invoicedetails,SMALL(IF(invoicedetails[invoice '#]=rnginvoice,row(invoicedetails[])-row(invoicedetails[#headers])), row(18:18)), match($h$23, invoicedetails[#headers], 0)),""),true())))),TRUE()))))</f>
        <v>#VALUE!</v>
      </c>
      <c r="I41" s="90" t="e">
        <f aca="false" t="array" ref="I41:I41">IFERROR(INDEX(invoicedetails,SMALL(IF(invoicedetails[invoice '#]=rnginvoice,row(invoicedetails[])-row(invoicedetails[#headers])), row(18:18)), match($i$23, invoicedetails[#headers], 0)),""),true())))),TRUE()))))</f>
        <v>#VALUE!</v>
      </c>
      <c r="J41" s="90"/>
      <c r="K41" s="91" t="e">
        <f aca="false" t="array" ref="K41:K41">IFERROR(INDEX(invoicedetails,SMALL(IF(invoicedetails[invoice '#]=rnginvoice,row(invoicedetails[])-row(invoicedetails[#headers])), row(18:18)), match($k$23, invoicedetails[#headers], 0)),""),true())))),TRUE()))))</f>
        <v>#VALUE!</v>
      </c>
      <c r="L41" s="92" t="str">
        <f aca="false">IFERROR((H41*I41),"")</f>
        <v/>
      </c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customFormat="false" ht="35.25" hidden="false" customHeight="true" outlineLevel="0" collapsed="false">
      <c r="A42" s="80"/>
      <c r="B42" s="87" t="e">
        <f aca="false" t="array" ref="B42:B42">IFERROR(INDEX(invoicedetails,SMALL(IF(invoicedetails[invoice '#]=rnginvoice,row(invoicedetails[])-row(invoicedetails[#headers])), row(19:19)), match($b$23, invoicedetails[#headers], 0)),""),true())))),TRUE()))))</f>
        <v>#VALUE!</v>
      </c>
      <c r="C42" s="88" t="e">
        <f aca="false" t="array" ref="C42:C42">IFERROR(INDEX(invoicedetails,SMALL(IF(invoicedetails[invoice '#]=rnginvoice,row(invoicedetails[])-row(invoicedetails[#headers])), row(19:19)), match($c$23, invoicedetails[#headers], 0)),""),true())))),TRUE()))))</f>
        <v>#VALUE!</v>
      </c>
      <c r="D42" s="88"/>
      <c r="E42" s="88"/>
      <c r="F42" s="88"/>
      <c r="G42" s="88"/>
      <c r="H42" s="89" t="e">
        <f aca="false" t="array" ref="H42:H42">IFERROR(INDEX(invoicedetails,SMALL(IF(invoicedetails[invoice '#]=rnginvoice,row(invoicedetails[])-row(invoicedetails[#headers])), row(19:19)), match($h$23, invoicedetails[#headers], 0)),""),true())))),TRUE()))))</f>
        <v>#VALUE!</v>
      </c>
      <c r="I42" s="90" t="e">
        <f aca="false" t="array" ref="I42:I42">IFERROR(INDEX(invoicedetails,SMALL(IF(invoicedetails[invoice '#]=rnginvoice,row(invoicedetails[])-row(invoicedetails[#headers])), row(19:19)), match($i$23, invoicedetails[#headers], 0)),""),true())))),TRUE()))))</f>
        <v>#VALUE!</v>
      </c>
      <c r="J42" s="90"/>
      <c r="K42" s="91" t="e">
        <f aca="false" t="array" ref="K42:K42">IFERROR(INDEX(invoicedetails,SMALL(IF(invoicedetails[invoice '#]=rnginvoice,row(invoicedetails[])-row(invoicedetails[#headers])), row(19:19)), match($k$23, invoicedetails[#headers], 0)),""),true())))),TRUE()))))</f>
        <v>#VALUE!</v>
      </c>
      <c r="L42" s="92" t="str">
        <f aca="false">IFERROR((H42*I42),"")</f>
        <v/>
      </c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</row>
    <row r="43" customFormat="false" ht="35.25" hidden="false" customHeight="true" outlineLevel="0" collapsed="false">
      <c r="A43" s="80"/>
      <c r="B43" s="87" t="e">
        <f aca="false" t="array" ref="B43:B43">IFERROR(INDEX(invoicedetails,SMALL(IF(invoicedetails[invoice '#]=rnginvoice,row(invoicedetails[])-row(invoicedetails[#headers])), row(20:20)), match($b$23, invoicedetails[#headers], 0)),""),true())))),TRUE()))))</f>
        <v>#VALUE!</v>
      </c>
      <c r="C43" s="88" t="e">
        <f aca="false" t="array" ref="C43:C43">IFERROR(INDEX(invoicedetails,SMALL(IF(invoicedetails[invoice '#]=rnginvoice,row(invoicedetails[])-row(invoicedetails[#headers])), row(20:20)), match($c$23, invoicedetails[#headers], 0)),""),true())))),TRUE()))))</f>
        <v>#VALUE!</v>
      </c>
      <c r="D43" s="88"/>
      <c r="E43" s="88"/>
      <c r="F43" s="88"/>
      <c r="G43" s="88"/>
      <c r="H43" s="89" t="e">
        <f aca="false" t="array" ref="H43:H43">IFERROR(INDEX(invoicedetails,SMALL(IF(invoicedetails[invoice '#]=rnginvoice,row(invoicedetails[])-row(invoicedetails[#headers])), row(20:20)), match($h$23, invoicedetails[#headers], 0)),""),true())))),TRUE()))))</f>
        <v>#VALUE!</v>
      </c>
      <c r="I43" s="90" t="e">
        <f aca="false" t="array" ref="I43:I43">IFERROR(INDEX(invoicedetails,SMALL(IF(invoicedetails[invoice '#]=rnginvoice,row(invoicedetails[])-row(invoicedetails[#headers])), row(20:20)), match($i$23, invoicedetails[#headers], 0)),""),true())))),TRUE()))))</f>
        <v>#VALUE!</v>
      </c>
      <c r="J43" s="90"/>
      <c r="K43" s="91" t="e">
        <f aca="false" t="array" ref="K43:K43">IFERROR(INDEX(invoicedetails,SMALL(IF(invoicedetails[invoice '#]=rnginvoice,row(invoicedetails[])-row(invoicedetails[#headers])), row(20:20)), match($k$23, invoicedetails[#headers], 0)),""),true())))),TRUE()))))</f>
        <v>#VALUE!</v>
      </c>
      <c r="L43" s="92" t="str">
        <f aca="false">IFERROR((H43*I43),"")</f>
        <v/>
      </c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</row>
    <row r="44" customFormat="false" ht="35.25" hidden="false" customHeight="true" outlineLevel="0" collapsed="false">
      <c r="A44" s="80"/>
      <c r="B44" s="87" t="e">
        <f aca="false" t="array" ref="B44:B44">IFERROR(INDEX(invoicedetails,SMALL(IF(invoicedetails[invoice '#]=rnginvoice,row(invoicedetails[])-row(invoicedetails[#headers])), row(22:22)), match($b$23, invoicedetails[#headers], 0)),""),true())))),TRUE()))))</f>
        <v>#VALUE!</v>
      </c>
      <c r="C44" s="88" t="e">
        <f aca="false" t="array" ref="C44:C44">IFERROR(INDEX(invoicedetails,SMALL(IF(invoicedetails[invoice '#]=rnginvoice,row(invoicedetails[])-row(invoicedetails[#headers])), row(22:22)), match($c$23, invoicedetails[#headers], 0)),""),true())))),TRUE()))))</f>
        <v>#VALUE!</v>
      </c>
      <c r="D44" s="88"/>
      <c r="E44" s="88"/>
      <c r="F44" s="88"/>
      <c r="G44" s="88"/>
      <c r="H44" s="89" t="e">
        <f aca="false" t="array" ref="H44:H44">IFERROR(INDEX(invoicedetails,SMALL(IF(invoicedetails[invoice '#]=rnginvoice,row(invoicedetails[])-row(invoicedetails[#headers])), row(22:22)), match($h$23, invoicedetails[#headers], 0)),""),true())))),TRUE()))))</f>
        <v>#VALUE!</v>
      </c>
      <c r="I44" s="90" t="e">
        <f aca="false" t="array" ref="I44:I44">IFERROR(INDEX(invoicedetails,SMALL(IF(invoicedetails[invoice '#]=rnginvoice,row(invoicedetails[])-row(invoicedetails[#headers])), row(22:22)), match($i$23, invoicedetails[#headers], 0)),""),true())))),TRUE()))))</f>
        <v>#VALUE!</v>
      </c>
      <c r="J44" s="90"/>
      <c r="K44" s="91" t="e">
        <f aca="false" t="array" ref="K44:K44">IFERROR(INDEX(invoicedetails,SMALL(IF(invoicedetails[invoice '#]=rnginvoice,row(invoicedetails[])-row(invoicedetails[#headers])), row(22:22)), match($k$23, invoicedetails[#headers], 0)),""),true())))),TRUE()))))</f>
        <v>#VALUE!</v>
      </c>
      <c r="L44" s="92" t="str">
        <f aca="false">IFERROR((H44*I44),"")</f>
        <v/>
      </c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</row>
    <row r="45" customFormat="false" ht="35.25" hidden="false" customHeight="true" outlineLevel="0" collapsed="false">
      <c r="A45" s="80"/>
      <c r="B45" s="87" t="e">
        <f aca="false" t="array" ref="B45:B45">IFERROR(INDEX(invoicedetails,SMALL(IF(invoicedetails[invoice '#]=rnginvoice,row(invoicedetails[])-row(invoicedetails[#headers])), row(23:23)), match($b$23, invoicedetails[#headers], 0)),""),true())))),TRUE()))))</f>
        <v>#VALUE!</v>
      </c>
      <c r="C45" s="88" t="e">
        <f aca="false" t="array" ref="C45:C45">IFERROR(INDEX(invoicedetails,SMALL(IF(invoicedetails[invoice '#]=rnginvoice,row(invoicedetails[])-row(invoicedetails[#headers])), row(23:23)), match($c$23, invoicedetails[#headers], 0)),""),true())))),TRUE()))))</f>
        <v>#VALUE!</v>
      </c>
      <c r="D45" s="88"/>
      <c r="E45" s="88"/>
      <c r="F45" s="88"/>
      <c r="G45" s="88"/>
      <c r="H45" s="89" t="e">
        <f aca="false" t="array" ref="H45:H45">IFERROR(INDEX(invoicedetails,SMALL(IF(invoicedetails[invoice '#]=rnginvoice,row(invoicedetails[])-row(invoicedetails[#headers])), row(23:23)), match($h$23, invoicedetails[#headers], 0)),""),true())))),TRUE()))))</f>
        <v>#VALUE!</v>
      </c>
      <c r="I45" s="90" t="e">
        <f aca="false" t="array" ref="I45:I45">IFERROR(INDEX(invoicedetails,SMALL(IF(invoicedetails[invoice '#]=rnginvoice,row(invoicedetails[])-row(invoicedetails[#headers])), row(23:23)), match($i$23, invoicedetails[#headers], 0)),""),true())))),TRUE()))))</f>
        <v>#VALUE!</v>
      </c>
      <c r="J45" s="90"/>
      <c r="K45" s="91" t="e">
        <f aca="false" t="array" ref="K45:K45">IFERROR(INDEX(invoicedetails,SMALL(IF(invoicedetails[invoice '#]=rnginvoice,row(invoicedetails[])-row(invoicedetails[#headers])), row(23:23)), match($k$23, invoicedetails[#headers], 0)),""),true())))),TRUE()))))</f>
        <v>#VALUE!</v>
      </c>
      <c r="L45" s="92" t="str">
        <f aca="false">IFERROR((H45*I45),"")</f>
        <v/>
      </c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</row>
    <row r="46" customFormat="false" ht="35.25" hidden="false" customHeight="true" outlineLevel="0" collapsed="false">
      <c r="A46" s="80"/>
      <c r="B46" s="87" t="e">
        <f aca="false" t="array" ref="B46:B46">IFERROR(INDEX(invoicedetails,SMALL(IF(invoicedetails[invoice '#]=rnginvoice,row(invoicedetails[])-row(invoicedetails[#headers])), row(24:24)), match($b$23, invoicedetails[#headers], 0)),""),true())))),TRUE()))))</f>
        <v>#VALUE!</v>
      </c>
      <c r="C46" s="88" t="e">
        <f aca="false" t="array" ref="C46:C46">IFERROR(INDEX(invoicedetails,SMALL(IF(invoicedetails[invoice '#]=rnginvoice,row(invoicedetails[])-row(invoicedetails[#headers])), row(24:24)), match($c$23, invoicedetails[#headers], 0)),""),true())))),TRUE()))))</f>
        <v>#VALUE!</v>
      </c>
      <c r="D46" s="88"/>
      <c r="E46" s="88"/>
      <c r="F46" s="88"/>
      <c r="G46" s="88"/>
      <c r="H46" s="89" t="e">
        <f aca="false" t="array" ref="H46:H46">IFERROR(INDEX(invoicedetails,SMALL(IF(invoicedetails[invoice '#]=rnginvoice,row(invoicedetails[])-row(invoicedetails[#headers])), row(24:24)), match($h$23, invoicedetails[#headers], 0)),""),true())))),TRUE()))))</f>
        <v>#VALUE!</v>
      </c>
      <c r="I46" s="90" t="e">
        <f aca="false" t="array" ref="I46:I46">IFERROR(INDEX(invoicedetails,SMALL(IF(invoicedetails[invoice '#]=rnginvoice,row(invoicedetails[])-row(invoicedetails[#headers])), row(24:24)), match($i$23, invoicedetails[#headers], 0)),""),true())))),TRUE()))))</f>
        <v>#VALUE!</v>
      </c>
      <c r="J46" s="90"/>
      <c r="K46" s="91" t="e">
        <f aca="false" t="array" ref="K46:K46">IFERROR(INDEX(invoicedetails,SMALL(IF(invoicedetails[invoice '#]=rnginvoice,row(invoicedetails[])-row(invoicedetails[#headers])), row(24:24)), match($k$23, invoicedetails[#headers], 0)),""),true())))),TRUE()))))</f>
        <v>#VALUE!</v>
      </c>
      <c r="L46" s="92" t="str">
        <f aca="false">IFERROR((H46*I46),"")</f>
        <v/>
      </c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</row>
    <row r="47" customFormat="false" ht="35.25" hidden="false" customHeight="true" outlineLevel="0" collapsed="false">
      <c r="A47" s="80"/>
      <c r="B47" s="87" t="e">
        <f aca="false" t="array" ref="B47:B47">IFERROR(INDEX(invoicedetails,SMALL(IF(invoicedetails[invoice '#]=rnginvoice,row(invoicedetails[])-row(invoicedetails[#headers])), row(25:25)), match($b$23, invoicedetails[#headers], 0)),""),true())))),TRUE()))))</f>
        <v>#VALUE!</v>
      </c>
      <c r="C47" s="88" t="e">
        <f aca="false" t="array" ref="C47:C47">IFERROR(INDEX(invoicedetails,SMALL(IF(invoicedetails[invoice '#]=rnginvoice,row(invoicedetails[])-row(invoicedetails[#headers])), row(25:25)), match($c$23, invoicedetails[#headers], 0)),""),true())))),TRUE()))))</f>
        <v>#VALUE!</v>
      </c>
      <c r="D47" s="88"/>
      <c r="E47" s="88"/>
      <c r="F47" s="88"/>
      <c r="G47" s="88"/>
      <c r="H47" s="89" t="e">
        <f aca="false" t="array" ref="H47:H47">IFERROR(INDEX(invoicedetails,SMALL(IF(invoicedetails[invoice '#]=rnginvoice,row(invoicedetails[])-row(invoicedetails[#headers])), row(25:25)), match($h$23, invoicedetails[#headers], 0)),""),true())))),TRUE()))))</f>
        <v>#VALUE!</v>
      </c>
      <c r="I47" s="90" t="e">
        <f aca="false" t="array" ref="I47:I47">IFERROR(INDEX(invoicedetails,SMALL(IF(invoicedetails[invoice '#]=rnginvoice,row(invoicedetails[])-row(invoicedetails[#headers])), row(25:25)), match($i$23, invoicedetails[#headers], 0)),""),true())))),TRUE()))))</f>
        <v>#VALUE!</v>
      </c>
      <c r="J47" s="90"/>
      <c r="K47" s="91" t="e">
        <f aca="false" t="array" ref="K47:K47">IFERROR(INDEX(invoicedetails,SMALL(IF(invoicedetails[invoice '#]=rnginvoice,row(invoicedetails[])-row(invoicedetails[#headers])), row(25:25)), match($k$23, invoicedetails[#headers], 0)),""),true())))),TRUE()))))</f>
        <v>#VALUE!</v>
      </c>
      <c r="L47" s="92" t="str">
        <f aca="false">IFERROR((H47*I47),"")</f>
        <v/>
      </c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</row>
    <row r="48" customFormat="false" ht="35.25" hidden="false" customHeight="true" outlineLevel="0" collapsed="false">
      <c r="A48" s="80"/>
      <c r="B48" s="87" t="e">
        <f aca="false" t="array" ref="B48:B48">IFERROR(INDEX(invoicedetails,SMALL(IF(invoicedetails[invoice '#]=rnginvoice,row(invoicedetails[])-row(invoicedetails[#headers])), row(26:26)), match($b$23, invoicedetails[#headers], 0)),""),true())))),TRUE()))))</f>
        <v>#VALUE!</v>
      </c>
      <c r="C48" s="88" t="e">
        <f aca="false" t="array" ref="C48:C48">IFERROR(INDEX(invoicedetails,SMALL(IF(invoicedetails[invoice '#]=rnginvoice,row(invoicedetails[])-row(invoicedetails[#headers])), row(26:26)), match($c$23, invoicedetails[#headers], 0)),""),true())))),TRUE()))))</f>
        <v>#VALUE!</v>
      </c>
      <c r="D48" s="88"/>
      <c r="E48" s="88"/>
      <c r="F48" s="88"/>
      <c r="G48" s="88"/>
      <c r="H48" s="89" t="e">
        <f aca="false" t="array" ref="H48:H48">IFERROR(INDEX(invoicedetails,SMALL(IF(invoicedetails[invoice '#]=rnginvoice,row(invoicedetails[])-row(invoicedetails[#headers])), row(26:26)), match($h$23, invoicedetails[#headers], 0)),""),true())))),TRUE()))))</f>
        <v>#VALUE!</v>
      </c>
      <c r="I48" s="90" t="e">
        <f aca="false" t="array" ref="I48:I48">IFERROR(INDEX(invoicedetails,SMALL(IF(invoicedetails[invoice '#]=rnginvoice,row(invoicedetails[])-row(invoicedetails[#headers])), row(26:26)), match($i$23, invoicedetails[#headers], 0)),""),true())))),TRUE()))))</f>
        <v>#VALUE!</v>
      </c>
      <c r="J48" s="90"/>
      <c r="K48" s="91" t="e">
        <f aca="false" t="array" ref="K48:K48">IFERROR(INDEX(invoicedetails,SMALL(IF(invoicedetails[invoice '#]=rnginvoice,row(invoicedetails[])-row(invoicedetails[#headers])), row(26:26)), match($k$23, invoicedetails[#headers], 0)),""),true())))),TRUE()))))</f>
        <v>#VALUE!</v>
      </c>
      <c r="L48" s="92" t="str">
        <f aca="false">IFERROR((H48*I48),"")</f>
        <v/>
      </c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</row>
    <row r="49" customFormat="false" ht="35.25" hidden="false" customHeight="true" outlineLevel="0" collapsed="false">
      <c r="A49" s="80"/>
      <c r="B49" s="87" t="e">
        <f aca="false" t="array" ref="B49:B49">IFERROR(INDEX(invoicedetails,SMALL(IF(invoicedetails[invoice '#]=rnginvoice,row(invoicedetails[])-row(invoicedetails[#headers])), row(27:27)), match($b$23, invoicedetails[#headers], 0)),""),true())))),TRUE()))))</f>
        <v>#VALUE!</v>
      </c>
      <c r="C49" s="88" t="e">
        <f aca="false" t="array" ref="C49:C49">IFERROR(INDEX(invoicedetails,SMALL(IF(invoicedetails[invoice '#]=rnginvoice,row(invoicedetails[])-row(invoicedetails[#headers])), row(27:27)), match($c$23, invoicedetails[#headers], 0)),""),true())))),TRUE()))))</f>
        <v>#VALUE!</v>
      </c>
      <c r="D49" s="88"/>
      <c r="E49" s="88"/>
      <c r="F49" s="88"/>
      <c r="G49" s="88"/>
      <c r="H49" s="89" t="e">
        <f aca="false" t="array" ref="H49:H49">IFERROR(INDEX(invoicedetails,SMALL(IF(invoicedetails[invoice '#]=rnginvoice,row(invoicedetails[])-row(invoicedetails[#headers])), row(27:27)), match($h$23, invoicedetails[#headers], 0)),""),true())))),TRUE()))))</f>
        <v>#VALUE!</v>
      </c>
      <c r="I49" s="90" t="e">
        <f aca="false" t="array" ref="I49:I49">IFERROR(INDEX(invoicedetails,SMALL(IF(invoicedetails[invoice '#]=rnginvoice,row(invoicedetails[])-row(invoicedetails[#headers])), row(27:27)), match($i$23, invoicedetails[#headers], 0)),""),true())))),TRUE()))))</f>
        <v>#VALUE!</v>
      </c>
      <c r="J49" s="90"/>
      <c r="K49" s="91" t="e">
        <f aca="false" t="array" ref="K49:K49">IFERROR(INDEX(invoicedetails,SMALL(IF(invoicedetails[invoice '#]=rnginvoice,row(invoicedetails[])-row(invoicedetails[#headers])), row(27:27)), match($k$23, invoicedetails[#headers], 0)),""),true())))),TRUE()))))</f>
        <v>#VALUE!</v>
      </c>
      <c r="L49" s="92" t="str">
        <f aca="false">IFERROR((H49*I49),"")</f>
        <v/>
      </c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</row>
    <row r="50" customFormat="false" ht="35.25" hidden="false" customHeight="true" outlineLevel="0" collapsed="false">
      <c r="A50" s="80"/>
      <c r="B50" s="87" t="e">
        <f aca="false" t="array" ref="B50:B50">IFERROR(INDEX(invoicedetails,SMALL(IF(invoicedetails[invoice '#]=rnginvoice,row(invoicedetails[])-row(invoicedetails[#headers])), row(28:28)), match($b$23, invoicedetails[#headers], 0)),""),true())))),TRUE()))))</f>
        <v>#VALUE!</v>
      </c>
      <c r="C50" s="88" t="e">
        <f aca="false" t="array" ref="C50:C50">IFERROR(INDEX(invoicedetails,SMALL(IF(invoicedetails[invoice '#]=rnginvoice,row(invoicedetails[])-row(invoicedetails[#headers])), row(28:28)), match($c$23, invoicedetails[#headers], 0)),""),true())))),TRUE()))))</f>
        <v>#VALUE!</v>
      </c>
      <c r="D50" s="88"/>
      <c r="E50" s="88"/>
      <c r="F50" s="88"/>
      <c r="G50" s="88"/>
      <c r="H50" s="89" t="e">
        <f aca="false" t="array" ref="H50:H50">IFERROR(INDEX(invoicedetails,SMALL(IF(invoicedetails[invoice '#]=rnginvoice,row(invoicedetails[])-row(invoicedetails[#headers])), row(28:28)), match($h$23, invoicedetails[#headers], 0)),""),true())))),TRUE()))))</f>
        <v>#VALUE!</v>
      </c>
      <c r="I50" s="90" t="e">
        <f aca="false" t="array" ref="I50:I50">IFERROR(INDEX(invoicedetails,SMALL(IF(invoicedetails[invoice '#]=rnginvoice,row(invoicedetails[])-row(invoicedetails[#headers])), row(28:28)), match($i$23, invoicedetails[#headers], 0)),""),true())))),TRUE()))))</f>
        <v>#VALUE!</v>
      </c>
      <c r="J50" s="90"/>
      <c r="K50" s="91" t="e">
        <f aca="false" t="array" ref="K50:K50">IFERROR(INDEX(invoicedetails,SMALL(IF(invoicedetails[invoice '#]=rnginvoice,row(invoicedetails[])-row(invoicedetails[#headers])), row(28:28)), match($k$23, invoicedetails[#headers], 0)),""),true())))),TRUE()))))</f>
        <v>#VALUE!</v>
      </c>
      <c r="L50" s="92" t="str">
        <f aca="false">IFERROR((H50*I50),"")</f>
        <v/>
      </c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</row>
    <row r="51" customFormat="false" ht="35.25" hidden="false" customHeight="true" outlineLevel="0" collapsed="false">
      <c r="A51" s="80"/>
      <c r="B51" s="87" t="e">
        <f aca="false" t="array" ref="B51:B51">IFERROR(INDEX(invoicedetails,SMALL(IF(invoicedetails[invoice '#]=rnginvoice,row(invoicedetails[])-row(invoicedetails[#headers])), row(29:29)), match($b$23, invoicedetails[#headers], 0)),""),true())))),TRUE()))))</f>
        <v>#VALUE!</v>
      </c>
      <c r="C51" s="88" t="e">
        <f aca="false" t="array" ref="C51:C51">IFERROR(INDEX(invoicedetails,SMALL(IF(invoicedetails[invoice '#]=rnginvoice,row(invoicedetails[])-row(invoicedetails[#headers])), row(29:29)), match($c$23, invoicedetails[#headers], 0)),""),true())))),TRUE()))))</f>
        <v>#VALUE!</v>
      </c>
      <c r="D51" s="88"/>
      <c r="E51" s="88"/>
      <c r="F51" s="88"/>
      <c r="G51" s="88"/>
      <c r="H51" s="89" t="e">
        <f aca="false" t="array" ref="H51:H51">IFERROR(INDEX(invoicedetails,SMALL(IF(invoicedetails[invoice '#]=rnginvoice,row(invoicedetails[])-row(invoicedetails[#headers])), row(29:29)), match($h$23, invoicedetails[#headers], 0)),""),true())))),TRUE()))))</f>
        <v>#VALUE!</v>
      </c>
      <c r="I51" s="90" t="e">
        <f aca="false" t="array" ref="I51:I51">IFERROR(INDEX(invoicedetails,SMALL(IF(invoicedetails[invoice '#]=rnginvoice,row(invoicedetails[])-row(invoicedetails[#headers])), row(29:29)), match($i$23, invoicedetails[#headers], 0)),""),true())))),TRUE()))))</f>
        <v>#VALUE!</v>
      </c>
      <c r="J51" s="90"/>
      <c r="K51" s="91" t="e">
        <f aca="false" t="array" ref="K51:K51">IFERROR(INDEX(invoicedetails,SMALL(IF(invoicedetails[invoice '#]=rnginvoice,row(invoicedetails[])-row(invoicedetails[#headers])), row(29:29)), match($k$23, invoicedetails[#headers], 0)),""),true())))),TRUE()))))</f>
        <v>#VALUE!</v>
      </c>
      <c r="L51" s="92" t="str">
        <f aca="false">IFERROR((H51*I51),"")</f>
        <v/>
      </c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</row>
    <row r="52" customFormat="false" ht="35.25" hidden="false" customHeight="true" outlineLevel="0" collapsed="false">
      <c r="A52" s="80"/>
      <c r="B52" s="87" t="e">
        <f aca="false" t="array" ref="B52:B52">IFERROR(INDEX(invoicedetails,SMALL(IF(invoicedetails[invoice '#]=rnginvoice,row(invoicedetails[])-row(invoicedetails[#headers])), row(30:30)), match($b$23, invoicedetails[#headers], 0)),""),true())))),TRUE()))))</f>
        <v>#VALUE!</v>
      </c>
      <c r="C52" s="88" t="e">
        <f aca="false" t="array" ref="C52:C52">IFERROR(INDEX(invoicedetails,SMALL(IF(invoicedetails[invoice '#]=rnginvoice,row(invoicedetails[])-row(invoicedetails[#headers])), row(30:30)), match($c$23, invoicedetails[#headers], 0)),""),true())))),TRUE()))))</f>
        <v>#VALUE!</v>
      </c>
      <c r="D52" s="88"/>
      <c r="E52" s="88"/>
      <c r="F52" s="88"/>
      <c r="G52" s="88"/>
      <c r="H52" s="89" t="e">
        <f aca="false" t="array" ref="H52:H52">IFERROR(INDEX(invoicedetails,SMALL(IF(invoicedetails[invoice '#]=rnginvoice,row(invoicedetails[])-row(invoicedetails[#headers])), row(30:30)), match($h$23, invoicedetails[#headers], 0)),""),true())))),TRUE()))))</f>
        <v>#VALUE!</v>
      </c>
      <c r="I52" s="90" t="e">
        <f aca="false" t="array" ref="I52:I52">IFERROR(INDEX(invoicedetails,SMALL(IF(invoicedetails[invoice '#]=rnginvoice,row(invoicedetails[])-row(invoicedetails[#headers])), row(30:30)), match($i$23, invoicedetails[#headers], 0)),""),true())))),TRUE()))))</f>
        <v>#VALUE!</v>
      </c>
      <c r="J52" s="90"/>
      <c r="K52" s="91" t="e">
        <f aca="false" t="array" ref="K52:K52">IFERROR(INDEX(invoicedetails,SMALL(IF(invoicedetails[invoice '#]=rnginvoice,row(invoicedetails[])-row(invoicedetails[#headers])), row(30:30)), match($k$23, invoicedetails[#headers], 0)),""),true())))),TRUE()))))</f>
        <v>#VALUE!</v>
      </c>
      <c r="L52" s="92" t="str">
        <f aca="false">IFERROR((H52*I52),"")</f>
        <v/>
      </c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</row>
    <row r="53" customFormat="false" ht="35.25" hidden="false" customHeight="true" outlineLevel="0" collapsed="false">
      <c r="A53" s="80"/>
      <c r="B53" s="87" t="e">
        <f aca="false" t="array" ref="B53:B53">IFERROR(INDEX(invoicedetails,SMALL(IF(invoicedetails[invoice '#]=rnginvoice,row(invoicedetails[])-row(invoicedetails[#headers])), row(31:31)), match($b$23, invoicedetails[#headers], 0)),""),true())))),TRUE()))))</f>
        <v>#VALUE!</v>
      </c>
      <c r="C53" s="88" t="e">
        <f aca="false" t="array" ref="C53:C53">IFERROR(INDEX(invoicedetails,SMALL(IF(invoicedetails[invoice '#]=rnginvoice,row(invoicedetails[])-row(invoicedetails[#headers])), row(31:31)), match($c$23, invoicedetails[#headers], 0)),""),true())))),TRUE()))))</f>
        <v>#VALUE!</v>
      </c>
      <c r="D53" s="88"/>
      <c r="E53" s="88"/>
      <c r="F53" s="88"/>
      <c r="G53" s="88"/>
      <c r="H53" s="89" t="e">
        <f aca="false" t="array" ref="H53:H53">IFERROR(INDEX(invoicedetails,SMALL(IF(invoicedetails[invoice '#]=rnginvoice,row(invoicedetails[])-row(invoicedetails[#headers])), row(31:31)), match($h$23, invoicedetails[#headers], 0)),""),true())))),TRUE()))))</f>
        <v>#VALUE!</v>
      </c>
      <c r="I53" s="90" t="e">
        <f aca="false" t="array" ref="I53:I53">IFERROR(INDEX(invoicedetails,SMALL(IF(invoicedetails[invoice '#]=rnginvoice,row(invoicedetails[])-row(invoicedetails[#headers])), row(31:31)), match($i$23, invoicedetails[#headers], 0)),""),true())))),TRUE()))))</f>
        <v>#VALUE!</v>
      </c>
      <c r="J53" s="90"/>
      <c r="K53" s="91" t="e">
        <f aca="false" t="array" ref="K53:K53">IFERROR(INDEX(invoicedetails,SMALL(IF(invoicedetails[invoice '#]=rnginvoice,row(invoicedetails[])-row(invoicedetails[#headers])), row(31:31)), match($k$23, invoicedetails[#headers], 0)),""),true())))),TRUE()))))</f>
        <v>#VALUE!</v>
      </c>
      <c r="L53" s="92" t="str">
        <f aca="false">IFERROR((H53*I53),"")</f>
        <v/>
      </c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</row>
    <row r="54" customFormat="false" ht="18" hidden="false" customHeight="true" outlineLevel="0" collapsed="false"/>
    <row r="55" customFormat="false" ht="18" hidden="false" customHeight="true" outlineLevel="0" collapsed="false"/>
    <row r="56" customFormat="false" ht="18" hidden="false" customHeight="true" outlineLevel="0" collapsed="false"/>
    <row r="57" customFormat="false" ht="18" hidden="false" customHeight="true" outlineLevel="0" collapsed="false"/>
    <row r="58" customFormat="false" ht="18" hidden="false" customHeight="true" outlineLevel="0" collapsed="false"/>
    <row r="59" customFormat="false" ht="18" hidden="false" customHeight="true" outlineLevel="0" collapsed="false"/>
  </sheetData>
  <mergeCells count="72">
    <mergeCell ref="B1:I1"/>
    <mergeCell ref="B4:C4"/>
    <mergeCell ref="B5:C5"/>
    <mergeCell ref="G5:H5"/>
    <mergeCell ref="C8:E8"/>
    <mergeCell ref="G8:I8"/>
    <mergeCell ref="C9:E9"/>
    <mergeCell ref="G9:I9"/>
    <mergeCell ref="C10:E10"/>
    <mergeCell ref="G10:I10"/>
    <mergeCell ref="B12:K12"/>
    <mergeCell ref="I23:J23"/>
    <mergeCell ref="C24:G24"/>
    <mergeCell ref="I24:J24"/>
    <mergeCell ref="C25:G25"/>
    <mergeCell ref="I25:J25"/>
    <mergeCell ref="C26:G26"/>
    <mergeCell ref="I26:J26"/>
    <mergeCell ref="C27:G27"/>
    <mergeCell ref="I27:J27"/>
    <mergeCell ref="C28:G28"/>
    <mergeCell ref="I28:J28"/>
    <mergeCell ref="C29:G29"/>
    <mergeCell ref="I29:J29"/>
    <mergeCell ref="C30:G30"/>
    <mergeCell ref="I30:J30"/>
    <mergeCell ref="C31:G31"/>
    <mergeCell ref="I31:J31"/>
    <mergeCell ref="C32:G32"/>
    <mergeCell ref="I32:J32"/>
    <mergeCell ref="C33:G33"/>
    <mergeCell ref="I33:J33"/>
    <mergeCell ref="C34:G34"/>
    <mergeCell ref="I34:J34"/>
    <mergeCell ref="C35:G35"/>
    <mergeCell ref="I35:J35"/>
    <mergeCell ref="C36:G36"/>
    <mergeCell ref="I36:J36"/>
    <mergeCell ref="C37:G37"/>
    <mergeCell ref="I37:J37"/>
    <mergeCell ref="C38:G38"/>
    <mergeCell ref="I38:J38"/>
    <mergeCell ref="C39:G39"/>
    <mergeCell ref="I39:J39"/>
    <mergeCell ref="C40:G40"/>
    <mergeCell ref="I40:J40"/>
    <mergeCell ref="C41:G41"/>
    <mergeCell ref="I41:J41"/>
    <mergeCell ref="C42:G42"/>
    <mergeCell ref="I42:J42"/>
    <mergeCell ref="C43:G43"/>
    <mergeCell ref="I43:J43"/>
    <mergeCell ref="C44:G44"/>
    <mergeCell ref="I44:J44"/>
    <mergeCell ref="C45:G45"/>
    <mergeCell ref="I45:J45"/>
    <mergeCell ref="C46:G46"/>
    <mergeCell ref="I46:J46"/>
    <mergeCell ref="C47:G47"/>
    <mergeCell ref="I47:J47"/>
    <mergeCell ref="C48:G48"/>
    <mergeCell ref="I48:J48"/>
    <mergeCell ref="C49:G49"/>
    <mergeCell ref="I49:J49"/>
    <mergeCell ref="C50:G50"/>
    <mergeCell ref="I50:J50"/>
    <mergeCell ref="C51:G51"/>
    <mergeCell ref="I51:J51"/>
    <mergeCell ref="C52:G52"/>
    <mergeCell ref="I52:J52"/>
    <mergeCell ref="C53:G53"/>
    <mergeCell ref="I53:J53"/>
  </mergeCells>
  <conditionalFormatting sqref="L24:L30">
    <cfRule type="expression" priority="2" aboveAverage="0" equalAverage="0" bottom="0" percent="0" rank="0" text="" dxfId="1">
      <formula>MOD(ROW(),2)=0</formula>
    </cfRule>
    <cfRule type="expression" priority="3" aboveAverage="0" equalAverage="0" bottom="0" percent="0" rank="0" text="" dxfId="2">
      <formula>MOD(ROW(),2)=1</formula>
    </cfRule>
  </conditionalFormatting>
  <conditionalFormatting sqref="L15:L19">
    <cfRule type="expression" priority="4" aboveAverage="0" equalAverage="0" bottom="0" percent="0" rank="0" text="" dxfId="3">
      <formula>MOD(ROW(),2)=1</formula>
    </cfRule>
    <cfRule type="expression" priority="5" aboveAverage="0" equalAverage="0" bottom="0" percent="0" rank="0" text="" dxfId="4">
      <formula>MOD(ROW(),2)=0</formula>
    </cfRule>
  </conditionalFormatting>
  <conditionalFormatting sqref="K14">
    <cfRule type="expression" priority="6" aboveAverage="0" equalAverage="0" bottom="0" percent="0" rank="0" text="" dxfId="5">
      <formula>MOD(ROW(),2)=0</formula>
    </cfRule>
  </conditionalFormatting>
  <conditionalFormatting sqref="L14">
    <cfRule type="expression" priority="7" aboveAverage="0" equalAverage="0" bottom="0" percent="0" rank="0" text="" dxfId="6">
      <formula>MOD(ROW(),2)=1</formula>
    </cfRule>
    <cfRule type="expression" priority="8" aboveAverage="0" equalAverage="0" bottom="0" percent="0" rank="0" text="" dxfId="7">
      <formula>MOD(ROW(),2)=0</formula>
    </cfRule>
  </conditionalFormatting>
  <conditionalFormatting sqref="L45:L49">
    <cfRule type="expression" priority="9" aboveAverage="0" equalAverage="0" bottom="0" percent="0" rank="0" text="" dxfId="8">
      <formula>MOD(ROW(),2)=0</formula>
    </cfRule>
    <cfRule type="expression" priority="10" aboveAverage="0" equalAverage="0" bottom="0" percent="0" rank="0" text="" dxfId="9">
      <formula>MOD(ROW(),2)=1</formula>
    </cfRule>
  </conditionalFormatting>
  <conditionalFormatting sqref="B31:K37">
    <cfRule type="expression" priority="11" aboveAverage="0" equalAverage="0" bottom="0" percent="0" rank="0" text="" dxfId="10">
      <formula>MOD(ROW(),2)=0</formula>
    </cfRule>
  </conditionalFormatting>
  <conditionalFormatting sqref="L31:L37">
    <cfRule type="expression" priority="12" aboveAverage="0" equalAverage="0" bottom="0" percent="0" rank="0" text="" dxfId="11">
      <formula>MOD(ROW(),2)=0</formula>
    </cfRule>
    <cfRule type="expression" priority="13" aboveAverage="0" equalAverage="0" bottom="0" percent="0" rank="0" text="" dxfId="12">
      <formula>MOD(ROW(),2)=1</formula>
    </cfRule>
  </conditionalFormatting>
  <conditionalFormatting sqref="B38:K44">
    <cfRule type="expression" priority="14" aboveAverage="0" equalAverage="0" bottom="0" percent="0" rank="0" text="" dxfId="13">
      <formula>MOD(ROW(),2)=0</formula>
    </cfRule>
  </conditionalFormatting>
  <conditionalFormatting sqref="L38:L44">
    <cfRule type="expression" priority="15" aboveAverage="0" equalAverage="0" bottom="0" percent="0" rank="0" text="" dxfId="14">
      <formula>MOD(ROW(),2)=0</formula>
    </cfRule>
    <cfRule type="expression" priority="16" aboveAverage="0" equalAverage="0" bottom="0" percent="0" rank="0" text="" dxfId="15">
      <formula>MOD(ROW(),2)=1</formula>
    </cfRule>
  </conditionalFormatting>
  <conditionalFormatting sqref="B45:K49">
    <cfRule type="expression" priority="17" aboveAverage="0" equalAverage="0" bottom="0" percent="0" rank="0" text="" dxfId="16">
      <formula>MOD(ROW(),2)=0</formula>
    </cfRule>
  </conditionalFormatting>
  <conditionalFormatting sqref="L50:L53">
    <cfRule type="expression" priority="18" aboveAverage="0" equalAverage="0" bottom="0" percent="0" rank="0" text="" dxfId="17">
      <formula>MOD(ROW(),2)=0</formula>
    </cfRule>
    <cfRule type="expression" priority="19" aboveAverage="0" equalAverage="0" bottom="0" percent="0" rank="0" text="" dxfId="18">
      <formula>MOD(ROW(),2)=1</formula>
    </cfRule>
  </conditionalFormatting>
  <conditionalFormatting sqref="B50:K53">
    <cfRule type="expression" priority="20" aboveAverage="0" equalAverage="0" bottom="0" percent="0" rank="0" text="" dxfId="19">
      <formula>MOD(ROW(),2)=0</formula>
    </cfRule>
  </conditionalFormatting>
  <dataValidations count="1">
    <dataValidation allowBlank="true" error="Please select and Invoice number from this list. If your invoice isn't shown, check the worksheet named Invoices - Main." errorTitle="Invalid Data" operator="between" showDropDown="false" showErrorMessage="true" showInputMessage="true" sqref="L9" type="list">
      <formula1>Invoice_No</formula1>
      <formula2>0</formula2>
    </dataValidation>
  </dataValidations>
  <printOptions headings="false" gridLines="false" gridLinesSet="true" horizontalCentered="true" verticalCentered="false"/>
  <pageMargins left="0.7" right="0.7" top="1" bottom="1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C0E474"/>
    <pageSetUpPr fitToPage="true"/>
  </sheetPr>
  <dimension ref="1:11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9" activeCellId="0" sqref="H9"/>
    </sheetView>
  </sheetViews>
  <sheetFormatPr defaultRowHeight="18.75"/>
  <cols>
    <col collapsed="false" hidden="false" max="1" min="1" style="1" width="1.84864864864865"/>
    <col collapsed="false" hidden="false" max="2" min="2" style="1" width="19.4972972972973"/>
    <col collapsed="false" hidden="false" max="3" min="3" style="1" width="32.3621621621622"/>
    <col collapsed="false" hidden="false" max="4" min="4" style="1" width="15.2054054054054"/>
    <col collapsed="false" hidden="false" max="5" min="5" style="1" width="28.7189189189189"/>
    <col collapsed="false" hidden="false" max="6" min="6" style="93" width="34.8594594594595"/>
    <col collapsed="false" hidden="false" max="7" min="7" style="1" width="7"/>
    <col collapsed="false" hidden="false" max="8" min="8" style="1" width="8.5027027027027"/>
    <col collapsed="false" hidden="false" max="9" min="9" style="93" width="9.06486486486486"/>
    <col collapsed="false" hidden="false" max="10" min="10" style="1" width="11.8540540540541"/>
    <col collapsed="false" hidden="false" max="11" min="11" style="1" width="13.7081081081081"/>
    <col collapsed="false" hidden="false" max="12" min="12" style="2" width="9.57297297297297"/>
    <col collapsed="false" hidden="false" max="13" min="13" style="1" width="9.21081081081081"/>
    <col collapsed="false" hidden="false" max="14" min="14" style="1" width="6.85405405405405"/>
    <col collapsed="false" hidden="false" max="15" min="15" style="1" width="12.4216216216216"/>
    <col collapsed="false" hidden="false" max="16" min="16" style="1" width="15.2054054054054"/>
    <col collapsed="false" hidden="false" max="17" min="17" style="1" width="11.2108108108108"/>
    <col collapsed="false" hidden="false" max="18" min="18" style="1" width="9.14594594594595"/>
    <col collapsed="false" hidden="false" max="19" min="19" style="1" width="26"/>
    <col collapsed="false" hidden="false" max="1025" min="20" style="1" width="9.14594594594595"/>
  </cols>
  <sheetData>
    <row r="1" customFormat="false" ht="31.5" hidden="false" customHeight="tru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28.5" hidden="false" customHeight="true" outlineLevel="0" collapsed="false">
      <c r="A2" s="0"/>
      <c r="B2" s="94" t="s">
        <v>31</v>
      </c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21.75" hidden="false" customHeight="true" outlineLevel="0" collapsed="false">
      <c r="A3" s="0"/>
      <c r="B3" s="95" t="s">
        <v>32</v>
      </c>
      <c r="C3" s="95" t="s">
        <v>33</v>
      </c>
      <c r="D3" s="95" t="s">
        <v>34</v>
      </c>
      <c r="E3" s="95" t="s">
        <v>35</v>
      </c>
      <c r="F3" s="96" t="s">
        <v>36</v>
      </c>
      <c r="G3" s="97" t="s">
        <v>37</v>
      </c>
      <c r="H3" s="98" t="s">
        <v>38</v>
      </c>
      <c r="I3" s="98" t="s">
        <v>39</v>
      </c>
      <c r="J3" s="97" t="s">
        <v>40</v>
      </c>
      <c r="K3" s="98" t="s">
        <v>41</v>
      </c>
      <c r="L3" s="99" t="s">
        <v>42</v>
      </c>
      <c r="M3" s="99" t="s">
        <v>43</v>
      </c>
      <c r="N3" s="99" t="s">
        <v>44</v>
      </c>
      <c r="O3" s="100" t="s">
        <v>45</v>
      </c>
      <c r="P3" s="101" t="s">
        <v>46</v>
      </c>
      <c r="Q3" s="101" t="s">
        <v>47</v>
      </c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21.75" hidden="false" customHeight="true" outlineLevel="0" collapsed="false">
      <c r="A4" s="0"/>
      <c r="B4" s="102" t="s">
        <v>48</v>
      </c>
      <c r="C4" s="103" t="s">
        <v>49</v>
      </c>
      <c r="D4" s="104" t="n">
        <v>42400</v>
      </c>
      <c r="E4" s="103" t="s">
        <v>50</v>
      </c>
      <c r="F4" s="105" t="e">
        <f aca="false">IFERROR(INDEX(invoicedetails[[#all],[po]],MATCH(invoicesmain[[#this row],[invoice '#]]&amp;"_1",invoicedetails[[#all],[invoice counter]],0)),"")&amp;iferror(", "&amp;index(invoicedetails[[#all],[po]],match(invoicesmain[[#this row],[invoice '#]]&amp;"_2",invoicedetails[[#all],[invoice counter]],0)),"")&amp;IFERROR(", "&amp;INDEX(invoicedetails[[#all],[po]],MATCH(invoicesmain[[#this row],[invoice '#]]&amp;"_3",invoicedetails[[#all],[invoice counter]],0)),"")&amp;iferror(", "&amp;index(invoicedetails[[#all],[po]],match(invoicesmain[[#this row],[invoice '#]]&amp;"_4",invoicedetails[[#all],[invoice counter]],0)),"")&amp;IFERROR(", "&amp;INDEX(invoicedetails[[#all],[po]],MATCH(invoicesmain[[#this row],[invoice '#]]&amp;"_5",invoicedetails[[#all],[invoice counter]],0)),"")&amp;iferror(", "&amp;index(invoicedetails[[#all],[po]],match(invoicesmain[[#this row],[invoice '#]]&amp;"_6",invoicedetails[[#all],[invoice counter]],0)),"")&amp;IFERROR(", "&amp;INDEX(invoicedetails[[#all],[po]],MATCH(invoicesmain[[#this row],[invoice '#]]&amp;"_7",invoicedetails[[#all],[invoice counter]],0)),"")&amp;iferror(", "&amp;index(invoicedetails[[#all],[po]],match(invoicesmain[[#this row],[invoice '#]]&amp;"_8",invoicedetails[[#all],[invoice counter]],0)),"")&amp;IFERROR(", "&amp;INDEX(invoicedetails[[#all],[po]],MATCH(invoicesmain[[#this row],[invoice '#]]&amp;"_9",invoicedetails[[#all],[invoice counter]],0)),"")&amp;iferror(", "&amp;index(invoicedetails[[#all],[po]],match(invoicesmain[[#this row],[invoice '#]]&amp;"_10",invoicedetails[[#all],[invoice counter]],0)),"")&amp;IFERROR(", "&amp;INDEX(invoicedetails[[#all],[po]],MATCH(invoicesmain[[#this row],[invoice '#]]&amp;"_11",invoicedetails[[#all],[invoice counter]],0)),"")&amp;iferror(", "&amp;index(invoicedetails[[#all],[po]],match(invoicesmain[[#this row],[invoice '#]]&amp;"_12",invoicedetails[[#all],[invoice counter]],0)),"")&amp;IFERROR(", "&amp;INDEX(invoicedetails[[#all],[po]],MATCH(invoicesmain[[#this row],[invoice '#]]&amp;"_13",invoicedetails[[#all],[invoice counter]],0)),"")))))))</f>
        <v>#VALUE!</v>
      </c>
      <c r="G4" s="106" t="n">
        <v>0</v>
      </c>
      <c r="H4" s="98"/>
      <c r="I4" s="107"/>
      <c r="J4" s="107" t="e">
        <f aca="false">SUMIF(invoicedetails[invoice '#],"="&amp;invoicesmain[[#this row],[invoice '#]],invoicedetails[total])</f>
        <v>#VALUE!</v>
      </c>
      <c r="K4" s="98" t="e">
        <f aca="false">(invoicesmain[[#this row],[detail ttl]]*(1+invoicesmain[[#this row],[tax]]))+invoicesmain[[#this row],[other]]-invoicesmain[[#this row],[deposit]]</f>
        <v>#VALUE!</v>
      </c>
      <c r="L4" s="99" t="e">
        <f aca="false">LEFT(invoicesmain[[#this row],[invoice '#]],1)))</f>
        <v>#VALUE!</v>
      </c>
      <c r="M4" s="108" t="e">
        <f aca="false">IF(invoicesmain[[#this row],[paid]]=1, "PAID", IF(invoicesmain[[#this row],[due date]]&gt;NOW(), "DUE","OVERDUE"))</f>
        <v>#VALUE!</v>
      </c>
      <c r="N4" s="99"/>
      <c r="O4" s="100" t="e">
        <f aca="false">RIGHT(invoicesmain[[#this row],[invoice '#]],5)))</f>
        <v>#VALUE!</v>
      </c>
      <c r="P4" s="0"/>
      <c r="Q4" s="108" t="e">
        <f aca="false">invoicesmain[[#this row],[invoice date]]+IF(invoicesmain[company]="7 - Translators Wordminds", 50, 45)</f>
        <v>#VALUE!</v>
      </c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8.75" hidden="false" customHeight="true" outlineLevel="0" collapsed="false">
      <c r="A5" s="0"/>
      <c r="B5" s="109" t="s">
        <v>51</v>
      </c>
      <c r="C5" s="103" t="s">
        <v>52</v>
      </c>
      <c r="D5" s="104" t="n">
        <v>42400</v>
      </c>
      <c r="E5" s="103" t="s">
        <v>53</v>
      </c>
      <c r="F5" s="105" t="e">
        <f aca="false">IFERROR(INDEX(invoicedetails[[#all],[po]],MATCH(invoicesmain[[#this row],[invoice '#]]&amp;"_1",invoicedetails[[#all],[invoice counter]],0)),"")&amp;iferror(", "&amp;index(invoicedetails[[#all],[po]],match(invoicesmain[[#this row],[invoice '#]]&amp;"_2",invoicedetails[[#all],[invoice counter]],0)),"")&amp;IFERROR(", "&amp;INDEX(invoicedetails[[#all],[po]],MATCH(invoicesmain[[#this row],[invoice '#]]&amp;"_3",invoicedetails[[#all],[invoice counter]],0)),"")&amp;iferror(", "&amp;index(invoicedetails[[#all],[po]],match(invoicesmain[[#this row],[invoice '#]]&amp;"_4",invoicedetails[[#all],[invoice counter]],0)),"")&amp;IFERROR(", "&amp;INDEX(invoicedetails[[#all],[po]],MATCH(invoicesmain[[#this row],[invoice '#]]&amp;"_5",invoicedetails[[#all],[invoice counter]],0)),"")&amp;iferror(", "&amp;index(invoicedetails[[#all],[po]],match(invoicesmain[[#this row],[invoice '#]]&amp;"_6",invoicedetails[[#all],[invoice counter]],0)),"")&amp;IFERROR(", "&amp;INDEX(invoicedetails[[#all],[po]],MATCH(invoicesmain[[#this row],[invoice '#]]&amp;"_7",invoicedetails[[#all],[invoice counter]],0)),"")&amp;iferror(", "&amp;index(invoicedetails[[#all],[po]],match(invoicesmain[[#this row],[invoice '#]]&amp;"_8",invoicedetails[[#all],[invoice counter]],0)),"")&amp;IFERROR(", "&amp;INDEX(invoicedetails[[#all],[po]],MATCH(invoicesmain[[#this row],[invoice '#]]&amp;"_9",invoicedetails[[#all],[invoice counter]],0)),"")&amp;iferror(", "&amp;index(invoicedetails[[#all],[po]],match(invoicesmain[[#this row],[invoice '#]]&amp;"_10",invoicedetails[[#all],[invoice counter]],0)),"")&amp;IFERROR(", "&amp;INDEX(invoicedetails[[#all],[po]],MATCH(invoicesmain[[#this row],[invoice '#]]&amp;"_11",invoicedetails[[#all],[invoice counter]],0)),"")&amp;iferror(", "&amp;index(invoicedetails[[#all],[po]],match(invoicesmain[[#this row],[invoice '#]]&amp;"_12",invoicedetails[[#all],[invoice counter]],0)),"")&amp;IFERROR(", "&amp;INDEX(invoicedetails[[#all],[po]],MATCH(invoicesmain[[#this row],[invoice '#]]&amp;"_13",invoicedetails[[#all],[invoice counter]],0)),"")))))))</f>
        <v>#VALUE!</v>
      </c>
      <c r="G5" s="110" t="n">
        <v>0</v>
      </c>
      <c r="H5" s="111"/>
      <c r="I5" s="112"/>
      <c r="J5" s="112" t="e">
        <f aca="false">SUMIF(invoicedetails[invoice '#],"="&amp;invoicesmain[[#this row],[invoice '#]],invoicedetails[total])</f>
        <v>#VALUE!</v>
      </c>
      <c r="K5" s="113" t="e">
        <f aca="false">(invoicesmain[[#this row],[detail ttl]]*(1+invoicesmain[[#this row],[tax]]))+invoicesmain[[#this row],[other]]-invoicesmain[[#this row],[deposit]]</f>
        <v>#VALUE!</v>
      </c>
      <c r="L5" s="99" t="e">
        <f aca="false">LEFT(invoicesmain[[#this row],[invoice '#]],1)))</f>
        <v>#VALUE!</v>
      </c>
      <c r="M5" s="114" t="e">
        <f aca="false">IF(invoicesmain[[#this row],[paid]]=1, "PAID", IF(invoicesmain[[#this row],[due date]]&gt;NOW(), "DUE","OVERDUE"))</f>
        <v>#VALUE!</v>
      </c>
      <c r="N5" s="99"/>
      <c r="O5" s="100" t="e">
        <f aca="false">RIGHT(invoicesmain[[#this row],[invoice '#]],5)))</f>
        <v>#VALUE!</v>
      </c>
      <c r="P5" s="0"/>
      <c r="Q5" s="114" t="e">
        <f aca="false">invoicesmain[[#this row],[invoice date]]+IF(invoicesmain[company]="7 - Translators Wordminds", 50, 45)</f>
        <v>#VALUE!</v>
      </c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8.75" hidden="false" customHeight="true" outlineLevel="0" collapsed="false">
      <c r="A6" s="0"/>
      <c r="B6" s="109" t="s">
        <v>54</v>
      </c>
      <c r="C6" s="103" t="s">
        <v>49</v>
      </c>
      <c r="D6" s="104" t="n">
        <v>42400</v>
      </c>
      <c r="E6" s="103" t="s">
        <v>55</v>
      </c>
      <c r="F6" s="105" t="e">
        <f aca="false">IFERROR(INDEX(invoicedetails[[#all],[po]],MATCH(invoicesmain[[#this row],[invoice '#]]&amp;"_1",invoicedetails[[#all],[invoice counter]],0)),"")&amp;iferror(", "&amp;index(invoicedetails[[#all],[po]],match(invoicesmain[[#this row],[invoice '#]]&amp;"_2",invoicedetails[[#all],[invoice counter]],0)),"")&amp;IFERROR(", "&amp;INDEX(invoicedetails[[#all],[po]],MATCH(invoicesmain[[#this row],[invoice '#]]&amp;"_3",invoicedetails[[#all],[invoice counter]],0)),"")&amp;iferror(", "&amp;index(invoicedetails[[#all],[po]],match(invoicesmain[[#this row],[invoice '#]]&amp;"_4",invoicedetails[[#all],[invoice counter]],0)),"")&amp;IFERROR(", "&amp;INDEX(invoicedetails[[#all],[po]],MATCH(invoicesmain[[#this row],[invoice '#]]&amp;"_5",invoicedetails[[#all],[invoice counter]],0)),"")&amp;iferror(", "&amp;index(invoicedetails[[#all],[po]],match(invoicesmain[[#this row],[invoice '#]]&amp;"_6",invoicedetails[[#all],[invoice counter]],0)),"")&amp;IFERROR(", "&amp;INDEX(invoicedetails[[#all],[po]],MATCH(invoicesmain[[#this row],[invoice '#]]&amp;"_7",invoicedetails[[#all],[invoice counter]],0)),"")&amp;iferror(", "&amp;index(invoicedetails[[#all],[po]],match(invoicesmain[[#this row],[invoice '#]]&amp;"_8",invoicedetails[[#all],[invoice counter]],0)),"")&amp;IFERROR(", "&amp;INDEX(invoicedetails[[#all],[po]],MATCH(invoicesmain[[#this row],[invoice '#]]&amp;"_9",invoicedetails[[#all],[invoice counter]],0)),"")&amp;iferror(", "&amp;index(invoicedetails[[#all],[po]],match(invoicesmain[[#this row],[invoice '#]]&amp;"_10",invoicedetails[[#all],[invoice counter]],0)),"")&amp;IFERROR(", "&amp;INDEX(invoicedetails[[#all],[po]],MATCH(invoicesmain[[#this row],[invoice '#]]&amp;"_11",invoicedetails[[#all],[invoice counter]],0)),"")&amp;iferror(", "&amp;index(invoicedetails[[#all],[po]],match(invoicesmain[[#this row],[invoice '#]]&amp;"_12",invoicedetails[[#all],[invoice counter]],0)),"")&amp;IFERROR(", "&amp;INDEX(invoicedetails[[#all],[po]],MATCH(invoicesmain[[#this row],[invoice '#]]&amp;"_13",invoicedetails[[#all],[invoice counter]],0)),"")))))))</f>
        <v>#VALUE!</v>
      </c>
      <c r="G6" s="110" t="n">
        <v>0</v>
      </c>
      <c r="H6" s="111"/>
      <c r="I6" s="112"/>
      <c r="J6" s="112" t="e">
        <f aca="false">SUMIF(invoicedetails[invoice '#],"="&amp;invoicesmain[[#this row],[invoice '#]],invoicedetails[total])</f>
        <v>#VALUE!</v>
      </c>
      <c r="K6" s="113" t="e">
        <f aca="false">(invoicesmain[[#this row],[detail ttl]]*(1+invoicesmain[[#this row],[tax]]))+invoicesmain[[#this row],[other]]-invoicesmain[[#this row],[deposit]]</f>
        <v>#VALUE!</v>
      </c>
      <c r="L6" s="99" t="e">
        <f aca="false">LEFT(invoicesmain[[#this row],[invoice '#]],1)))</f>
        <v>#VALUE!</v>
      </c>
      <c r="M6" s="114" t="e">
        <f aca="false">IF(invoicesmain[[#this row],[paid]]=1, "PAID", IF(invoicesmain[[#this row],[due date]]&gt;NOW(), "DUE","OVERDUE"))</f>
        <v>#VALUE!</v>
      </c>
      <c r="N6" s="99"/>
      <c r="O6" s="100" t="e">
        <f aca="false">RIGHT(invoicesmain[[#this row],[invoice '#]],5)))</f>
        <v>#VALUE!</v>
      </c>
      <c r="P6" s="0"/>
      <c r="Q6" s="114" t="e">
        <f aca="false">invoicesmain[[#this row],[invoice date]]+IF(invoicesmain[company]="7 - Translators Wordminds", 50, 45)</f>
        <v>#VALUE!</v>
      </c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8.75" hidden="false" customHeight="true" outlineLevel="0" collapsed="false">
      <c r="A7" s="0"/>
      <c r="B7" s="109" t="s">
        <v>56</v>
      </c>
      <c r="C7" s="103" t="s">
        <v>52</v>
      </c>
      <c r="D7" s="104" t="n">
        <v>42400</v>
      </c>
      <c r="E7" s="103" t="s">
        <v>57</v>
      </c>
      <c r="F7" s="105" t="e">
        <f aca="false">IFERROR(INDEX(invoicedetails[[#all],[po]],MATCH(invoicesmain[[#this row],[invoice '#]]&amp;"_1",invoicedetails[[#all],[invoice counter]],0)),"")&amp;iferror(", "&amp;index(invoicedetails[[#all],[po]],match(invoicesmain[[#this row],[invoice '#]]&amp;"_2",invoicedetails[[#all],[invoice counter]],0)),"")&amp;IFERROR(", "&amp;INDEX(invoicedetails[[#all],[po]],MATCH(invoicesmain[[#this row],[invoice '#]]&amp;"_3",invoicedetails[[#all],[invoice counter]],0)),"")&amp;iferror(", "&amp;index(invoicedetails[[#all],[po]],match(invoicesmain[[#this row],[invoice '#]]&amp;"_4",invoicedetails[[#all],[invoice counter]],0)),"")&amp;IFERROR(", "&amp;INDEX(invoicedetails[[#all],[po]],MATCH(invoicesmain[[#this row],[invoice '#]]&amp;"_5",invoicedetails[[#all],[invoice counter]],0)),"")&amp;iferror(", "&amp;index(invoicedetails[[#all],[po]],match(invoicesmain[[#this row],[invoice '#]]&amp;"_6",invoicedetails[[#all],[invoice counter]],0)),"")&amp;IFERROR(", "&amp;INDEX(invoicedetails[[#all],[po]],MATCH(invoicesmain[[#this row],[invoice '#]]&amp;"_7",invoicedetails[[#all],[invoice counter]],0)),"")&amp;iferror(", "&amp;index(invoicedetails[[#all],[po]],match(invoicesmain[[#this row],[invoice '#]]&amp;"_8",invoicedetails[[#all],[invoice counter]],0)),"")&amp;IFERROR(", "&amp;INDEX(invoicedetails[[#all],[po]],MATCH(invoicesmain[[#this row],[invoice '#]]&amp;"_9",invoicedetails[[#all],[invoice counter]],0)),"")&amp;iferror(", "&amp;index(invoicedetails[[#all],[po]],match(invoicesmain[[#this row],[invoice '#]]&amp;"_10",invoicedetails[[#all],[invoice counter]],0)),"")&amp;IFERROR(", "&amp;INDEX(invoicedetails[[#all],[po]],MATCH(invoicesmain[[#this row],[invoice '#]]&amp;"_11",invoicedetails[[#all],[invoice counter]],0)),"")&amp;iferror(", "&amp;index(invoicedetails[[#all],[po]],match(invoicesmain[[#this row],[invoice '#]]&amp;"_12",invoicedetails[[#all],[invoice counter]],0)),"")&amp;IFERROR(", "&amp;INDEX(invoicedetails[[#all],[po]],MATCH(invoicesmain[[#this row],[invoice '#]]&amp;"_13",invoicedetails[[#all],[invoice counter]],0)),"")))))))</f>
        <v>#VALUE!</v>
      </c>
      <c r="G7" s="110" t="n">
        <v>0</v>
      </c>
      <c r="H7" s="111"/>
      <c r="I7" s="112"/>
      <c r="J7" s="112" t="e">
        <f aca="false">SUMIF(invoicedetails[invoice '#],"="&amp;invoicesmain[[#this row],[invoice '#]],invoicedetails[total])</f>
        <v>#VALUE!</v>
      </c>
      <c r="K7" s="113" t="e">
        <f aca="false">(invoicesmain[[#this row],[detail ttl]]*(1+invoicesmain[[#this row],[tax]]))+invoicesmain[[#this row],[other]]-invoicesmain[[#this row],[deposit]]</f>
        <v>#VALUE!</v>
      </c>
      <c r="L7" s="99" t="e">
        <f aca="false">LEFT(invoicesmain[[#this row],[invoice '#]],1)))</f>
        <v>#VALUE!</v>
      </c>
      <c r="M7" s="114" t="e">
        <f aca="false">IF(invoicesmain[[#this row],[paid]]=1, "PAID", IF(invoicesmain[[#this row],[due date]]&gt;NOW(), "DUE","OVERDUE"))</f>
        <v>#VALUE!</v>
      </c>
      <c r="N7" s="99"/>
      <c r="O7" s="100" t="e">
        <f aca="false">RIGHT(invoicesmain[[#this row],[invoice '#]],5)))</f>
        <v>#VALUE!</v>
      </c>
      <c r="P7" s="0"/>
      <c r="Q7" s="114" t="e">
        <f aca="false">invoicesmain[[#this row],[invoice date]]+IF(invoicesmain[company]="7 - Translators Wordminds", 50, 45)</f>
        <v>#VALUE!</v>
      </c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8.75" hidden="false" customHeight="true" outlineLevel="0" collapsed="false">
      <c r="A8" s="0"/>
      <c r="B8" s="109" t="s">
        <v>58</v>
      </c>
      <c r="C8" s="103" t="s">
        <v>59</v>
      </c>
      <c r="D8" s="104" t="n">
        <v>42400</v>
      </c>
      <c r="E8" s="103" t="s">
        <v>60</v>
      </c>
      <c r="F8" s="105" t="e">
        <f aca="false">IFERROR(INDEX(invoicedetails[[#all],[po]],MATCH(invoicesmain[[#this row],[invoice '#]]&amp;"_1",invoicedetails[[#all],[invoice counter]],0)),"")&amp;iferror(", "&amp;index(invoicedetails[[#all],[po]],match(invoicesmain[[#this row],[invoice '#]]&amp;"_2",invoicedetails[[#all],[invoice counter]],0)),"")&amp;IFERROR(", "&amp;INDEX(invoicedetails[[#all],[po]],MATCH(invoicesmain[[#this row],[invoice '#]]&amp;"_3",invoicedetails[[#all],[invoice counter]],0)),"")&amp;iferror(", "&amp;index(invoicedetails[[#all],[po]],match(invoicesmain[[#this row],[invoice '#]]&amp;"_4",invoicedetails[[#all],[invoice counter]],0)),"")&amp;IFERROR(", "&amp;INDEX(invoicedetails[[#all],[po]],MATCH(invoicesmain[[#this row],[invoice '#]]&amp;"_5",invoicedetails[[#all],[invoice counter]],0)),"")&amp;iferror(", "&amp;index(invoicedetails[[#all],[po]],match(invoicesmain[[#this row],[invoice '#]]&amp;"_6",invoicedetails[[#all],[invoice counter]],0)),"")&amp;IFERROR(", "&amp;INDEX(invoicedetails[[#all],[po]],MATCH(invoicesmain[[#this row],[invoice '#]]&amp;"_7",invoicedetails[[#all],[invoice counter]],0)),"")&amp;iferror(", "&amp;index(invoicedetails[[#all],[po]],match(invoicesmain[[#this row],[invoice '#]]&amp;"_8",invoicedetails[[#all],[invoice counter]],0)),"")&amp;IFERROR(", "&amp;INDEX(invoicedetails[[#all],[po]],MATCH(invoicesmain[[#this row],[invoice '#]]&amp;"_9",invoicedetails[[#all],[invoice counter]],0)),"")&amp;iferror(", "&amp;index(invoicedetails[[#all],[po]],match(invoicesmain[[#this row],[invoice '#]]&amp;"_10",invoicedetails[[#all],[invoice counter]],0)),"")&amp;IFERROR(", "&amp;INDEX(invoicedetails[[#all],[po]],MATCH(invoicesmain[[#this row],[invoice '#]]&amp;"_11",invoicedetails[[#all],[invoice counter]],0)),"")&amp;iferror(", "&amp;index(invoicedetails[[#all],[po]],match(invoicesmain[[#this row],[invoice '#]]&amp;"_12",invoicedetails[[#all],[invoice counter]],0)),"")&amp;IFERROR(", "&amp;INDEX(invoicedetails[[#all],[po]],MATCH(invoicesmain[[#this row],[invoice '#]]&amp;"_13",invoicedetails[[#all],[invoice counter]],0)),"")))))))</f>
        <v>#VALUE!</v>
      </c>
      <c r="G8" s="110" t="n">
        <v>0</v>
      </c>
      <c r="H8" s="111"/>
      <c r="I8" s="112"/>
      <c r="J8" s="112" t="e">
        <f aca="false">SUMIF(invoicedetails[invoice '#],"="&amp;invoicesmain[[#this row],[invoice '#]],invoicedetails[total])</f>
        <v>#VALUE!</v>
      </c>
      <c r="K8" s="113" t="e">
        <f aca="false">(invoicesmain[[#this row],[detail ttl]]*(1+invoicesmain[[#this row],[tax]]))+invoicesmain[[#this row],[other]]-invoicesmain[[#this row],[deposit]]</f>
        <v>#VALUE!</v>
      </c>
      <c r="L8" s="99" t="e">
        <f aca="false">LEFT(invoicesmain[[#this row],[invoice '#]],1)))</f>
        <v>#VALUE!</v>
      </c>
      <c r="M8" s="114" t="e">
        <f aca="false">IF(invoicesmain[[#this row],[paid]]=1, "PAID", IF(invoicesmain[[#this row],[due date]]&gt;NOW(), "DUE","OVERDUE"))</f>
        <v>#VALUE!</v>
      </c>
      <c r="N8" s="99"/>
      <c r="O8" s="100" t="e">
        <f aca="false">RIGHT(invoicesmain[[#this row],[invoice '#]],5)))</f>
        <v>#VALUE!</v>
      </c>
      <c r="P8" s="0"/>
      <c r="Q8" s="114" t="e">
        <f aca="false">invoicesmain[[#this row],[invoice date]]+IF(invoicesmain[company]="7 - Translators Wordminds", 50, 45)</f>
        <v>#VALUE!</v>
      </c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8.75" hidden="false" customHeight="true" outlineLevel="0" collapsed="false">
      <c r="A9" s="0"/>
      <c r="B9" s="109" t="s">
        <v>61</v>
      </c>
      <c r="C9" s="103"/>
      <c r="D9" s="104" t="n">
        <v>42400</v>
      </c>
      <c r="E9" s="103" t="s">
        <v>62</v>
      </c>
      <c r="F9" s="105"/>
      <c r="G9" s="110" t="n">
        <v>0</v>
      </c>
      <c r="H9" s="111"/>
      <c r="I9" s="112"/>
      <c r="J9" s="112"/>
      <c r="K9" s="113"/>
      <c r="L9" s="99"/>
      <c r="M9" s="114"/>
      <c r="N9" s="99"/>
      <c r="O9" s="100"/>
      <c r="P9" s="0"/>
      <c r="Q9" s="114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33.75" hidden="false" customHeight="true" outlineLevel="0" collapsed="false">
      <c r="A10" s="0"/>
      <c r="B10" s="0"/>
      <c r="C10" s="95" t="e">
        <f aca="false">"Total Invoices: "&amp;SUBTOTAL(103,invoicesmain[invoice '#])))</f>
        <v>#VALUE!</v>
      </c>
      <c r="D10" s="115"/>
      <c r="E10" s="116"/>
      <c r="F10" s="117"/>
      <c r="G10" s="96"/>
      <c r="H10" s="111" t="e">
        <f aca="false">SUBTOTAL(109,invoicesmain[other])</f>
        <v>#VALUE!</v>
      </c>
      <c r="I10" s="118" t="e">
        <f aca="false">SUBTOTAL(109,invoicesmain[deposit])</f>
        <v>#VALUE!</v>
      </c>
      <c r="J10" s="119" t="e">
        <f aca="false">SUBTOTAL(109,invoicesmain[detail ttl])</f>
        <v>#VALUE!</v>
      </c>
      <c r="K10" s="118" t="e">
        <f aca="false">SUBTOTAL(109,invoicesmain[invoice ttl])</f>
        <v>#VALUE!</v>
      </c>
      <c r="L10" s="99"/>
      <c r="M10" s="99"/>
      <c r="N10" s="99"/>
      <c r="O10" s="100"/>
      <c r="P10" s="120"/>
      <c r="Q10" s="108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18.75" hidden="false" customHeight="true" outlineLevel="0" collapsed="false">
      <c r="A11" s="0"/>
      <c r="B11" s="0"/>
      <c r="C11" s="0"/>
      <c r="D11" s="0"/>
      <c r="E11" s="121" t="s">
        <v>63</v>
      </c>
      <c r="F11" s="122"/>
      <c r="G11" s="123" t="e">
        <f aca="false">SUMIF(invoicesmain[ccy],"=£",invoicesmain[invoice ttl])</f>
        <v>#VALUE!</v>
      </c>
      <c r="H11" s="123"/>
      <c r="I11" s="124" t="e">
        <f aca="false">SUMIF(invoicesmain[ccy],"=€",invoicesmain[invoice ttl])</f>
        <v>#VALUE!</v>
      </c>
      <c r="J11" s="124"/>
      <c r="K11" s="125" t="e">
        <f aca="false">SUMIF(invoicesmain[ccy],"=$",invoicesmain[invoice ttl])</f>
        <v>#VALUE!</v>
      </c>
      <c r="L11" s="125"/>
      <c r="M11" s="126" t="s">
        <v>64</v>
      </c>
      <c r="N11" s="126"/>
      <c r="O11" s="127" t="e">
        <f aca="false">G11*Exchange!D7+I11+K11*Exchange!D3</f>
        <v>#VALUE!</v>
      </c>
      <c r="P11" s="127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</sheetData>
  <mergeCells count="5">
    <mergeCell ref="G11:H11"/>
    <mergeCell ref="I11:J11"/>
    <mergeCell ref="K11:L11"/>
    <mergeCell ref="M11:N11"/>
    <mergeCell ref="O11:P11"/>
  </mergeCells>
  <conditionalFormatting sqref="B25:B26">
    <cfRule type="duplicateValues" priority="2" aboveAverage="0" equalAverage="0" bottom="0" percent="0" rank="0" text="" dxfId="0">
      <formula>0</formula>
    </cfRule>
  </conditionalFormatting>
  <conditionalFormatting sqref="B19">
    <cfRule type="duplicateValues" priority="3" aboveAverage="0" equalAverage="0" bottom="0" percent="0" rank="0" text="" dxfId="1">
      <formula>0</formula>
    </cfRule>
  </conditionalFormatting>
  <conditionalFormatting sqref="B17:B18">
    <cfRule type="duplicateValues" priority="4" aboveAverage="0" equalAverage="0" bottom="0" percent="0" rank="0" text="" dxfId="2">
      <formula>0</formula>
    </cfRule>
  </conditionalFormatting>
  <conditionalFormatting sqref="B15">
    <cfRule type="duplicateValues" priority="5" aboveAverage="0" equalAverage="0" bottom="0" percent="0" rank="0" text="" dxfId="3">
      <formula>0</formula>
    </cfRule>
  </conditionalFormatting>
  <conditionalFormatting sqref="B16">
    <cfRule type="duplicateValues" priority="6" aboveAverage="0" equalAverage="0" bottom="0" percent="0" rank="0" text="" dxfId="4">
      <formula>0</formula>
    </cfRule>
  </conditionalFormatting>
  <conditionalFormatting sqref="Q4:Q9">
    <cfRule type="cellIs" priority="7" operator="greaterThan" aboveAverage="0" equalAverage="0" bottom="0" percent="0" rank="0" text="" dxfId="5">
      <formula>date</formula>
    </cfRule>
  </conditionalFormatting>
  <conditionalFormatting sqref="P4:P9">
    <cfRule type="containsText" priority="8" aboveAverage="0" equalAverage="0" bottom="0" percent="0" rank="0" text="paid" dxfId="6"/>
    <cfRule type="containsText" priority="9" aboveAverage="0" equalAverage="0" bottom="0" percent="0" rank="0" text="sent" dxfId="7"/>
  </conditionalFormatting>
  <conditionalFormatting sqref="M4:M9">
    <cfRule type="containsText" priority="10" aboveAverage="0" equalAverage="0" bottom="0" percent="0" rank="0" text="OVERDUE" dxfId="8"/>
  </conditionalFormatting>
  <dataValidations count="1">
    <dataValidation allowBlank="true" operator="between" showDropDown="false" showErrorMessage="true" showInputMessage="true" sqref="C4:C9" type="list">
      <formula1>CustomerLookup</formula1>
      <formula2>0</formula2>
    </dataValidation>
  </dataValidations>
  <printOptions headings="false" gridLines="false" gridLinesSet="true" horizontalCentered="true" verticalCentered="false"/>
  <pageMargins left="0.25" right="0.25" top="0.75" bottom="0.75" header="0.511805555555555" footer="0.511805555555555"/>
  <pageSetup paperSize="1" scale="100" firstPageNumber="0" fitToWidth="1" fitToHeight="0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D5EDA2"/>
    <pageSetUpPr fitToPage="true"/>
  </sheetPr>
  <dimension ref="B1:P22"/>
  <sheetViews>
    <sheetView windowProtection="false" showFormulas="false" showGridLines="false" showRowColHeaders="true" showZeros="true" rightToLeft="false" tabSelected="false" showOutlineSymbols="true" defaultGridColor="true" view="normal" topLeftCell="A4" colorId="64" zoomScale="85" zoomScaleNormal="85" zoomScalePageLayoutView="100" workbookViewId="0">
      <selection pane="topLeft" activeCell="L18" activeCellId="0" sqref="L18"/>
    </sheetView>
  </sheetViews>
  <sheetFormatPr defaultRowHeight="18.75"/>
  <cols>
    <col collapsed="false" hidden="false" max="1" min="1" style="2" width="1.21081081081081"/>
    <col collapsed="false" hidden="false" max="2" min="2" style="2" width="12.7081081081081"/>
    <col collapsed="false" hidden="false" max="3" min="3" style="2" width="21.4216216216216"/>
    <col collapsed="false" hidden="false" max="4" min="4" style="2" width="61.2108108108108"/>
    <col collapsed="false" hidden="false" max="5" min="5" style="2" width="13.1405405405405"/>
    <col collapsed="false" hidden="false" max="6" min="6" style="2" width="15.7135135135135"/>
    <col collapsed="false" hidden="false" max="7" min="7" style="2" width="11.572972972973"/>
    <col collapsed="false" hidden="false" max="8" min="8" style="2" width="10.7189189189189"/>
    <col collapsed="false" hidden="false" max="9" min="9" style="2" width="11.8540540540541"/>
    <col collapsed="false" hidden="false" max="10" min="10" style="2" width="12.9945945945946"/>
    <col collapsed="false" hidden="false" max="11" min="11" style="2" width="9.14594594594595"/>
    <col collapsed="false" hidden="false" max="12" min="12" style="2" width="4.35675675675676"/>
    <col collapsed="false" hidden="false" max="13" min="13" style="2" width="12.8540540540541"/>
    <col collapsed="false" hidden="false" max="14" min="14" style="128" width="30.9189189189189"/>
    <col collapsed="false" hidden="false" max="15" min="15" style="2" width="49.1405405405405"/>
    <col collapsed="false" hidden="false" max="16" min="16" style="2" width="48.5027027027027"/>
    <col collapsed="false" hidden="false" max="1025" min="17" style="2" width="9.14594594594595"/>
  </cols>
  <sheetData>
    <row r="1" customFormat="false" ht="31.5" hidden="false" customHeight="true" outlineLevel="0" collapsed="false"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129"/>
      <c r="O1" s="0"/>
      <c r="P1" s="0"/>
    </row>
    <row r="2" customFormat="false" ht="28.5" hidden="false" customHeight="true" outlineLevel="0" collapsed="false">
      <c r="B2" s="130" t="s">
        <v>65</v>
      </c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129"/>
      <c r="O2" s="0"/>
      <c r="P2" s="0"/>
    </row>
    <row r="3" customFormat="false" ht="21.75" hidden="false" customHeight="true" outlineLevel="0" collapsed="false">
      <c r="B3" s="131" t="s">
        <v>66</v>
      </c>
      <c r="C3" s="131" t="s">
        <v>32</v>
      </c>
      <c r="D3" s="99" t="s">
        <v>25</v>
      </c>
      <c r="E3" s="99" t="s">
        <v>26</v>
      </c>
      <c r="F3" s="132" t="s">
        <v>67</v>
      </c>
      <c r="G3" s="133" t="s">
        <v>68</v>
      </c>
      <c r="H3" s="134" t="s">
        <v>27</v>
      </c>
      <c r="I3" s="135" t="s">
        <v>28</v>
      </c>
      <c r="J3" s="131" t="s">
        <v>69</v>
      </c>
      <c r="K3" s="136" t="s">
        <v>70</v>
      </c>
      <c r="L3" s="133" t="s">
        <v>71</v>
      </c>
      <c r="M3" s="133" t="s">
        <v>72</v>
      </c>
      <c r="N3" s="137" t="s">
        <v>73</v>
      </c>
      <c r="O3" s="137" t="s">
        <v>74</v>
      </c>
      <c r="P3" s="133" t="s">
        <v>75</v>
      </c>
    </row>
    <row r="4" customFormat="false" ht="27" hidden="false" customHeight="true" outlineLevel="0" collapsed="false">
      <c r="B4" s="131" t="s">
        <v>76</v>
      </c>
      <c r="C4" s="131" t="s">
        <v>48</v>
      </c>
      <c r="D4" s="138" t="s">
        <v>77</v>
      </c>
      <c r="E4" s="99" t="s">
        <v>78</v>
      </c>
      <c r="F4" s="139" t="n">
        <v>42375.5416666667</v>
      </c>
      <c r="G4" s="129"/>
      <c r="H4" s="134" t="n">
        <v>477</v>
      </c>
      <c r="I4" s="140" t="e">
        <f aca="false">invoicedetails[[#this row],[total]]/invoicedetails[[#this row],[words]]</f>
        <v>#VALUE!</v>
      </c>
      <c r="J4" s="141" t="n">
        <v>30</v>
      </c>
      <c r="K4" s="141" t="e">
        <f aca="false">VLOOKUP(invoicedetails[[#this row],[invoice '#]],invoicesmain[[invoice '#]:[notes]],11,0)</f>
        <v>#VALUE!</v>
      </c>
      <c r="L4" s="142" t="n">
        <v>1</v>
      </c>
      <c r="M4" s="129" t="s">
        <v>79</v>
      </c>
      <c r="N4" s="129" t="s">
        <v>80</v>
      </c>
      <c r="O4" s="129"/>
      <c r="P4" s="142" t="e">
        <f aca="false">IF(invoicedetails[[#this row],[invoice '#]]="","",invoicedetails[[#this row],[invoice '#]]&amp;"_"&amp;COUNTIF(C$4:C18,invoicedetails[[#this row],[invoice '#]]))))))</f>
        <v>#VALUE!</v>
      </c>
    </row>
    <row r="5" customFormat="false" ht="29" hidden="false" customHeight="true" outlineLevel="0" collapsed="false">
      <c r="B5" s="142" t="s">
        <v>76</v>
      </c>
      <c r="C5" s="142" t="s">
        <v>51</v>
      </c>
      <c r="D5" s="143" t="s">
        <v>81</v>
      </c>
      <c r="E5" s="129" t="s">
        <v>82</v>
      </c>
      <c r="F5" s="144"/>
      <c r="G5" s="129"/>
      <c r="H5" s="145" t="n">
        <v>133</v>
      </c>
      <c r="I5" s="146" t="e">
        <f aca="false">invoicedetails[[#this row],[total]]/invoicedetails[[#this row],[words]]</f>
        <v>#VALUE!</v>
      </c>
      <c r="J5" s="147" t="n">
        <v>7</v>
      </c>
      <c r="K5" s="148" t="e">
        <f aca="false">VLOOKUP(invoicedetails[[#this row],[invoice '#]],invoicesmain[[invoice '#]:[notes]],11,0)</f>
        <v>#VALUE!</v>
      </c>
      <c r="L5" s="129" t="n">
        <v>1</v>
      </c>
      <c r="M5" s="129"/>
      <c r="N5" s="129"/>
      <c r="O5" s="129"/>
      <c r="P5" s="129" t="e">
        <f aca="false">IF(invoicedetails[[#this row],[invoice '#]]="","",invoicedetails[[#this row],[invoice '#]]&amp;"_"&amp;COUNTIF(C$4:C19,invoicedetails[[#this row],[invoice '#]]))))))</f>
        <v>#VALUE!</v>
      </c>
    </row>
    <row r="6" customFormat="false" ht="29" hidden="false" customHeight="true" outlineLevel="0" collapsed="false">
      <c r="B6" s="142" t="s">
        <v>83</v>
      </c>
      <c r="C6" s="142" t="s">
        <v>48</v>
      </c>
      <c r="D6" s="143" t="s">
        <v>84</v>
      </c>
      <c r="E6" s="129" t="s">
        <v>85</v>
      </c>
      <c r="F6" s="144"/>
      <c r="G6" s="129"/>
      <c r="H6" s="145" t="n">
        <v>250</v>
      </c>
      <c r="I6" s="146" t="e">
        <f aca="false">invoicedetails[[#this row],[total]]/invoicedetails[[#this row],[words]]</f>
        <v>#VALUE!</v>
      </c>
      <c r="J6" s="147" t="n">
        <v>15</v>
      </c>
      <c r="K6" s="148" t="e">
        <f aca="false">VLOOKUP(invoicedetails[[#this row],[invoice '#]],invoicesmain[[invoice '#]:[notes]],11,0)</f>
        <v>#VALUE!</v>
      </c>
      <c r="L6" s="129" t="n">
        <v>1</v>
      </c>
      <c r="M6" s="0"/>
      <c r="N6" s="129"/>
      <c r="O6" s="0"/>
      <c r="P6" s="129" t="e">
        <f aca="false">IF(invoicedetails[[#this row],[invoice '#]]="","",invoicedetails[[#this row],[invoice '#]]&amp;"_"&amp;COUNTIF(C$4:C20,invoicedetails[[#this row],[invoice '#]]))))))</f>
        <v>#VALUE!</v>
      </c>
    </row>
    <row r="7" customFormat="false" ht="29" hidden="false" customHeight="true" outlineLevel="0" collapsed="false">
      <c r="B7" s="131" t="s">
        <v>83</v>
      </c>
      <c r="C7" s="131" t="s">
        <v>48</v>
      </c>
      <c r="D7" s="138" t="s">
        <v>86</v>
      </c>
      <c r="E7" s="99" t="s">
        <v>87</v>
      </c>
      <c r="F7" s="139" t="n">
        <v>42375.6666666667</v>
      </c>
      <c r="G7" s="129"/>
      <c r="H7" s="134" t="n">
        <v>589</v>
      </c>
      <c r="I7" s="140" t="e">
        <f aca="false">invoicedetails[[#this row],[total]]/invoicedetails[[#this row],[words]]</f>
        <v>#VALUE!</v>
      </c>
      <c r="J7" s="141" t="n">
        <v>38</v>
      </c>
      <c r="K7" s="141" t="e">
        <f aca="false">VLOOKUP(invoicedetails[[#this row],[invoice '#]],invoicesmain[[invoice '#]:[notes]],11,0)</f>
        <v>#VALUE!</v>
      </c>
      <c r="L7" s="129" t="n">
        <v>1</v>
      </c>
      <c r="M7" s="0"/>
      <c r="N7" s="129"/>
      <c r="O7" s="0"/>
      <c r="P7" s="129" t="e">
        <f aca="false">IF(invoicedetails[[#this row],[invoice '#]]="","",invoicedetails[[#this row],[invoice '#]]&amp;"_"&amp;COUNTIF(C$4:C21,invoicedetails[[#this row],[invoice '#]]))))))</f>
        <v>#VALUE!</v>
      </c>
    </row>
    <row r="8" customFormat="false" ht="29" hidden="false" customHeight="true" outlineLevel="0" collapsed="false">
      <c r="B8" s="131" t="s">
        <v>76</v>
      </c>
      <c r="C8" s="131" t="s">
        <v>54</v>
      </c>
      <c r="D8" s="138" t="s">
        <v>88</v>
      </c>
      <c r="E8" s="99" t="s">
        <v>89</v>
      </c>
      <c r="F8" s="139"/>
      <c r="G8" s="129"/>
      <c r="H8" s="134" t="n">
        <v>480</v>
      </c>
      <c r="I8" s="140" t="e">
        <f aca="false">invoicedetails[[#this row],[total]]/invoicedetails[[#this row],[words]]</f>
        <v>#VALUE!</v>
      </c>
      <c r="J8" s="141" t="n">
        <v>25</v>
      </c>
      <c r="K8" s="141" t="e">
        <f aca="false">VLOOKUP(invoicedetails[[#this row],[invoice '#]],invoicesmain[[invoice '#]:[notes]],11,0)</f>
        <v>#VALUE!</v>
      </c>
      <c r="L8" s="129" t="n">
        <v>1</v>
      </c>
      <c r="M8" s="129"/>
      <c r="N8" s="129"/>
      <c r="O8" s="129"/>
      <c r="P8" s="129" t="e">
        <f aca="false">IF(invoicedetails[[#this row],[invoice '#]]="","",invoicedetails[[#this row],[invoice '#]]&amp;"_"&amp;COUNTIF(C$4:C22,invoicedetails[[#this row],[invoice '#]]))))))</f>
        <v>#VALUE!</v>
      </c>
    </row>
    <row r="9" customFormat="false" ht="29" hidden="false" customHeight="true" outlineLevel="0" collapsed="false">
      <c r="B9" s="131" t="s">
        <v>76</v>
      </c>
      <c r="C9" s="131" t="s">
        <v>56</v>
      </c>
      <c r="D9" s="149" t="s">
        <v>90</v>
      </c>
      <c r="E9" s="99" t="s">
        <v>91</v>
      </c>
      <c r="F9" s="139"/>
      <c r="G9" s="129"/>
      <c r="H9" s="134" t="n">
        <v>168</v>
      </c>
      <c r="I9" s="140" t="e">
        <f aca="false">invoicedetails[[#this row],[total]]/invoicedetails[[#this row],[words]]</f>
        <v>#VALUE!</v>
      </c>
      <c r="J9" s="141" t="n">
        <v>10</v>
      </c>
      <c r="K9" s="141" t="e">
        <f aca="false">VLOOKUP(invoicedetails[[#this row],[invoice '#]],invoicesmain[[invoice '#]:[notes]],11,0)</f>
        <v>#VALUE!</v>
      </c>
      <c r="L9" s="129" t="n">
        <v>1</v>
      </c>
      <c r="M9" s="129"/>
      <c r="N9" s="129"/>
      <c r="O9" s="129"/>
      <c r="P9" s="129" t="e">
        <f aca="false">IF(invoicedetails[[#this row],[invoice '#]]="","",invoicedetails[[#this row],[invoice '#]]&amp;"_"&amp;COUNTIF(C$4:C23,invoicedetails[[#this row],[invoice '#]]))))))</f>
        <v>#VALUE!</v>
      </c>
    </row>
    <row r="10" customFormat="false" ht="29" hidden="false" customHeight="true" outlineLevel="0" collapsed="false">
      <c r="B10" s="131" t="s">
        <v>76</v>
      </c>
      <c r="C10" s="131" t="s">
        <v>58</v>
      </c>
      <c r="D10" s="149" t="n">
        <v>42381</v>
      </c>
      <c r="E10" s="99" t="s">
        <v>92</v>
      </c>
      <c r="F10" s="139"/>
      <c r="G10" s="129"/>
      <c r="H10" s="134" t="n">
        <v>102</v>
      </c>
      <c r="I10" s="140" t="e">
        <f aca="false">invoicedetails[[#this row],[total]]/invoicedetails[[#this row],[words]]</f>
        <v>#VALUE!</v>
      </c>
      <c r="J10" s="141" t="n">
        <v>9</v>
      </c>
      <c r="K10" s="141" t="e">
        <f aca="false">VLOOKUP(invoicedetails[[#this row],[invoice '#]],invoicesmain[[invoice '#]:[notes]],11,0)</f>
        <v>#VALUE!</v>
      </c>
      <c r="L10" s="129" t="n">
        <v>1</v>
      </c>
      <c r="M10" s="129"/>
      <c r="N10" s="129"/>
      <c r="O10" s="129"/>
      <c r="P10" s="129" t="e">
        <f aca="false">IF(invoicedetails[[#this row],[invoice '#]]="","",invoicedetails[[#this row],[invoice '#]]&amp;"_"&amp;COUNTIF(C$4:C24,invoicedetails[[#this row],[invoice '#]]))))))</f>
        <v>#VALUE!</v>
      </c>
    </row>
    <row r="11" customFormat="false" ht="29" hidden="false" customHeight="true" outlineLevel="0" collapsed="false">
      <c r="B11" s="131" t="s">
        <v>76</v>
      </c>
      <c r="C11" s="131" t="s">
        <v>58</v>
      </c>
      <c r="D11" s="138" t="s">
        <v>93</v>
      </c>
      <c r="E11" s="99" t="s">
        <v>94</v>
      </c>
      <c r="F11" s="139" t="n">
        <v>42394.375</v>
      </c>
      <c r="G11" s="129"/>
      <c r="H11" s="134" t="n">
        <v>10689</v>
      </c>
      <c r="I11" s="140" t="e">
        <f aca="false">invoicedetails[[#this row],[total]]/invoicedetails[[#this row],[words]]</f>
        <v>#VALUE!</v>
      </c>
      <c r="J11" s="141" t="n">
        <v>500</v>
      </c>
      <c r="K11" s="141" t="e">
        <f aca="false">VLOOKUP(invoicedetails[[#this row],[invoice '#]],invoicesmain[[invoice '#]:[notes]],11,0)</f>
        <v>#VALUE!</v>
      </c>
      <c r="L11" s="129"/>
      <c r="M11" s="129" t="s">
        <v>95</v>
      </c>
      <c r="N11" s="129"/>
      <c r="O11" s="129"/>
      <c r="P11" s="129" t="e">
        <f aca="false">IF(invoicedetails[[#this row],[invoice '#]]="","",invoicedetails[[#this row],[invoice '#]]&amp;"_"&amp;COUNTIF(C$4:C25,invoicedetails[[#this row],[invoice '#]]))))))</f>
        <v>#VALUE!</v>
      </c>
    </row>
    <row r="12" customFormat="false" ht="29" hidden="false" customHeight="true" outlineLevel="0" collapsed="false">
      <c r="B12" s="131" t="s">
        <v>96</v>
      </c>
      <c r="C12" s="131" t="s">
        <v>58</v>
      </c>
      <c r="D12" s="149" t="s">
        <v>97</v>
      </c>
      <c r="E12" s="99" t="s">
        <v>98</v>
      </c>
      <c r="F12" s="139" t="n">
        <v>42388.7083333333</v>
      </c>
      <c r="G12" s="129"/>
      <c r="H12" s="134" t="n">
        <v>200</v>
      </c>
      <c r="I12" s="140" t="e">
        <f aca="false">invoicedetails[[#this row],[total]]/invoicedetails[[#this row],[words]]</f>
        <v>#VALUE!</v>
      </c>
      <c r="J12" s="141" t="n">
        <v>20</v>
      </c>
      <c r="K12" s="141" t="e">
        <f aca="false">VLOOKUP(invoicedetails[[#this row],[invoice '#]],invoicesmain[[invoice '#]:[notes]],11,0)</f>
        <v>#VALUE!</v>
      </c>
      <c r="L12" s="129" t="n">
        <v>1</v>
      </c>
      <c r="M12" s="129"/>
      <c r="N12" s="129"/>
      <c r="O12" s="129"/>
      <c r="P12" s="129" t="e">
        <f aca="false">IF(invoicedetails[[#this row],[invoice '#]]="","",invoicedetails[[#this row],[invoice '#]]&amp;"_"&amp;COUNTIF(C$4:C26,invoicedetails[[#this row],[invoice '#]]))))))</f>
        <v>#VALUE!</v>
      </c>
    </row>
    <row r="13" customFormat="false" ht="29" hidden="false" customHeight="true" outlineLevel="0" collapsed="false">
      <c r="B13" s="131" t="s">
        <v>76</v>
      </c>
      <c r="C13" s="131" t="s">
        <v>56</v>
      </c>
      <c r="D13" s="138" t="s">
        <v>99</v>
      </c>
      <c r="E13" s="99" t="s">
        <v>100</v>
      </c>
      <c r="F13" s="139" t="n">
        <v>42388.6666666667</v>
      </c>
      <c r="G13" s="129"/>
      <c r="H13" s="134" t="n">
        <v>3064</v>
      </c>
      <c r="I13" s="140" t="e">
        <f aca="false">invoicedetails[[#this row],[total]]/invoicedetails[[#this row],[words]]</f>
        <v>#VALUE!</v>
      </c>
      <c r="J13" s="141" t="n">
        <v>150</v>
      </c>
      <c r="K13" s="141" t="e">
        <f aca="false">VLOOKUP(invoicedetails[[#this row],[invoice '#]],invoicesmain[[invoice '#]:[notes]],11,0)</f>
        <v>#VALUE!</v>
      </c>
      <c r="L13" s="129" t="n">
        <v>1</v>
      </c>
      <c r="M13" s="129"/>
      <c r="N13" s="129"/>
      <c r="O13" s="129"/>
      <c r="P13" s="129" t="e">
        <f aca="false">IF(invoicedetails[[#this row],[invoice '#]]="","",invoicedetails[[#this row],[invoice '#]]&amp;"_"&amp;COUNTIF(C$4:C27,invoicedetails[[#this row],[invoice '#]]))))))</f>
        <v>#VALUE!</v>
      </c>
    </row>
    <row r="14" customFormat="false" ht="29" hidden="false" customHeight="true" outlineLevel="0" collapsed="false">
      <c r="B14" s="131" t="s">
        <v>76</v>
      </c>
      <c r="C14" s="131" t="s">
        <v>54</v>
      </c>
      <c r="D14" s="149" t="n">
        <v>42387</v>
      </c>
      <c r="E14" s="99" t="s">
        <v>101</v>
      </c>
      <c r="F14" s="139"/>
      <c r="G14" s="129"/>
      <c r="H14" s="134" t="n">
        <v>1</v>
      </c>
      <c r="I14" s="140" t="e">
        <f aca="false">invoicedetails[[#this row],[total]]/invoicedetails[[#this row],[words]]</f>
        <v>#VALUE!</v>
      </c>
      <c r="J14" s="141" t="n">
        <v>1</v>
      </c>
      <c r="K14" s="141" t="e">
        <f aca="false">VLOOKUP(invoicedetails[[#this row],[invoice '#]],invoicesmain[[invoice '#]:[notes]],11,0)</f>
        <v>#VALUE!</v>
      </c>
      <c r="L14" s="129" t="n">
        <v>1</v>
      </c>
      <c r="M14" s="129"/>
      <c r="N14" s="129"/>
      <c r="O14" s="129"/>
      <c r="P14" s="129" t="e">
        <f aca="false">IF(invoicedetails[[#this row],[invoice '#]]="","",invoicedetails[[#this row],[invoice '#]]&amp;"_"&amp;COUNTIF(C$4:C28,invoicedetails[[#this row],[invoice '#]]))))))</f>
        <v>#VALUE!</v>
      </c>
    </row>
    <row r="15" customFormat="false" ht="29" hidden="false" customHeight="true" outlineLevel="0" collapsed="false">
      <c r="B15" s="131" t="s">
        <v>76</v>
      </c>
      <c r="C15" s="131" t="s">
        <v>54</v>
      </c>
      <c r="D15" s="138" t="s">
        <v>102</v>
      </c>
      <c r="E15" s="99" t="s">
        <v>103</v>
      </c>
      <c r="F15" s="139" t="n">
        <v>42388.7083333333</v>
      </c>
      <c r="G15" s="129"/>
      <c r="H15" s="134" t="n">
        <v>706</v>
      </c>
      <c r="I15" s="140" t="e">
        <f aca="false">invoicedetails[[#this row],[total]]/invoicedetails[[#this row],[words]]</f>
        <v>#VALUE!</v>
      </c>
      <c r="J15" s="141" t="n">
        <v>42</v>
      </c>
      <c r="K15" s="141" t="e">
        <f aca="false">VLOOKUP(invoicedetails[[#this row],[invoice '#]],invoicesmain[[invoice '#]:[notes]],11,0)</f>
        <v>#VALUE!</v>
      </c>
      <c r="L15" s="129" t="n">
        <v>1</v>
      </c>
      <c r="M15" s="129" t="s">
        <v>104</v>
      </c>
      <c r="N15" s="129" t="s">
        <v>105</v>
      </c>
      <c r="O15" s="129"/>
      <c r="P15" s="129" t="e">
        <f aca="false">IF(invoicedetails[[#this row],[invoice '#]]="","",invoicedetails[[#this row],[invoice '#]]&amp;"_"&amp;COUNTIF(C$4:C29,invoicedetails[[#this row],[invoice '#]]))))))</f>
        <v>#VALUE!</v>
      </c>
    </row>
    <row r="16" customFormat="false" ht="29" hidden="false" customHeight="true" outlineLevel="0" collapsed="false">
      <c r="B16" s="131" t="s">
        <v>76</v>
      </c>
      <c r="C16" s="131" t="s">
        <v>56</v>
      </c>
      <c r="D16" s="138" t="s">
        <v>106</v>
      </c>
      <c r="E16" s="99" t="s">
        <v>107</v>
      </c>
      <c r="F16" s="139" t="n">
        <v>42389.3333333333</v>
      </c>
      <c r="G16" s="129"/>
      <c r="H16" s="134" t="n">
        <v>793</v>
      </c>
      <c r="I16" s="140" t="e">
        <f aca="false">invoicedetails[[#this row],[total]]/invoicedetails[[#this row],[words]]</f>
        <v>#VALUE!</v>
      </c>
      <c r="J16" s="141" t="n">
        <v>43.16</v>
      </c>
      <c r="K16" s="141" t="e">
        <f aca="false">VLOOKUP(invoicedetails[[#this row],[invoice '#]],invoicesmain[[invoice '#]:[notes]],11,0)</f>
        <v>#VALUE!</v>
      </c>
      <c r="L16" s="129" t="n">
        <v>1</v>
      </c>
      <c r="M16" s="129"/>
      <c r="N16" s="129"/>
      <c r="O16" s="129"/>
      <c r="P16" s="129" t="e">
        <f aca="false">IF(invoicedetails[[#this row],[invoice '#]]="","",invoicedetails[[#this row],[invoice '#]]&amp;"_"&amp;COUNTIF(C$4:C30,invoicedetails[[#this row],[invoice '#]]))))))</f>
        <v>#VALUE!</v>
      </c>
    </row>
    <row r="17" customFormat="false" ht="29" hidden="false" customHeight="true" outlineLevel="0" collapsed="false">
      <c r="B17" s="131" t="s">
        <v>76</v>
      </c>
      <c r="C17" s="131" t="s">
        <v>48</v>
      </c>
      <c r="D17" s="138" t="s">
        <v>108</v>
      </c>
      <c r="E17" s="99" t="s">
        <v>109</v>
      </c>
      <c r="F17" s="139"/>
      <c r="G17" s="129"/>
      <c r="H17" s="134" t="n">
        <v>240</v>
      </c>
      <c r="I17" s="140" t="e">
        <f aca="false">invoicedetails[[#this row],[total]]/invoicedetails[[#this row],[words]]</f>
        <v>#VALUE!</v>
      </c>
      <c r="J17" s="141" t="n">
        <v>14</v>
      </c>
      <c r="K17" s="141" t="e">
        <f aca="false">VLOOKUP(invoicedetails[[#this row],[invoice '#]],invoicesmain[[invoice '#]:[notes]],11,0)</f>
        <v>#VALUE!</v>
      </c>
      <c r="L17" s="129" t="n">
        <v>1</v>
      </c>
      <c r="M17" s="129"/>
      <c r="N17" s="129"/>
      <c r="O17" s="129"/>
      <c r="P17" s="129" t="e">
        <f aca="false">IF(invoicedetails[[#this row],[invoice '#]]="","",invoicedetails[[#this row],[invoice '#]]&amp;"_"&amp;COUNTIF(C$4:C31,invoicedetails[[#this row],[invoice '#]]))))))</f>
        <v>#VALUE!</v>
      </c>
    </row>
    <row r="18" customFormat="false" ht="29" hidden="false" customHeight="true" outlineLevel="0" collapsed="false">
      <c r="B18" s="131" t="s">
        <v>110</v>
      </c>
      <c r="C18" s="131" t="s">
        <v>48</v>
      </c>
      <c r="D18" s="138" t="s">
        <v>111</v>
      </c>
      <c r="E18" s="99" t="s">
        <v>112</v>
      </c>
      <c r="F18" s="139"/>
      <c r="G18" s="129"/>
      <c r="H18" s="134" t="n">
        <v>60</v>
      </c>
      <c r="I18" s="140" t="e">
        <f aca="false">invoicedetails[[#this row],[total]]/invoicedetails[[#this row],[words]]</f>
        <v>#VALUE!</v>
      </c>
      <c r="J18" s="141" t="n">
        <v>5</v>
      </c>
      <c r="K18" s="141" t="e">
        <f aca="false">VLOOKUP(invoicedetails[[#this row],[invoice '#]],invoicesmain[[invoice '#]:[notes]],11,0)</f>
        <v>#VALUE!</v>
      </c>
      <c r="L18" s="129" t="n">
        <v>1</v>
      </c>
      <c r="M18" s="129"/>
      <c r="N18" s="129"/>
      <c r="O18" s="129"/>
      <c r="P18" s="129" t="e">
        <f aca="false">IF(invoicedetails[[#this row],[invoice '#]]="","",invoicedetails[[#this row],[invoice '#]]&amp;"_"&amp;COUNTIF(C$4:C32,invoicedetails[[#this row],[invoice '#]]))))))</f>
        <v>#VALUE!</v>
      </c>
    </row>
    <row r="19" customFormat="false" ht="29" hidden="false" customHeight="true" outlineLevel="0" collapsed="false">
      <c r="B19" s="131" t="s">
        <v>110</v>
      </c>
      <c r="C19" s="131" t="s">
        <v>113</v>
      </c>
      <c r="D19" s="138" t="s">
        <v>114</v>
      </c>
      <c r="E19" s="99" t="s">
        <v>115</v>
      </c>
      <c r="F19" s="139"/>
      <c r="G19" s="129"/>
      <c r="H19" s="134" t="n">
        <v>1000</v>
      </c>
      <c r="I19" s="140" t="e">
        <f aca="false">invoicedetails[[#this row],[total]]/invoicedetails[[#this row],[words]]</f>
        <v>#VALUE!</v>
      </c>
      <c r="J19" s="141" t="n">
        <v>10</v>
      </c>
      <c r="K19" s="141" t="e">
        <f aca="false">VLOOKUP(invoicedetails[[#this row],[invoice '#]],invoicesmain[[invoice '#]:[notes]],11,0)</f>
        <v>#VALUE!</v>
      </c>
      <c r="L19" s="129" t="n">
        <v>1</v>
      </c>
      <c r="M19" s="129"/>
      <c r="N19" s="129"/>
      <c r="O19" s="129"/>
      <c r="P19" s="129"/>
    </row>
    <row r="20" customFormat="false" ht="29" hidden="false" customHeight="true" outlineLevel="0" collapsed="false">
      <c r="D20" s="143"/>
      <c r="F20" s="150"/>
      <c r="I20" s="140" t="e">
        <f aca="false">invoicedetails[[#this row],[total]]/invoicedetails[[#this row],[words]]</f>
        <v>#VALUE!</v>
      </c>
      <c r="K20" s="141" t="e">
        <f aca="false">VLOOKUP(invoicedetails[[#this row],[invoice '#]],invoicesmain[[invoice '#]:[notes]],11,0)</f>
        <v>#VALUE!</v>
      </c>
    </row>
    <row r="21" customFormat="false" ht="29" hidden="false" customHeight="true" outlineLevel="0" collapsed="false">
      <c r="F21" s="150"/>
      <c r="I21" s="140" t="e">
        <f aca="false">invoicedetails[[#this row],[total]]/invoicedetails[[#this row],[words]]</f>
        <v>#VALUE!</v>
      </c>
      <c r="K21" s="141" t="e">
        <f aca="false">VLOOKUP(invoicedetails[[#this row],[invoice '#]],invoicesmain[[invoice '#]:[notes]],11,0)</f>
        <v>#VALUE!</v>
      </c>
    </row>
    <row r="22" customFormat="false" ht="29" hidden="false" customHeight="true" outlineLevel="0" collapsed="false">
      <c r="F22" s="150"/>
      <c r="I22" s="140" t="e">
        <f aca="false">invoicedetails[[#this row],[total]]/invoicedetails[[#this row],[words]]</f>
        <v>#VALUE!</v>
      </c>
      <c r="K22" s="141" t="e">
        <f aca="false">VLOOKUP(invoicedetails[[#this row],[invoice '#]],invoicesmain[[invoice '#]:[notes]],11,0)</f>
        <v>#VALUE!</v>
      </c>
    </row>
  </sheetData>
  <dataValidations count="1">
    <dataValidation allowBlank="true" error="Please select an Invoice from this list. If your Invoice No. isn't shown, check the worksheet named Invoices - Main." errorTitle="Invalid Data" operator="between" showDropDown="false" showErrorMessage="true" showInputMessage="true" sqref="C4:C19" type="list">
      <formula1>Invoice_No</formula1>
      <formula2>0</formula2>
    </dataValidation>
  </dataValidations>
  <printOptions headings="false" gridLines="false" gridLinesSet="true" horizontalCentered="true" verticalCentered="false"/>
  <pageMargins left="0.25" right="0.25" top="0.75" bottom="0.75" header="0.511805555555555" footer="0.511805555555555"/>
  <pageSetup paperSize="1" scale="100" firstPageNumber="0" fitToWidth="1" fitToHeight="0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90C226"/>
    <pageSetUpPr fitToPage="true"/>
  </sheetPr>
  <dimension ref="1:20"/>
  <sheetViews>
    <sheetView windowProtection="false" showFormulas="false" showGridLines="false" showRowColHeaders="true" showZeros="true" rightToLeft="false" tabSelected="false" showOutlineSymbols="true" defaultGridColor="true" view="normal" topLeftCell="A1" colorId="64" zoomScale="115" zoomScaleNormal="115" zoomScalePageLayoutView="100" workbookViewId="0">
      <selection pane="topLeft" activeCell="D4" activeCellId="0" sqref="D4"/>
    </sheetView>
  </sheetViews>
  <sheetFormatPr defaultRowHeight="18.75"/>
  <cols>
    <col collapsed="false" hidden="false" max="1" min="1" style="1" width="2.14594594594595"/>
    <col collapsed="false" hidden="true" max="2" min="2" style="1" width="0"/>
    <col collapsed="false" hidden="false" max="3" min="3" style="1" width="4.21621621621622"/>
    <col collapsed="false" hidden="false" max="4" min="4" style="1" width="26.9243243243243"/>
    <col collapsed="false" hidden="false" max="5" min="5" style="1" width="16.6486486486487"/>
    <col collapsed="false" hidden="false" max="6" min="6" style="1" width="26.7135135135135"/>
    <col collapsed="false" hidden="false" max="7" min="7" style="1" width="15.1405405405405"/>
    <col collapsed="false" hidden="false" max="8" min="8" style="1" width="13.8540540540541"/>
    <col collapsed="false" hidden="false" max="9" min="9" style="1" width="13.1405405405405"/>
    <col collapsed="false" hidden="false" max="10" min="10" style="1" width="16.1405405405405"/>
    <col collapsed="false" hidden="false" max="11" min="11" style="1" width="24.6486486486486"/>
    <col collapsed="false" hidden="false" max="12" min="12" style="1" width="16.1405405405405"/>
    <col collapsed="false" hidden="false" max="13" min="13" style="1" width="31.427027027027"/>
    <col collapsed="false" hidden="false" max="14" min="14" style="1" width="17.2108108108108"/>
    <col collapsed="false" hidden="false" max="15" min="15" style="1" width="19.1351351351351"/>
    <col collapsed="false" hidden="false" max="16" min="16" style="1" width="16.0648648648649"/>
    <col collapsed="false" hidden="false" max="17" min="17" style="1" width="16.8594594594595"/>
    <col collapsed="false" hidden="false" max="1025" min="18" style="1" width="9.14594594594595"/>
  </cols>
  <sheetData>
    <row r="1" customFormat="false" ht="31.5" hidden="false" customHeight="true" outlineLevel="0" collapsed="false">
      <c r="A1" s="0"/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28.5" hidden="false" customHeight="true" outlineLevel="0" collapsed="false">
      <c r="A2" s="0"/>
      <c r="B2" s="0"/>
      <c r="C2" s="94" t="s">
        <v>116</v>
      </c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s="151" customFormat="true" ht="21.75" hidden="false" customHeight="true" outlineLevel="0" collapsed="false">
      <c r="B3" s="152" t="s">
        <v>117</v>
      </c>
      <c r="C3" s="152" t="s">
        <v>118</v>
      </c>
      <c r="D3" s="152" t="s">
        <v>119</v>
      </c>
      <c r="E3" s="152" t="s">
        <v>120</v>
      </c>
      <c r="F3" s="152" t="s">
        <v>121</v>
      </c>
      <c r="G3" s="152" t="s">
        <v>122</v>
      </c>
      <c r="H3" s="152" t="s">
        <v>123</v>
      </c>
      <c r="I3" s="152" t="s">
        <v>124</v>
      </c>
      <c r="J3" s="153" t="s">
        <v>125</v>
      </c>
      <c r="K3" s="152" t="s">
        <v>126</v>
      </c>
      <c r="L3" s="152" t="s">
        <v>127</v>
      </c>
      <c r="M3" s="95" t="s">
        <v>128</v>
      </c>
      <c r="N3" s="95" t="s">
        <v>129</v>
      </c>
      <c r="O3" s="80" t="s">
        <v>130</v>
      </c>
      <c r="Q3" s="151" t="s">
        <v>131</v>
      </c>
    </row>
    <row r="4" customFormat="false" ht="25.5" hidden="false" customHeight="true" outlineLevel="0" collapsed="false">
      <c r="A4" s="0"/>
      <c r="B4" s="154" t="str">
        <f aca="false">C4&amp; " - "&amp;D4</f>
        <v>1 - UAB HESI GROUP (e-vertimai)</v>
      </c>
      <c r="C4" s="155" t="n">
        <v>1</v>
      </c>
      <c r="D4" s="156" t="s">
        <v>132</v>
      </c>
      <c r="E4" s="156" t="s">
        <v>133</v>
      </c>
      <c r="F4" s="157" t="s">
        <v>134</v>
      </c>
      <c r="G4" s="156" t="s">
        <v>135</v>
      </c>
      <c r="H4" s="156" t="s">
        <v>136</v>
      </c>
      <c r="I4" s="158" t="n">
        <v>3110</v>
      </c>
      <c r="J4" s="159" t="s">
        <v>137</v>
      </c>
      <c r="K4" s="160" t="s">
        <v>138</v>
      </c>
      <c r="L4" s="161" t="s">
        <v>139</v>
      </c>
      <c r="M4" s="162" t="s">
        <v>140</v>
      </c>
      <c r="N4" s="163" t="s">
        <v>141</v>
      </c>
      <c r="O4" s="163" t="n">
        <v>302683779</v>
      </c>
      <c r="P4" s="0"/>
      <c r="Q4" s="1" t="s">
        <v>110</v>
      </c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8.75" hidden="false" customHeight="true" outlineLevel="0" collapsed="false">
      <c r="B5" s="154" t="str">
        <f aca="false">C5&amp; " - "&amp;D5</f>
        <v>2 - Languages Mediators Inc.</v>
      </c>
      <c r="C5" s="155" t="n">
        <v>2</v>
      </c>
      <c r="D5" s="156" t="s">
        <v>142</v>
      </c>
      <c r="E5" s="156" t="s">
        <v>143</v>
      </c>
      <c r="F5" s="157" t="s">
        <v>144</v>
      </c>
      <c r="G5" s="156" t="s">
        <v>145</v>
      </c>
      <c r="H5" s="156" t="s">
        <v>146</v>
      </c>
      <c r="I5" s="164"/>
      <c r="J5" s="165" t="s">
        <v>147</v>
      </c>
      <c r="K5" s="161"/>
      <c r="L5" s="161"/>
      <c r="M5" s="162" t="s">
        <v>148</v>
      </c>
      <c r="N5" s="166"/>
      <c r="O5" s="163"/>
      <c r="Q5" s="1" t="s">
        <v>76</v>
      </c>
    </row>
    <row r="6" customFormat="false" ht="29" hidden="false" customHeight="true" outlineLevel="0" collapsed="false">
      <c r="B6" s="154" t="str">
        <f aca="false">C6&amp; " - "&amp;D6</f>
        <v>3 - Linguae.com (Internet Studios Spain SL)</v>
      </c>
      <c r="C6" s="155" t="n">
        <v>3</v>
      </c>
      <c r="D6" s="156" t="s">
        <v>149</v>
      </c>
      <c r="E6" s="156" t="s">
        <v>150</v>
      </c>
      <c r="F6" s="157" t="s">
        <v>151</v>
      </c>
      <c r="G6" s="156" t="s">
        <v>152</v>
      </c>
      <c r="H6" s="156" t="s">
        <v>153</v>
      </c>
      <c r="I6" s="158" t="n">
        <v>46080</v>
      </c>
      <c r="J6" s="165"/>
      <c r="K6" s="161"/>
      <c r="L6" s="161"/>
      <c r="M6" s="162" t="s">
        <v>154</v>
      </c>
      <c r="N6" s="166" t="s">
        <v>155</v>
      </c>
      <c r="O6" s="157" t="s">
        <v>156</v>
      </c>
      <c r="Q6" s="1" t="s">
        <v>157</v>
      </c>
    </row>
    <row r="7" customFormat="false" ht="32.75" hidden="false" customHeight="true" outlineLevel="0" collapsed="false">
      <c r="B7" s="154" t="str">
        <f aca="false">C7&amp; " - "&amp;D7</f>
        <v>4 - SomyaTrans</v>
      </c>
      <c r="C7" s="155" t="n">
        <v>4</v>
      </c>
      <c r="D7" s="156" t="s">
        <v>158</v>
      </c>
      <c r="E7" s="156" t="s">
        <v>159</v>
      </c>
      <c r="F7" s="157" t="s">
        <v>160</v>
      </c>
      <c r="G7" s="156" t="s">
        <v>161</v>
      </c>
      <c r="H7" s="156" t="s">
        <v>162</v>
      </c>
      <c r="I7" s="157" t="n">
        <v>110092</v>
      </c>
      <c r="J7" s="157" t="s">
        <v>163</v>
      </c>
      <c r="K7" s="161"/>
      <c r="L7" s="161"/>
      <c r="M7" s="162" t="s">
        <v>164</v>
      </c>
      <c r="N7" s="166"/>
      <c r="O7" s="157"/>
      <c r="Q7" s="1" t="s">
        <v>96</v>
      </c>
    </row>
    <row r="8" customFormat="false" ht="18.75" hidden="false" customHeight="true" outlineLevel="0" collapsed="false">
      <c r="B8" s="154" t="str">
        <f aca="false">C8&amp; " - "&amp;D8</f>
        <v>5 - Epic Translations</v>
      </c>
      <c r="C8" s="155" t="n">
        <v>5</v>
      </c>
      <c r="D8" s="156" t="s">
        <v>165</v>
      </c>
      <c r="E8" s="156" t="s">
        <v>166</v>
      </c>
      <c r="F8" s="167" t="s">
        <v>167</v>
      </c>
      <c r="G8" s="156" t="s">
        <v>168</v>
      </c>
      <c r="H8" s="156" t="s">
        <v>169</v>
      </c>
      <c r="I8" s="168" t="s">
        <v>170</v>
      </c>
      <c r="J8" s="0" t="s">
        <v>171</v>
      </c>
      <c r="K8" s="161"/>
      <c r="L8" s="161" t="s">
        <v>172</v>
      </c>
      <c r="M8" s="162" t="s">
        <v>173</v>
      </c>
      <c r="N8" s="166"/>
      <c r="O8" s="157"/>
      <c r="Q8" s="1" t="s">
        <v>174</v>
      </c>
    </row>
    <row r="9" customFormat="false" ht="41.75" hidden="false" customHeight="true" outlineLevel="0" collapsed="false">
      <c r="B9" s="154" t="str">
        <f aca="false">C9&amp; " - "&amp;D9</f>
        <v>6 - Travod</v>
      </c>
      <c r="C9" s="155" t="n">
        <v>6</v>
      </c>
      <c r="D9" s="156" t="s">
        <v>175</v>
      </c>
      <c r="E9" s="156" t="s">
        <v>176</v>
      </c>
      <c r="F9" s="0" t="s">
        <v>177</v>
      </c>
      <c r="G9" s="156" t="s">
        <v>178</v>
      </c>
      <c r="H9" s="156" t="s">
        <v>179</v>
      </c>
      <c r="I9" s="0" t="s">
        <v>180</v>
      </c>
      <c r="J9" s="0" t="s">
        <v>181</v>
      </c>
      <c r="K9" s="160" t="s">
        <v>182</v>
      </c>
      <c r="L9" s="161" t="s">
        <v>183</v>
      </c>
      <c r="M9" s="162" t="s">
        <v>184</v>
      </c>
      <c r="N9" s="166"/>
      <c r="O9" s="157"/>
      <c r="Q9" s="1" t="s">
        <v>185</v>
      </c>
    </row>
    <row r="10" customFormat="false" ht="29.75" hidden="false" customHeight="true" outlineLevel="0" collapsed="false">
      <c r="B10" s="154" t="str">
        <f aca="false">C10&amp; " - "&amp;D10</f>
        <v>7 - Translators Wordminds</v>
      </c>
      <c r="C10" s="155" t="n">
        <v>7</v>
      </c>
      <c r="D10" s="156" t="s">
        <v>186</v>
      </c>
      <c r="E10" s="169" t="s">
        <v>187</v>
      </c>
      <c r="F10" s="167" t="s">
        <v>188</v>
      </c>
      <c r="G10" s="156" t="s">
        <v>178</v>
      </c>
      <c r="H10" s="156" t="s">
        <v>179</v>
      </c>
      <c r="I10" s="168" t="s">
        <v>189</v>
      </c>
      <c r="J10" s="170" t="s">
        <v>190</v>
      </c>
      <c r="K10" s="160" t="s">
        <v>191</v>
      </c>
      <c r="L10" s="161"/>
      <c r="M10" s="162" t="s">
        <v>192</v>
      </c>
      <c r="N10" s="166"/>
      <c r="O10" s="157"/>
      <c r="Q10" s="1" t="s">
        <v>83</v>
      </c>
    </row>
    <row r="11" customFormat="false" ht="28.5" hidden="false" customHeight="true" outlineLevel="0" collapsed="false">
      <c r="B11" s="154" t="str">
        <f aca="false">C11&amp; " - "&amp;D11</f>
        <v>8 - Active Gaming Media Co. Ltd.</v>
      </c>
      <c r="C11" s="155" t="n">
        <v>8</v>
      </c>
      <c r="D11" s="156" t="s">
        <v>193</v>
      </c>
      <c r="E11" s="169" t="s">
        <v>194</v>
      </c>
      <c r="F11" s="157" t="s">
        <v>195</v>
      </c>
      <c r="G11" s="157" t="s">
        <v>196</v>
      </c>
      <c r="H11" s="156" t="s">
        <v>197</v>
      </c>
      <c r="I11" s="157" t="s">
        <v>198</v>
      </c>
      <c r="J11" s="157" t="s">
        <v>199</v>
      </c>
      <c r="K11" s="161"/>
      <c r="L11" s="161"/>
      <c r="M11" s="162" t="s">
        <v>200</v>
      </c>
      <c r="N11" s="166"/>
      <c r="O11" s="157"/>
      <c r="Q11" s="1" t="s">
        <v>201</v>
      </c>
    </row>
    <row r="12" customFormat="false" ht="18.75" hidden="false" customHeight="true" outlineLevel="0" collapsed="false">
      <c r="B12" s="154" t="str">
        <f aca="false">C12&amp; " - "&amp;D12</f>
        <v>9 - Babylon BHT</v>
      </c>
      <c r="C12" s="155" t="n">
        <v>9</v>
      </c>
      <c r="D12" s="156" t="s">
        <v>202</v>
      </c>
      <c r="E12" s="169" t="s">
        <v>203</v>
      </c>
      <c r="F12" s="157"/>
      <c r="G12" s="156"/>
      <c r="H12" s="156"/>
      <c r="I12" s="168"/>
      <c r="J12" s="171"/>
      <c r="K12" s="161"/>
      <c r="L12" s="161" t="s">
        <v>204</v>
      </c>
      <c r="M12" s="162" t="s">
        <v>205</v>
      </c>
      <c r="N12" s="166"/>
      <c r="O12" s="157"/>
      <c r="Q12" s="1" t="s">
        <v>206</v>
      </c>
    </row>
    <row r="13" customFormat="false" ht="32.75" hidden="false" customHeight="true" outlineLevel="0" collapsed="false">
      <c r="B13" s="154" t="str">
        <f aca="false">C13&amp; " - "&amp;D13</f>
        <v>10 - Polilingua</v>
      </c>
      <c r="C13" s="155" t="n">
        <v>10</v>
      </c>
      <c r="D13" s="156" t="s">
        <v>207</v>
      </c>
      <c r="E13" s="169" t="s">
        <v>208</v>
      </c>
      <c r="F13" s="0" t="s">
        <v>209</v>
      </c>
      <c r="G13" s="156" t="s">
        <v>210</v>
      </c>
      <c r="H13" s="156" t="s">
        <v>211</v>
      </c>
      <c r="I13" s="168" t="s">
        <v>212</v>
      </c>
      <c r="J13" s="172" t="s">
        <v>213</v>
      </c>
      <c r="K13" s="160" t="s">
        <v>214</v>
      </c>
      <c r="L13" s="161" t="s">
        <v>215</v>
      </c>
      <c r="M13" s="173" t="s">
        <v>216</v>
      </c>
      <c r="N13" s="166"/>
      <c r="O13" s="157"/>
      <c r="Q13" s="1" t="s">
        <v>217</v>
      </c>
    </row>
    <row r="14" customFormat="false" ht="32.75" hidden="false" customHeight="true" outlineLevel="0" collapsed="false">
      <c r="B14" s="154" t="str">
        <f aca="false">C14&amp; " - "&amp;D14</f>
        <v>11 - Day Translations</v>
      </c>
      <c r="C14" s="155" t="n">
        <v>11</v>
      </c>
      <c r="D14" s="156" t="s">
        <v>218</v>
      </c>
      <c r="E14" s="169" t="s">
        <v>219</v>
      </c>
      <c r="F14" s="0" t="s">
        <v>220</v>
      </c>
      <c r="G14" s="156" t="s">
        <v>221</v>
      </c>
      <c r="H14" s="156" t="s">
        <v>169</v>
      </c>
      <c r="I14" s="168" t="s">
        <v>222</v>
      </c>
      <c r="J14" s="165" t="s">
        <v>223</v>
      </c>
      <c r="K14" s="161"/>
      <c r="L14" s="161"/>
      <c r="M14" s="173" t="s">
        <v>224</v>
      </c>
      <c r="N14" s="166"/>
      <c r="O14" s="157"/>
      <c r="Q14" s="1" t="s">
        <v>225</v>
      </c>
    </row>
    <row r="15" customFormat="false" ht="32.75" hidden="false" customHeight="true" outlineLevel="0" collapsed="false">
      <c r="B15" s="154" t="str">
        <f aca="false">C15&amp; " - "&amp;D15</f>
        <v>12 - Arquine</v>
      </c>
      <c r="C15" s="155" t="n">
        <v>12</v>
      </c>
      <c r="D15" s="156" t="s">
        <v>226</v>
      </c>
      <c r="E15" s="169" t="s">
        <v>227</v>
      </c>
      <c r="F15" s="0" t="s">
        <v>228</v>
      </c>
      <c r="G15" s="156" t="s">
        <v>229</v>
      </c>
      <c r="H15" s="156" t="s">
        <v>230</v>
      </c>
      <c r="I15" s="168" t="s">
        <v>231</v>
      </c>
      <c r="J15" s="165"/>
      <c r="K15" s="161"/>
      <c r="L15" s="161"/>
      <c r="M15" s="173" t="s">
        <v>232</v>
      </c>
      <c r="N15" s="166"/>
      <c r="O15" s="157"/>
      <c r="Q15" s="1" t="s">
        <v>233</v>
      </c>
    </row>
    <row r="16" customFormat="false" ht="32.75" hidden="false" customHeight="true" outlineLevel="0" collapsed="false">
      <c r="B16" s="154" t="str">
        <f aca="false">C16&amp; " - "&amp;D16</f>
        <v>13 - Hero Translating</v>
      </c>
      <c r="C16" s="155" t="n">
        <v>13</v>
      </c>
      <c r="D16" s="156" t="s">
        <v>234</v>
      </c>
      <c r="E16" s="169" t="s">
        <v>235</v>
      </c>
      <c r="F16" s="167" t="s">
        <v>236</v>
      </c>
      <c r="G16" s="156" t="s">
        <v>237</v>
      </c>
      <c r="H16" s="156" t="s">
        <v>238</v>
      </c>
      <c r="I16" s="168" t="s">
        <v>239</v>
      </c>
      <c r="J16" s="165" t="s">
        <v>240</v>
      </c>
      <c r="K16" s="160" t="s">
        <v>241</v>
      </c>
      <c r="L16" s="161"/>
      <c r="M16" s="173" t="s">
        <v>242</v>
      </c>
      <c r="N16" s="166" t="s">
        <v>243</v>
      </c>
      <c r="O16" s="157"/>
    </row>
    <row r="17" customFormat="false" ht="32.75" hidden="false" customHeight="true" outlineLevel="0" collapsed="false">
      <c r="B17" s="154" t="str">
        <f aca="false">C17&amp; " - "&amp;D17</f>
        <v>14 - Mytranslate</v>
      </c>
      <c r="C17" s="155" t="n">
        <v>14</v>
      </c>
      <c r="D17" s="156" t="s">
        <v>244</v>
      </c>
      <c r="E17" s="169" t="s">
        <v>245</v>
      </c>
      <c r="F17" s="167" t="s">
        <v>246</v>
      </c>
      <c r="G17" s="156" t="s">
        <v>247</v>
      </c>
      <c r="H17" s="156" t="s">
        <v>248</v>
      </c>
      <c r="I17" s="168" t="s">
        <v>249</v>
      </c>
      <c r="J17" s="165" t="s">
        <v>250</v>
      </c>
      <c r="K17" s="161"/>
      <c r="L17" s="161"/>
      <c r="M17" s="173" t="s">
        <v>251</v>
      </c>
      <c r="N17" s="166"/>
      <c r="O17" s="157"/>
    </row>
    <row r="18" customFormat="false" ht="32.75" hidden="false" customHeight="true" outlineLevel="0" collapsed="false">
      <c r="B18" s="154" t="str">
        <f aca="false">C18&amp; " - "&amp;D18</f>
        <v>15 - Quills Linguistics</v>
      </c>
      <c r="C18" s="155" t="n">
        <v>15</v>
      </c>
      <c r="D18" s="156" t="s">
        <v>252</v>
      </c>
      <c r="E18" s="169" t="s">
        <v>253</v>
      </c>
      <c r="F18" s="167" t="s">
        <v>254</v>
      </c>
      <c r="G18" s="156" t="s">
        <v>255</v>
      </c>
      <c r="H18" s="156" t="s">
        <v>153</v>
      </c>
      <c r="I18" s="168" t="s">
        <v>256</v>
      </c>
      <c r="J18" s="165" t="s">
        <v>257</v>
      </c>
      <c r="K18" s="174"/>
      <c r="L18" s="161" t="s">
        <v>258</v>
      </c>
      <c r="M18" s="173" t="s">
        <v>259</v>
      </c>
      <c r="N18" s="166"/>
      <c r="O18" s="157"/>
    </row>
    <row r="19" customFormat="false" ht="18.75" hidden="false" customHeight="true" outlineLevel="0" collapsed="false">
      <c r="B19" s="154" t="str">
        <f aca="false">C19&amp; " - "&amp;D19</f>
        <v>99 - Languagemet</v>
      </c>
      <c r="C19" s="155" t="n">
        <v>99</v>
      </c>
      <c r="D19" s="156" t="s">
        <v>260</v>
      </c>
      <c r="E19" s="156" t="s">
        <v>261</v>
      </c>
      <c r="F19" s="175" t="s">
        <v>262</v>
      </c>
      <c r="G19" s="156" t="s">
        <v>263</v>
      </c>
      <c r="H19" s="156" t="s">
        <v>264</v>
      </c>
      <c r="I19" s="156"/>
      <c r="J19" s="159" t="s">
        <v>265</v>
      </c>
      <c r="K19" s="161"/>
      <c r="L19" s="161"/>
      <c r="M19" s="162" t="s">
        <v>266</v>
      </c>
      <c r="N19" s="176"/>
      <c r="O19" s="177"/>
    </row>
    <row r="20" customFormat="false" ht="18.75" hidden="false" customHeight="true" outlineLevel="0" collapsed="false">
      <c r="B20" s="178" t="s">
        <v>69</v>
      </c>
      <c r="C20" s="152" t="e">
        <f aca="false">"Total Customers: "&amp;SUBTOTAL(103,customerlist[company '#])))</f>
        <v>#VALUE!</v>
      </c>
      <c r="D20" s="178"/>
      <c r="E20" s="178"/>
      <c r="F20" s="178"/>
      <c r="G20" s="178"/>
      <c r="H20" s="178"/>
      <c r="I20" s="178"/>
      <c r="J20" s="179"/>
      <c r="K20" s="178"/>
      <c r="L20" s="178"/>
      <c r="M20" s="178"/>
      <c r="N20" s="180"/>
      <c r="O20" s="178"/>
    </row>
  </sheetData>
  <conditionalFormatting sqref="D11">
    <cfRule type="duplicateValues" priority="2" aboveAverage="0" equalAverage="0" bottom="0" percent="0" rank="0" text="" dxfId="2">
      <formula>0</formula>
    </cfRule>
  </conditionalFormatting>
  <hyperlinks>
    <hyperlink ref="K4" r:id="rId1" display="henrikas@e-vertimai.com"/>
    <hyperlink ref="M4" r:id="rId2" display="henrikas@e-vertimai.lt"/>
    <hyperlink ref="M5" r:id="rId3" display="langs.mediators@gmail.com"/>
    <hyperlink ref="M6" r:id="rId4" display="send@linguae.com"/>
    <hyperlink ref="M8" r:id="rId5" display="mostansar@epictranslations.com; translate@epictranslations.com"/>
    <hyperlink ref="K9" r:id="rId6" display="finance@travod.com"/>
    <hyperlink ref="M9" r:id="rId7" display="pm@travod.com"/>
    <hyperlink ref="E10" r:id="rId8" display="Anna Wordminds"/>
    <hyperlink ref="K10" r:id="rId9" display="payment@wordminds.com"/>
    <hyperlink ref="M10" r:id="rId10" display="linguist@wordminds.com"/>
    <hyperlink ref="M11" r:id="rId11" display="matteo.pastore@activegamingmedia.com"/>
    <hyperlink ref="M12" r:id="rId12" display="herman@babylon.com"/>
    <hyperlink ref="K13" r:id="rId13" display="http://www.polilingua.com/current-projects.htm"/>
    <hyperlink ref="M13" r:id="rId14" display="inga.popazoglo@polilingua.com; pm_deusch@polilingua.com"/>
    <hyperlink ref="M14" r:id="rId15" display="contact@daytranslations"/>
    <hyperlink ref="M15" r:id="rId16" display="libros@arquine.com"/>
    <hyperlink ref="K16" r:id="rId17" display="vorel@hero-translating.com"/>
    <hyperlink ref="M16" r:id="rId18" display="logunova@hero-translating.com"/>
    <hyperlink ref="M17" r:id="rId19" display="wetranslate@mytranslate.com"/>
    <hyperlink ref="M18" r:id="rId20" display="matt@quillslinguistics.com"/>
    <hyperlink ref="M19" r:id="rId21" display="basel.nahal@gmail.com;pm3@languagemet.com"/>
  </hyperlinks>
  <printOptions headings="false" gridLines="false" gridLinesSet="true" horizontalCentered="true" verticalCentered="false"/>
  <pageMargins left="0.25" right="0.25" top="0.75" bottom="0.75" header="0.511805555555555" footer="0.511805555555555"/>
  <pageSetup paperSize="1" scale="100" firstPageNumber="0" fitToWidth="1" fitToHeight="0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22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3.9"/>
  <cols>
    <col collapsed="false" hidden="false" max="1" min="1" style="0" width="18.5081081081081"/>
    <col collapsed="false" hidden="false" max="2" min="2" style="0" width="9.71351351351351"/>
    <col collapsed="false" hidden="false" max="3" min="3" style="0" width="9.42702702702703"/>
    <col collapsed="false" hidden="false" max="6" min="4" style="0" width="9.71351351351351"/>
    <col collapsed="false" hidden="false" max="7" min="7" style="0" width="9.92432432432432"/>
    <col collapsed="false" hidden="false" max="8" min="8" style="0" width="8.14054054054054"/>
    <col collapsed="false" hidden="false" max="1025" min="9" style="0" width="8.77297297297297"/>
  </cols>
  <sheetData>
    <row r="1" customFormat="false" ht="13.9" hidden="false" customHeight="false" outlineLevel="0" collapsed="false">
      <c r="A1" s="0" t="s">
        <v>267</v>
      </c>
    </row>
    <row r="2" customFormat="false" ht="27.75" hidden="false" customHeight="false" outlineLevel="0" collapsed="false">
      <c r="A2" s="0" t="s">
        <v>268</v>
      </c>
      <c r="B2" s="0" t="s">
        <v>269</v>
      </c>
      <c r="C2" s="0" t="s">
        <v>270</v>
      </c>
      <c r="D2" s="0" t="s">
        <v>271</v>
      </c>
      <c r="E2" s="0" t="s">
        <v>272</v>
      </c>
      <c r="F2" s="0" t="s">
        <v>273</v>
      </c>
      <c r="G2" s="0" t="s">
        <v>274</v>
      </c>
      <c r="H2" s="0" t="s">
        <v>275</v>
      </c>
    </row>
    <row r="3" customFormat="false" ht="13.9" hidden="false" customHeight="false" outlineLevel="0" collapsed="false">
      <c r="A3" s="0" t="s">
        <v>276</v>
      </c>
      <c r="B3" s="0" t="s">
        <v>277</v>
      </c>
      <c r="C3" s="0" t="n">
        <v>119.63</v>
      </c>
      <c r="D3" s="0" t="n">
        <v>0.8931</v>
      </c>
      <c r="E3" s="0" t="n">
        <v>1.2507</v>
      </c>
      <c r="F3" s="0" t="n">
        <v>0.6477</v>
      </c>
      <c r="G3" s="0" t="n">
        <v>1.2801</v>
      </c>
      <c r="H3" s="0" t="n">
        <v>0.9536</v>
      </c>
    </row>
    <row r="4" customFormat="false" ht="13.9" hidden="false" customHeight="false" outlineLevel="0" collapsed="false">
      <c r="A4" s="0" t="s">
        <v>278</v>
      </c>
      <c r="B4" s="0" t="n">
        <v>0.0084</v>
      </c>
      <c r="C4" s="0" t="s">
        <v>277</v>
      </c>
      <c r="D4" s="0" t="n">
        <v>0.0075</v>
      </c>
      <c r="E4" s="0" t="n">
        <v>0.0105</v>
      </c>
      <c r="F4" s="0" t="n">
        <v>0.0054</v>
      </c>
      <c r="G4" s="0" t="n">
        <v>0.0107</v>
      </c>
      <c r="H4" s="0" t="n">
        <v>0.008</v>
      </c>
    </row>
    <row r="5" customFormat="false" ht="13.9" hidden="false" customHeight="false" outlineLevel="0" collapsed="false">
      <c r="A5" s="0" t="s">
        <v>279</v>
      </c>
      <c r="B5" s="0" t="n">
        <v>1.1197</v>
      </c>
      <c r="C5" s="0" t="n">
        <v>133.9438</v>
      </c>
      <c r="D5" s="0" t="s">
        <v>277</v>
      </c>
      <c r="E5" s="0" t="n">
        <v>1.4003</v>
      </c>
      <c r="F5" s="0" t="n">
        <v>0.7252</v>
      </c>
      <c r="G5" s="0" t="n">
        <v>1.4333</v>
      </c>
      <c r="H5" s="0" t="n">
        <v>1.0677</v>
      </c>
    </row>
    <row r="6" customFormat="false" ht="13.9" hidden="false" customHeight="false" outlineLevel="0" collapsed="false">
      <c r="A6" s="0" t="s">
        <v>280</v>
      </c>
      <c r="B6" s="0" t="n">
        <v>0.7996</v>
      </c>
      <c r="C6" s="0" t="n">
        <v>95.6504</v>
      </c>
      <c r="D6" s="0" t="n">
        <v>0.7141</v>
      </c>
      <c r="E6" s="0" t="s">
        <v>277</v>
      </c>
      <c r="F6" s="0" t="n">
        <v>0.5179</v>
      </c>
      <c r="G6" s="0" t="n">
        <v>1.0235</v>
      </c>
      <c r="H6" s="0" t="n">
        <v>0.7625</v>
      </c>
    </row>
    <row r="7" customFormat="false" ht="13.9" hidden="false" customHeight="false" outlineLevel="0" collapsed="false">
      <c r="A7" s="0" t="s">
        <v>281</v>
      </c>
      <c r="B7" s="0" t="n">
        <v>1.5439</v>
      </c>
      <c r="C7" s="0" t="n">
        <v>184.7026</v>
      </c>
      <c r="D7" s="0" t="n">
        <v>1.379</v>
      </c>
      <c r="E7" s="0" t="n">
        <v>1.931</v>
      </c>
      <c r="F7" s="0" t="s">
        <v>277</v>
      </c>
      <c r="G7" s="0" t="n">
        <v>1.9765</v>
      </c>
      <c r="H7" s="0" t="n">
        <v>1.4723</v>
      </c>
    </row>
    <row r="8" customFormat="false" ht="13.9" hidden="false" customHeight="false" outlineLevel="0" collapsed="false">
      <c r="A8" s="0" t="s">
        <v>282</v>
      </c>
      <c r="B8" s="0" t="n">
        <v>0.7812</v>
      </c>
      <c r="C8" s="0" t="n">
        <v>93.4507</v>
      </c>
      <c r="D8" s="0" t="n">
        <v>0.6977</v>
      </c>
      <c r="E8" s="0" t="n">
        <v>0.977</v>
      </c>
      <c r="F8" s="0" t="n">
        <v>0.506</v>
      </c>
      <c r="G8" s="0" t="s">
        <v>277</v>
      </c>
      <c r="H8" s="0" t="n">
        <v>0.7449</v>
      </c>
    </row>
    <row r="9" customFormat="false" ht="13.9" hidden="false" customHeight="false" outlineLevel="0" collapsed="false">
      <c r="A9" s="0" t="s">
        <v>283</v>
      </c>
      <c r="B9" s="0" t="n">
        <v>1.0486</v>
      </c>
      <c r="C9" s="0" t="n">
        <v>125.4496</v>
      </c>
      <c r="D9" s="0" t="n">
        <v>0.9366</v>
      </c>
      <c r="E9" s="0" t="n">
        <v>1.3115</v>
      </c>
      <c r="F9" s="0" t="n">
        <v>0.6792</v>
      </c>
      <c r="G9" s="0" t="n">
        <v>1.3424</v>
      </c>
      <c r="H9" s="0" t="s">
        <v>277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LibreOffice/4.4.7.2$Windows_x86 LibreOffice_project/f3153a8b245191196a4b6b9abd1d0da16eead600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2013-04-05T14:42:32Z</dcterms:created>
  <dc:language>en-US</dc:language>
  <dcterms:modified xsi:type="dcterms:W3CDTF">2016-01-22T11:45:39Z</dcterms:modified>
  <cp:revision>2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_TemplateID">
    <vt:lpwstr>TC031076589991</vt:lpwstr>
  </property>
</Properties>
</file>