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4.xml" ContentType="application/vnd.openxmlformats-officedocument.spreadsheetml.comments+xml"/>
  <Override PartName="/xl/_rels/workbook.xml.rels" ContentType="application/vnd.openxmlformats-package.relationships+xml"/>
  <Override PartName="/xl/media/image13.png" ContentType="image/png"/>
  <Override PartName="/xl/media/image12.png" ContentType="image/png"/>
  <Override PartName="/xl/media/image10.png" ContentType="image/png"/>
  <Override PartName="/xl/media/image9.png" ContentType="image/png"/>
  <Override PartName="/xl/media/image8.png" ContentType="image/png"/>
  <Override PartName="/xl/media/image7.png" ContentType="image/png"/>
  <Override PartName="/xl/media/image11.png" ContentType="image/png"/>
  <Override PartName="/xl/media/image6.png" ContentType="image/png"/>
  <Override PartName="/xl/media/image5.png" ContentType="image/png"/>
  <Override PartName="/xl/media/image4.png" ContentType="image/png"/>
  <Override PartName="/xl/media/image3.png" ContentType="image/png"/>
  <Override PartName="/xl/media/image2.png" ContentType="image/png"/>
  <Override PartName="/xl/media/image1.png" ContentType="image/png"/>
  <Override PartName="/xl/sharedStrings.xml" ContentType="application/vnd.openxmlformats-officedocument.spreadsheetml.sharedStrings+xml"/>
  <Override PartName="/xl/worksheets/_rels/sheet14.xml.rels" ContentType="application/vnd.openxmlformats-package.relationships+xml"/>
  <Override PartName="/xl/worksheets/_rels/sheet11.xml.rels" ContentType="application/vnd.openxmlformats-package.relationships+xml"/>
  <Override PartName="/xl/worksheets/_rels/sheet10.xml.rels" ContentType="application/vnd.openxmlformats-package.relationships+xml"/>
  <Override PartName="/xl/worksheets/_rels/sheet13.xml.rels" ContentType="application/vnd.openxmlformats-package.relationships+xml"/>
  <Override PartName="/xl/worksheets/_rels/sheet2.xml.rels" ContentType="application/vnd.openxmlformats-package.relationships+xml"/>
  <Override PartName="/xl/worksheets/_rels/sheet9.xml.rels" ContentType="application/vnd.openxmlformats-package.relationships+xml"/>
  <Override PartName="/xl/worksheets/_rels/sheet12.xml.rels" ContentType="application/vnd.openxmlformats-package.relationships+xml"/>
  <Override PartName="/xl/worksheets/_rels/sheet8.xml.rels" ContentType="application/vnd.openxmlformats-package.relationships+xml"/>
  <Override PartName="/xl/worksheets/_rels/sheet7.xml.rels" ContentType="application/vnd.openxmlformats-package.relationships+xml"/>
  <Override PartName="/xl/worksheets/_rels/sheet6.xml.rels" ContentType="application/vnd.openxmlformats-package.relationships+xml"/>
  <Override PartName="/xl/worksheets/_rels/sheet5.xml.rels" ContentType="application/vnd.openxmlformats-package.relationships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1.xml.rels" ContentType="application/vnd.openxmlformats-package.relationships+xml"/>
  <Override PartName="/xl/worksheets/sheet15.xml" ContentType="application/vnd.openxmlformats-officedocument.spreadsheetml.worksheet+xml"/>
  <Override PartName="/xl/worksheets/sheet14.xml" ContentType="application/vnd.openxmlformats-officedocument.spreadsheetml.worksheet+xml"/>
  <Override PartName="/xl/worksheets/sheet13.xml" ContentType="application/vnd.openxmlformats-officedocument.spreadsheetml.worksheet+xml"/>
  <Override PartName="/xl/worksheets/sheet12.xml" ContentType="application/vnd.openxmlformats-officedocument.spreadsheetml.worksheet+xml"/>
  <Override PartName="/xl/worksheets/sheet9.xml" ContentType="application/vnd.openxmlformats-officedocument.spreadsheetml.worksheet+xml"/>
  <Override PartName="/xl/worksheets/sheet11.xml" ContentType="application/vnd.openxmlformats-officedocument.spreadsheetml.worksheet+xml"/>
  <Override PartName="/xl/worksheets/sheet8.xml" ContentType="application/vnd.openxmlformats-officedocument.spreadsheetml.worksheet+xml"/>
  <Override PartName="/xl/worksheets/sheet10.xml" ContentType="application/vnd.openxmlformats-officedocument.spreadsheetml.worksheet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omments13.xml" ContentType="application/vnd.openxmlformats-officedocument.spreadsheetml.comments+xml"/>
  <Override PartName="/xl/styles.xml" ContentType="application/vnd.openxmlformats-officedocument.spreadsheetml.styles+xml"/>
  <Override PartName="/xl/drawings/vmlDrawing2.vml" ContentType="application/vnd.openxmlformats-officedocument.vmlDrawing"/>
  <Override PartName="/xl/drawings/vmlDrawing1.vml" ContentType="application/vnd.openxmlformats-officedocument.vmlDrawing"/>
  <Override PartName="/xl/drawings/drawing13.xml" ContentType="application/vnd.openxmlformats-officedocument.drawing+xml"/>
  <Override PartName="/xl/drawings/drawing12.xml" ContentType="application/vnd.openxmlformats-officedocument.drawing+xml"/>
  <Override PartName="/xl/drawings/drawing9.xml" ContentType="application/vnd.openxmlformats-officedocument.drawing+xml"/>
  <Override PartName="/xl/drawings/drawing8.xml" ContentType="application/vnd.openxmlformats-officedocument.drawing+xml"/>
  <Override PartName="/xl/drawings/drawing7.xml" ContentType="application/vnd.openxmlformats-officedocument.drawing+xml"/>
  <Override PartName="/xl/drawings/drawing6.xml" ContentType="application/vnd.openxmlformats-officedocument.drawing+xml"/>
  <Override PartName="/xl/drawings/_rels/drawing11.xml.rels" ContentType="application/vnd.openxmlformats-package.relationships+xml"/>
  <Override PartName="/xl/drawings/_rels/drawing2.xml.rels" ContentType="application/vnd.openxmlformats-package.relationships+xml"/>
  <Override PartName="/xl/drawings/_rels/drawing10.xml.rels" ContentType="application/vnd.openxmlformats-package.relationships+xml"/>
  <Override PartName="/xl/drawings/_rels/drawing9.xml.rels" ContentType="application/vnd.openxmlformats-package.relationships+xml"/>
  <Override PartName="/xl/drawings/_rels/drawing1.xml.rels" ContentType="application/vnd.openxmlformats-package.relationships+xml"/>
  <Override PartName="/xl/drawings/_rels/drawing8.xml.rels" ContentType="application/vnd.openxmlformats-package.relationships+xml"/>
  <Override PartName="/xl/drawings/_rels/drawing7.xml.rels" ContentType="application/vnd.openxmlformats-package.relationships+xml"/>
  <Override PartName="/xl/drawings/_rels/drawing6.xml.rels" ContentType="application/vnd.openxmlformats-package.relationships+xml"/>
  <Override PartName="/xl/drawings/_rels/drawing3.xml.rels" ContentType="application/vnd.openxmlformats-package.relationships+xml"/>
  <Override PartName="/xl/drawings/_rels/drawing13.xml.rels" ContentType="application/vnd.openxmlformats-package.relationships+xml"/>
  <Override PartName="/xl/drawings/_rels/drawing5.xml.rels" ContentType="application/vnd.openxmlformats-package.relationships+xml"/>
  <Override PartName="/xl/drawings/_rels/drawing12.xml.rels" ContentType="application/vnd.openxmlformats-package.relationships+xml"/>
  <Override PartName="/xl/drawings/_rels/drawing4.xml.rels" ContentType="application/vnd.openxmlformats-package.relationships+xml"/>
  <Override PartName="/xl/drawings/drawing5.xml" ContentType="application/vnd.openxmlformats-officedocument.drawing+xml"/>
  <Override PartName="/xl/drawings/drawing4.xml" ContentType="application/vnd.openxmlformats-officedocument.drawing+xml"/>
  <Override PartName="/xl/drawings/drawing3.xml" ContentType="application/vnd.openxmlformats-officedocument.drawing+xml"/>
  <Override PartName="/xl/drawings/drawing11.xml" ContentType="application/vnd.openxmlformats-officedocument.drawing+xml"/>
  <Override PartName="/xl/drawings/drawing2.xml" ContentType="application/vnd.openxmlformats-officedocument.drawing+xml"/>
  <Override PartName="/xl/drawings/drawing10.xml" ContentType="application/vnd.openxmlformats-officedocument.drawing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tru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Januar" sheetId="1" state="visible" r:id="rId2"/>
    <sheet name="Februar" sheetId="2" state="visible" r:id="rId3"/>
    <sheet name="März" sheetId="3" state="visible" r:id="rId4"/>
    <sheet name="April" sheetId="4" state="visible" r:id="rId5"/>
    <sheet name="Mai" sheetId="5" state="visible" r:id="rId6"/>
    <sheet name="Juni" sheetId="6" state="visible" r:id="rId7"/>
    <sheet name="Juli" sheetId="7" state="visible" r:id="rId8"/>
    <sheet name="August" sheetId="8" state="visible" r:id="rId9"/>
    <sheet name="September" sheetId="9" state="visible" r:id="rId10"/>
    <sheet name="Oktober" sheetId="10" state="visible" r:id="rId11"/>
    <sheet name="November" sheetId="11" state="visible" r:id="rId12"/>
    <sheet name="Dezember" sheetId="12" state="visible" r:id="rId13"/>
    <sheet name="Urlaub" sheetId="13" state="visible" r:id="rId14"/>
    <sheet name="Feiertage" sheetId="14" state="visible" r:id="rId15"/>
    <sheet name="Jahresübersicht" sheetId="15" state="visible" r:id="rId16"/>
  </sheets>
  <definedNames>
    <definedName function="false" hidden="false" localSheetId="0" name="_xlnm.Print_Area" vbProcedure="false">Januar!$A$1:$N$38</definedName>
    <definedName function="false" hidden="false" name="Feiertage" vbProcedure="false">Feiertage!$B$2:$B$18</definedName>
    <definedName function="false" hidden="false" name="jjj" vbProcedure="false">#REF!</definedName>
    <definedName function="false" hidden="false" localSheetId="0" name="_xlnm.Print_Area" vbProcedure="false">Januar!$A$1:$N$38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3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J18" authorId="0">
      <text>
        <r>
          <rPr>
            <b val="true"/>
            <sz val="9"/>
            <color rgb="FF000000"/>
            <rFont val="Segoe UI"/>
            <family val="2"/>
            <charset val="1"/>
          </rPr>
          <t xml:space="preserve">Hier Jahresanspruch eingeben</t>
        </r>
      </text>
    </comment>
    <comment ref="J19" authorId="0">
      <text>
        <r>
          <rPr>
            <b val="true"/>
            <sz val="9"/>
            <color rgb="FF000000"/>
            <rFont val="Segoe UI"/>
            <family val="2"/>
            <charset val="1"/>
          </rPr>
          <t xml:space="preserve">Hier Resturlaub aus dem Vorjahr eingeben
</t>
        </r>
      </text>
    </comment>
  </commentList>
</comments>
</file>

<file path=xl/comments14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C1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Ein 'x' eingeben, um Feiertage zu markieren.
Bis Zelle A49 können Sie weitere Feiertage eingeben und mit x werden weitere Feiertage in Urlaubsübersicht angezeigt.
</t>
        </r>
      </text>
    </comment>
  </commentList>
</comments>
</file>

<file path=xl/sharedStrings.xml><?xml version="1.0" encoding="utf-8"?>
<sst xmlns="http://schemas.openxmlformats.org/spreadsheetml/2006/main" count="437" uniqueCount="74">
  <si>
    <t xml:space="preserve">Arbeitszeit</t>
  </si>
  <si>
    <t xml:space="preserve">Datum</t>
  </si>
  <si>
    <t xml:space="preserve">Tag</t>
  </si>
  <si>
    <t xml:space="preserve">von</t>
  </si>
  <si>
    <t xml:space="preserve">bis</t>
  </si>
  <si>
    <t xml:space="preserve">Pause</t>
  </si>
  <si>
    <t xml:space="preserve">Istzeit</t>
  </si>
  <si>
    <t xml:space="preserve">Sollzeit</t>
  </si>
  <si>
    <t xml:space="preserve">Differenz</t>
  </si>
  <si>
    <t xml:space="preserve">Abwesenheit</t>
  </si>
  <si>
    <t xml:space="preserve">Lohn</t>
  </si>
  <si>
    <t xml:space="preserve">Wochenplan</t>
  </si>
  <si>
    <t xml:space="preserve">Monatssaldo</t>
  </si>
  <si>
    <t xml:space="preserve">Feiertag</t>
  </si>
  <si>
    <t xml:space="preserve">Abws</t>
  </si>
  <si>
    <t xml:space="preserve">Abws Dauer</t>
  </si>
  <si>
    <t xml:space="preserve">Ist Dez</t>
  </si>
  <si>
    <t xml:space="preserve">Wochentag</t>
  </si>
  <si>
    <t xml:space="preserve">Stundenlohn</t>
  </si>
  <si>
    <t xml:space="preserve">Wochensoll</t>
  </si>
  <si>
    <t xml:space="preserve">Gesamt</t>
  </si>
  <si>
    <t xml:space="preserve">Monat / Tag</t>
  </si>
  <si>
    <t xml:space="preserve">K</t>
  </si>
  <si>
    <t xml:space="preserve">-</t>
  </si>
  <si>
    <t xml:space="preserve">Summe (Tage)</t>
  </si>
  <si>
    <t xml:space="preserve">Jahresanspruch</t>
  </si>
  <si>
    <t xml:space="preserve">Ganztägig</t>
  </si>
  <si>
    <t xml:space="preserve">Halbtägig</t>
  </si>
  <si>
    <t xml:space="preserve">Rest Vorjahr</t>
  </si>
  <si>
    <t xml:space="preserve">Urlaub</t>
  </si>
  <si>
    <t xml:space="preserve">U</t>
  </si>
  <si>
    <t xml:space="preserve">u</t>
  </si>
  <si>
    <t xml:space="preserve">Gesamtanspruch</t>
  </si>
  <si>
    <t xml:space="preserve">Dienstreise</t>
  </si>
  <si>
    <t xml:space="preserve">D</t>
  </si>
  <si>
    <t xml:space="preserve">d</t>
  </si>
  <si>
    <t xml:space="preserve">Genommen</t>
  </si>
  <si>
    <t xml:space="preserve">Krank</t>
  </si>
  <si>
    <t xml:space="preserve">k</t>
  </si>
  <si>
    <t xml:space="preserve">Aktueller Resturlaub:</t>
  </si>
  <si>
    <t xml:space="preserve">Tage</t>
  </si>
  <si>
    <t xml:space="preserve">Gleitzeit</t>
  </si>
  <si>
    <t xml:space="preserve">G</t>
  </si>
  <si>
    <t xml:space="preserve">g</t>
  </si>
  <si>
    <t xml:space="preserve">Elternzeit</t>
  </si>
  <si>
    <t xml:space="preserve">E</t>
  </si>
  <si>
    <t xml:space="preserve">e</t>
  </si>
  <si>
    <t xml:space="preserve">Sonstiges</t>
  </si>
  <si>
    <t xml:space="preserve">S</t>
  </si>
  <si>
    <t xml:space="preserve">s</t>
  </si>
  <si>
    <t xml:space="preserve">Feiertag?</t>
  </si>
  <si>
    <t xml:space="preserve">x</t>
  </si>
  <si>
    <t xml:space="preserve">Neujahr</t>
  </si>
  <si>
    <t xml:space="preserve">Sollzeit 0 am Feiertag?</t>
  </si>
  <si>
    <t xml:space="preserve">ja</t>
  </si>
  <si>
    <t xml:space="preserve">Heilige Drei Könige</t>
  </si>
  <si>
    <t xml:space="preserve">Karfreitag</t>
  </si>
  <si>
    <t xml:space="preserve">Ostersonntag</t>
  </si>
  <si>
    <t xml:space="preserve">Ostermontag</t>
  </si>
  <si>
    <t xml:space="preserve">Tag der Arbeit</t>
  </si>
  <si>
    <t xml:space="preserve">Christi Himmelfahrt</t>
  </si>
  <si>
    <t xml:space="preserve">Pfingstsonntag</t>
  </si>
  <si>
    <t xml:space="preserve">Pfingstmontag</t>
  </si>
  <si>
    <t xml:space="preserve">Fronleichnam</t>
  </si>
  <si>
    <t xml:space="preserve">Mariä Himmelfahrt</t>
  </si>
  <si>
    <t xml:space="preserve">Tag der Deutschen Einheit</t>
  </si>
  <si>
    <t xml:space="preserve">Allerheiligen</t>
  </si>
  <si>
    <t xml:space="preserve">Heiligabend</t>
  </si>
  <si>
    <t xml:space="preserve">1. Weihnachtsfeiertag</t>
  </si>
  <si>
    <t xml:space="preserve">2. Weihnachtsfeiertag</t>
  </si>
  <si>
    <t xml:space="preserve">Silvester</t>
  </si>
  <si>
    <t xml:space="preserve">Monat</t>
  </si>
  <si>
    <t xml:space="preserve">Saldo</t>
  </si>
  <si>
    <t xml:space="preserve">Saldo Übertrag</t>
  </si>
</sst>
</file>

<file path=xl/styles.xml><?xml version="1.0" encoding="utf-8"?>
<styleSheet xmlns="http://schemas.openxmlformats.org/spreadsheetml/2006/main">
  <numFmts count="18">
    <numFmt numFmtId="164" formatCode="General"/>
    <numFmt numFmtId="165" formatCode="MM/DD/YYYY"/>
    <numFmt numFmtId="166" formatCode="MMMM\ YYYY"/>
    <numFmt numFmtId="167" formatCode="D"/>
    <numFmt numFmtId="168" formatCode="DDD/"/>
    <numFmt numFmtId="169" formatCode="HH:MM;@"/>
    <numFmt numFmtId="170" formatCode="#,##0.00&quot; €&quot;"/>
    <numFmt numFmtId="171" formatCode="[HH]:MM;@"/>
    <numFmt numFmtId="172" formatCode="HH:MM"/>
    <numFmt numFmtId="173" formatCode="0.00"/>
    <numFmt numFmtId="174" formatCode="DDDD"/>
    <numFmt numFmtId="175" formatCode="[HH]:MM"/>
    <numFmt numFmtId="176" formatCode="_-* #,##0.00&quot; €&quot;_-;\-* #,##0.00&quot; €&quot;_-;_-* \-??&quot; €&quot;_-;_-@_-"/>
    <numFmt numFmtId="177" formatCode="00"/>
    <numFmt numFmtId="178" formatCode="MMMM"/>
    <numFmt numFmtId="179" formatCode="M/D/YY;@"/>
    <numFmt numFmtId="180" formatCode="MM/DD/YYYY;;;"/>
    <numFmt numFmtId="181" formatCode="@"/>
  </numFmts>
  <fonts count="2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4"/>
      <color rgb="FF000000"/>
      <name val="Calibri"/>
      <family val="2"/>
      <charset val="1"/>
    </font>
    <font>
      <sz val="1"/>
      <color rgb="FFFFFFFF"/>
      <name val="Calibri"/>
      <family val="2"/>
      <charset val="1"/>
    </font>
    <font>
      <b val="true"/>
      <sz val="22"/>
      <color rgb="FFFFFFFF"/>
      <name val="Calibri"/>
      <family val="2"/>
      <charset val="1"/>
    </font>
    <font>
      <b val="true"/>
      <sz val="14"/>
      <color rgb="FFFFFFFF"/>
      <name val="Calibri"/>
      <family val="2"/>
      <charset val="1"/>
    </font>
    <font>
      <b val="true"/>
      <sz val="14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6"/>
      <color rgb="FF000000"/>
      <name val="Calibri"/>
      <family val="2"/>
      <charset val="1"/>
    </font>
    <font>
      <sz val="14"/>
      <color rgb="FF000000"/>
      <name val="Calibri"/>
      <family val="2"/>
    </font>
    <font>
      <sz val="14"/>
      <color rgb="FFC00000"/>
      <name val="Calibri"/>
      <family val="2"/>
      <charset val="1"/>
    </font>
    <font>
      <b val="true"/>
      <sz val="18"/>
      <color rgb="FF000000"/>
      <name val="Calibri"/>
      <family val="2"/>
      <charset val="1"/>
    </font>
    <font>
      <b val="true"/>
      <sz val="24"/>
      <color rgb="FF000000"/>
      <name val="Calibri"/>
      <family val="2"/>
      <charset val="1"/>
    </font>
    <font>
      <sz val="13"/>
      <color rgb="FF000000"/>
      <name val="Calibri"/>
      <family val="2"/>
      <charset val="1"/>
    </font>
    <font>
      <sz val="11"/>
      <name val="Calibri"/>
      <family val="2"/>
      <charset val="1"/>
    </font>
    <font>
      <sz val="12"/>
      <color rgb="FF000000"/>
      <name val="Calibri"/>
      <family val="2"/>
      <charset val="1"/>
    </font>
    <font>
      <sz val="13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b val="true"/>
      <sz val="13"/>
      <color rgb="FF000000"/>
      <name val="Calibri"/>
      <family val="2"/>
      <charset val="1"/>
    </font>
    <font>
      <b val="true"/>
      <sz val="9"/>
      <color rgb="FF000000"/>
      <name val="Segoe UI"/>
      <family val="2"/>
      <charset val="1"/>
    </font>
    <font>
      <b val="true"/>
      <sz val="11"/>
      <color rgb="FF404040"/>
      <name val="Calibri"/>
      <family val="2"/>
      <charset val="1"/>
    </font>
    <font>
      <b val="true"/>
      <sz val="10"/>
      <color rgb="FF404040"/>
      <name val="Arial"/>
      <family val="2"/>
      <charset val="1"/>
    </font>
    <font>
      <b val="true"/>
      <sz val="10"/>
      <color rgb="FF404040"/>
      <name val="Arial Unicode MS"/>
      <family val="2"/>
      <charset val="1"/>
    </font>
    <font>
      <sz val="11"/>
      <color rgb="FF404040"/>
      <name val="Calibri"/>
      <family val="2"/>
      <charset val="1"/>
    </font>
    <font>
      <sz val="10"/>
      <color rgb="FF404040"/>
      <name val="Arial"/>
      <family val="2"/>
      <charset val="1"/>
    </font>
    <font>
      <b val="true"/>
      <sz val="9"/>
      <color rgb="FF000000"/>
      <name val="Tahoma"/>
      <family val="2"/>
      <charset val="1"/>
    </font>
  </fonts>
  <fills count="27">
    <fill>
      <patternFill patternType="none"/>
    </fill>
    <fill>
      <patternFill patternType="gray125"/>
    </fill>
    <fill>
      <patternFill patternType="solid">
        <fgColor rgb="FFFEDCC6"/>
        <bgColor rgb="FFFBE5D6"/>
      </patternFill>
    </fill>
    <fill>
      <patternFill patternType="solid">
        <fgColor rgb="FFFCC79B"/>
        <bgColor rgb="FFF8CBAD"/>
      </patternFill>
    </fill>
    <fill>
      <patternFill patternType="solid">
        <fgColor rgb="FF2E75B6"/>
        <bgColor rgb="FF0066CC"/>
      </patternFill>
    </fill>
    <fill>
      <patternFill patternType="solid">
        <fgColor rgb="FFFFE699"/>
        <bgColor rgb="FFFEDCC6"/>
      </patternFill>
    </fill>
    <fill>
      <patternFill patternType="solid">
        <fgColor rgb="FFFFF2CC"/>
        <bgColor rgb="FFFBE5D6"/>
      </patternFill>
    </fill>
    <fill>
      <patternFill patternType="solid">
        <fgColor rgb="FFFBE5D6"/>
        <bgColor rgb="FFFEDCC6"/>
      </patternFill>
    </fill>
    <fill>
      <patternFill patternType="solid">
        <fgColor rgb="FFFFFFFF"/>
        <bgColor rgb="FFF2F2F2"/>
      </patternFill>
    </fill>
    <fill>
      <patternFill patternType="solid">
        <fgColor rgb="FFF2F2F2"/>
        <bgColor rgb="FFEDEDED"/>
      </patternFill>
    </fill>
    <fill>
      <patternFill patternType="solid">
        <fgColor rgb="FFA9D18E"/>
        <bgColor rgb="FFBFBFBF"/>
      </patternFill>
    </fill>
    <fill>
      <patternFill patternType="solid">
        <fgColor rgb="FFFFD966"/>
        <bgColor rgb="FFFFE699"/>
      </patternFill>
    </fill>
    <fill>
      <patternFill patternType="solid">
        <fgColor rgb="FFFF4343"/>
        <bgColor rgb="FF993366"/>
      </patternFill>
    </fill>
    <fill>
      <patternFill patternType="solid">
        <fgColor rgb="FF808080"/>
        <bgColor rgb="FF7C7C7C"/>
      </patternFill>
    </fill>
    <fill>
      <patternFill patternType="solid">
        <fgColor rgb="FFFF99FF"/>
        <bgColor rgb="FFFF9F9F"/>
      </patternFill>
    </fill>
    <fill>
      <patternFill patternType="solid">
        <fgColor rgb="FFD9D9D9"/>
        <bgColor rgb="FFD6DCE5"/>
      </patternFill>
    </fill>
    <fill>
      <patternFill patternType="solid">
        <fgColor rgb="FFFFFF00"/>
        <bgColor rgb="FFFFD966"/>
      </patternFill>
    </fill>
    <fill>
      <patternFill patternType="solid">
        <fgColor rgb="FFCFE4C2"/>
        <bgColor rgb="FFD9D9D9"/>
      </patternFill>
    </fill>
    <fill>
      <patternFill patternType="solid">
        <fgColor rgb="FFFF9F9F"/>
        <bgColor rgb="FFFCC79B"/>
      </patternFill>
    </fill>
    <fill>
      <patternFill patternType="solid">
        <fgColor rgb="FFBFBFBF"/>
        <bgColor rgb="FFD0CECE"/>
      </patternFill>
    </fill>
    <fill>
      <patternFill patternType="solid">
        <fgColor rgb="FFFFCCFF"/>
        <bgColor rgb="FFFEDCC6"/>
      </patternFill>
    </fill>
    <fill>
      <patternFill patternType="solid">
        <fgColor rgb="FFBDD7EE"/>
        <bgColor rgb="FFD6DCE5"/>
      </patternFill>
    </fill>
    <fill>
      <patternFill patternType="solid">
        <fgColor rgb="FFD0CECE"/>
        <bgColor rgb="FFD9D9D9"/>
      </patternFill>
    </fill>
    <fill>
      <patternFill patternType="solid">
        <fgColor rgb="FFF8CBAD"/>
        <bgColor rgb="FFFCC79B"/>
      </patternFill>
    </fill>
    <fill>
      <patternFill patternType="solid">
        <fgColor rgb="FFEDEDED"/>
        <bgColor rgb="FFF2F2F2"/>
      </patternFill>
    </fill>
    <fill>
      <patternFill patternType="solid">
        <fgColor rgb="FF33CCFF"/>
        <bgColor rgb="FF00CCFF"/>
      </patternFill>
    </fill>
    <fill>
      <patternFill patternType="solid">
        <fgColor rgb="FFD6DCE5"/>
        <bgColor rgb="FFD9D9D9"/>
      </patternFill>
    </fill>
  </fills>
  <borders count="41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medium"/>
      <top/>
      <bottom style="dashed"/>
      <diagonal/>
    </border>
    <border diagonalUp="false" diagonalDown="false">
      <left style="medium"/>
      <right style="medium"/>
      <top style="dashed"/>
      <bottom style="dashed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medium"/>
      <right style="medium"/>
      <top style="dashed"/>
      <bottom style="double"/>
      <diagonal/>
    </border>
    <border diagonalUp="false" diagonalDown="false">
      <left/>
      <right style="medium"/>
      <top/>
      <bottom style="double"/>
      <diagonal/>
    </border>
    <border diagonalUp="false" diagonalDown="false">
      <left style="medium"/>
      <right style="medium"/>
      <top style="dashed"/>
      <bottom/>
      <diagonal/>
    </border>
    <border diagonalUp="false" diagonalDown="false">
      <left/>
      <right/>
      <top style="double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medium"/>
      <right/>
      <top/>
      <bottom style="thin"/>
      <diagonal/>
    </border>
    <border diagonalUp="false" diagonalDown="false">
      <left style="thin"/>
      <right style="hair"/>
      <top/>
      <bottom style="hair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hair"/>
      <right/>
      <top/>
      <bottom style="hair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thin"/>
      <right style="hair"/>
      <top style="hair"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/>
      <top style="thin"/>
      <bottom style="medium"/>
      <diagonal/>
    </border>
    <border diagonalUp="false" diagonalDown="false">
      <left style="thin"/>
      <right style="hair"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medium"/>
      <right style="medium"/>
      <top style="hair"/>
      <bottom style="medium"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/>
      <right/>
      <top/>
      <bottom style="double"/>
      <diagonal/>
    </border>
    <border diagonalUp="false" diagonalDown="false">
      <left/>
      <right/>
      <top style="double"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</cellStyleXfs>
  <cellXfs count="16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6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6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6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7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4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4" fillId="0" borderId="4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9" fontId="4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4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4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9" fillId="7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1" fontId="11" fillId="7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72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72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3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4" fillId="0" borderId="5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9" fontId="12" fillId="0" borderId="5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0" fontId="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4" fontId="4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4" fillId="0" borderId="8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4" fillId="0" borderId="8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9" fillId="7" borderId="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1" fontId="11" fillId="7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4" fontId="4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4" fillId="0" borderId="1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4" fillId="0" borderId="1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9" fillId="7" borderId="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9" fillId="7" borderId="1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1" fontId="11" fillId="7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4" fontId="13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4" fillId="6" borderId="1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4" fontId="13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4" fillId="6" borderId="1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4" fillId="0" borderId="1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4" fillId="0" borderId="1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5" fontId="7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4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4" fillId="0" borderId="14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9" fontId="4" fillId="0" borderId="1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9" fontId="4" fillId="0" borderId="1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4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4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11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6" fontId="11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8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8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8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5" fillId="8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16" fillId="9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9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9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1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8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8" fontId="4" fillId="9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2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23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24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8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9" fontId="17" fillId="8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8" fontId="4" fillId="9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7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28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15" borderId="28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15" borderId="29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8" fillId="0" borderId="3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9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6" borderId="28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16" borderId="28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7" fillId="8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8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9" fillId="8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8" fontId="4" fillId="9" borderId="3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2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33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34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8" fillId="0" borderId="3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8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8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3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3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8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6" fillId="8" borderId="0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10" fillId="8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7" fillId="8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8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1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17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11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6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8" borderId="38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8" borderId="3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18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1" fillId="9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3" fontId="21" fillId="9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1" fillId="9" borderId="3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1" fillId="8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13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19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8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14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2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4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1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3" fillId="22" borderId="4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4" fillId="22" borderId="4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3" fillId="22" borderId="4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25" fillId="0" borderId="4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26" fillId="0" borderId="4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80" fontId="27" fillId="23" borderId="4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4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81" fontId="26" fillId="0" borderId="4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24" borderId="4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4" borderId="4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26" fillId="0" borderId="4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6" fillId="0" borderId="4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8" fontId="9" fillId="25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9" fillId="2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78" fontId="4" fillId="0" borderId="8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5" fontId="4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8" fontId="4" fillId="26" borderId="1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5" fontId="4" fillId="26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8" fontId="4" fillId="0" borderId="1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8" fontId="4" fillId="26" borderId="1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5" fontId="4" fillId="26" borderId="3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5" fontId="4" fillId="26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9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Unbenannt1" xfId="20" builtinId="53" customBuiltin="true"/>
    <cellStyle name="Unbenannt2" xfId="21" builtinId="53" customBuiltin="true"/>
    <cellStyle name="Unbenannt3" xfId="22" builtinId="53" customBuiltin="true"/>
  </cellStyles>
  <dxfs count="17">
    <dxf>
      <font>
        <name val="Calibri"/>
        <charset val="1"/>
        <family val="2"/>
        <color rgb="FF000000"/>
      </font>
      <fill>
        <patternFill>
          <bgColor rgb="FFFCC79B"/>
        </patternFill>
      </fill>
    </dxf>
    <dxf>
      <fill>
        <patternFill>
          <bgColor rgb="FFEDEDED"/>
        </patternFill>
      </fill>
    </dxf>
    <dxf>
      <fill>
        <patternFill>
          <bgColor rgb="FF2E75B6"/>
        </patternFill>
      </fill>
    </dxf>
    <dxf>
      <fill>
        <patternFill>
          <bgColor rgb="FFBDD7EE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BFBFBF"/>
        </patternFill>
      </fill>
    </dxf>
    <dxf>
      <fill>
        <patternFill>
          <bgColor rgb="FF7C7C7C"/>
        </patternFill>
      </fill>
    </dxf>
    <dxf>
      <fill>
        <patternFill>
          <bgColor rgb="FFFF9F9F"/>
        </patternFill>
      </fill>
    </dxf>
    <dxf>
      <fill>
        <patternFill>
          <bgColor rgb="FFFF4343"/>
        </patternFill>
      </fill>
    </dxf>
    <dxf>
      <fill>
        <patternFill>
          <bgColor rgb="FFA9D18E"/>
        </patternFill>
      </fill>
    </dxf>
    <dxf>
      <fill>
        <patternFill>
          <bgColor rgb="FFCFE4C2"/>
        </patternFill>
      </fill>
    </dxf>
    <dxf>
      <fill>
        <patternFill>
          <bgColor rgb="FFFFF2CC"/>
        </patternFill>
      </fill>
    </dxf>
    <dxf>
      <fill>
        <patternFill>
          <bgColor rgb="FFFFD966"/>
        </patternFill>
      </fill>
    </dxf>
    <dxf>
      <font>
        <name val="Calibri"/>
        <charset val="1"/>
        <family val="2"/>
        <color rgb="FF000000"/>
      </font>
      <fill>
        <patternFill>
          <bgColor rgb="FFFEDCC6"/>
        </patternFill>
      </fill>
    </dxf>
    <dxf>
      <fill>
        <patternFill>
          <bgColor rgb="FFDEEBF7"/>
        </patternFill>
      </fill>
    </dxf>
    <dxf>
      <fill>
        <patternFill>
          <bgColor rgb="FFBDD7EE"/>
        </patternFill>
      </fill>
    </dxf>
  </dxfs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FFCCFF"/>
      <rgbColor rgb="FF800080"/>
      <rgbColor rgb="FF008080"/>
      <rgbColor rgb="FFBFBFBF"/>
      <rgbColor rgb="FF808080"/>
      <rgbColor rgb="FFD9D9D9"/>
      <rgbColor rgb="FF993366"/>
      <rgbColor rgb="FFFFF2CC"/>
      <rgbColor rgb="FFDEEBF7"/>
      <rgbColor rgb="FF660066"/>
      <rgbColor rgb="FFF8CBAD"/>
      <rgbColor rgb="FF0066CC"/>
      <rgbColor rgb="FFBDD7EE"/>
      <rgbColor rgb="FF000080"/>
      <rgbColor rgb="FFFF00FF"/>
      <rgbColor rgb="FFFEDCC6"/>
      <rgbColor rgb="FF00FFFF"/>
      <rgbColor rgb="FF800080"/>
      <rgbColor rgb="FF800000"/>
      <rgbColor rgb="FF008080"/>
      <rgbColor rgb="FF0000FF"/>
      <rgbColor rgb="FF00CCFF"/>
      <rgbColor rgb="FFF2F2F2"/>
      <rgbColor rgb="FFCFE4C2"/>
      <rgbColor rgb="FFFFE699"/>
      <rgbColor rgb="FFD0CECE"/>
      <rgbColor rgb="FFFF9F9F"/>
      <rgbColor rgb="FFFF99FF"/>
      <rgbColor rgb="FFFCC79B"/>
      <rgbColor rgb="FF2E75B6"/>
      <rgbColor rgb="FF33CCFF"/>
      <rgbColor rgb="FFD6DCE5"/>
      <rgbColor rgb="FFFFD966"/>
      <rgbColor rgb="FFFBE5D6"/>
      <rgbColor rgb="FFFF4343"/>
      <rgbColor rgb="FF7C7C7C"/>
      <rgbColor rgb="FFA9D18E"/>
      <rgbColor rgb="FF003366"/>
      <rgbColor rgb="FFEDEDED"/>
      <rgbColor rgb="FF003300"/>
      <rgbColor rgb="FF333300"/>
      <rgbColor rgb="FF993300"/>
      <rgbColor rgb="FF993366"/>
      <rgbColor rgb="FF333399"/>
      <rgbColor rgb="FF40404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2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3.png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4.png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5.png"/>
</Relationships>
</file>

<file path=xl/drawings/_rels/drawing6.xml.rels><?xml version="1.0" encoding="UTF-8"?>
<Relationships xmlns="http://schemas.openxmlformats.org/package/2006/relationships"><Relationship Id="rId1" Type="http://schemas.openxmlformats.org/officeDocument/2006/relationships/image" Target="../media/image6.png"/>
</Relationships>
</file>

<file path=xl/drawings/_rels/drawing7.xml.rels><?xml version="1.0" encoding="UTF-8"?>
<Relationships xmlns="http://schemas.openxmlformats.org/package/2006/relationships"><Relationship Id="rId1" Type="http://schemas.openxmlformats.org/officeDocument/2006/relationships/image" Target="../media/image7.png"/>
</Relationships>
</file>

<file path=xl/drawings/_rels/drawing8.xml.rels><?xml version="1.0" encoding="UTF-8"?>
<Relationships xmlns="http://schemas.openxmlformats.org/package/2006/relationships"><Relationship Id="rId1" Type="http://schemas.openxmlformats.org/officeDocument/2006/relationships/image" Target="../media/image8.png"/>
</Relationships>
</file>

<file path=xl/drawings/_rels/drawing9.xml.rels><?xml version="1.0" encoding="UTF-8"?>
<Relationships xmlns="http://schemas.openxmlformats.org/package/2006/relationships"><Relationship Id="rId1" Type="http://schemas.openxmlformats.org/officeDocument/2006/relationships/image" Target="../media/image9.png"/>
</Relationships>
</file>

<file path=xl/drawings/_rels/drawing10.xml.rels><?xml version="1.0" encoding="UTF-8"?>
<Relationships xmlns="http://schemas.openxmlformats.org/package/2006/relationships"><Relationship Id="rId1" Type="http://schemas.openxmlformats.org/officeDocument/2006/relationships/image" Target="../media/image10.png"/>
</Relationships>
</file>

<file path=xl/drawings/_rels/drawing11.xml.rels><?xml version="1.0" encoding="UTF-8"?>
<Relationships xmlns="http://schemas.openxmlformats.org/package/2006/relationships"><Relationship Id="rId1" Type="http://schemas.openxmlformats.org/officeDocument/2006/relationships/image" Target="../media/image11.png"/>
</Relationships>
</file>

<file path=xl/drawings/_rels/drawing12.xml.rels><?xml version="1.0" encoding="UTF-8"?>
<Relationships xmlns="http://schemas.openxmlformats.org/package/2006/relationships"><Relationship Id="rId1" Type="http://schemas.openxmlformats.org/officeDocument/2006/relationships/image" Target="../media/image12.png"/>
</Relationships>
</file>

<file path=xl/drawings/_rels/drawing13.xml.rels><?xml version="1.0" encoding="UTF-8"?>
<Relationships xmlns="http://schemas.openxmlformats.org/package/2006/relationships"><Relationship Id="rId1" Type="http://schemas.openxmlformats.org/officeDocument/2006/relationships/image" Target="../media/image13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733320</xdr:colOff>
      <xdr:row>1</xdr:row>
      <xdr:rowOff>162000</xdr:rowOff>
    </xdr:from>
    <xdr:to>
      <xdr:col>13</xdr:col>
      <xdr:colOff>960480</xdr:colOff>
      <xdr:row>2</xdr:row>
      <xdr:rowOff>121680</xdr:rowOff>
    </xdr:to>
    <xdr:pic>
      <xdr:nvPicPr>
        <xdr:cNvPr id="0" name="Grafik 3" descr=""/>
        <xdr:cNvPicPr/>
      </xdr:nvPicPr>
      <xdr:blipFill>
        <a:blip r:embed="rId1"/>
        <a:stretch/>
      </xdr:blipFill>
      <xdr:spPr>
        <a:xfrm>
          <a:off x="7475400" y="476280"/>
          <a:ext cx="1688400" cy="2739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733680</xdr:colOff>
      <xdr:row>1</xdr:row>
      <xdr:rowOff>162000</xdr:rowOff>
    </xdr:from>
    <xdr:to>
      <xdr:col>13</xdr:col>
      <xdr:colOff>960840</xdr:colOff>
      <xdr:row>2</xdr:row>
      <xdr:rowOff>121680</xdr:rowOff>
    </xdr:to>
    <xdr:pic>
      <xdr:nvPicPr>
        <xdr:cNvPr id="1" name="Grafik 3" descr=""/>
        <xdr:cNvPicPr/>
      </xdr:nvPicPr>
      <xdr:blipFill>
        <a:blip r:embed="rId1"/>
        <a:stretch/>
      </xdr:blipFill>
      <xdr:spPr>
        <a:xfrm>
          <a:off x="7475760" y="476280"/>
          <a:ext cx="1688400" cy="2739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733680</xdr:colOff>
      <xdr:row>1</xdr:row>
      <xdr:rowOff>162000</xdr:rowOff>
    </xdr:from>
    <xdr:to>
      <xdr:col>13</xdr:col>
      <xdr:colOff>960840</xdr:colOff>
      <xdr:row>2</xdr:row>
      <xdr:rowOff>121680</xdr:rowOff>
    </xdr:to>
    <xdr:pic>
      <xdr:nvPicPr>
        <xdr:cNvPr id="2" name="Grafik 2" descr=""/>
        <xdr:cNvPicPr/>
      </xdr:nvPicPr>
      <xdr:blipFill>
        <a:blip r:embed="rId1"/>
        <a:stretch/>
      </xdr:blipFill>
      <xdr:spPr>
        <a:xfrm>
          <a:off x="7475760" y="476280"/>
          <a:ext cx="1688400" cy="2739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733680</xdr:colOff>
      <xdr:row>1</xdr:row>
      <xdr:rowOff>162000</xdr:rowOff>
    </xdr:from>
    <xdr:to>
      <xdr:col>13</xdr:col>
      <xdr:colOff>960840</xdr:colOff>
      <xdr:row>2</xdr:row>
      <xdr:rowOff>121680</xdr:rowOff>
    </xdr:to>
    <xdr:pic>
      <xdr:nvPicPr>
        <xdr:cNvPr id="3" name="Grafik 3" descr=""/>
        <xdr:cNvPicPr/>
      </xdr:nvPicPr>
      <xdr:blipFill>
        <a:blip r:embed="rId1"/>
        <a:stretch/>
      </xdr:blipFill>
      <xdr:spPr>
        <a:xfrm>
          <a:off x="7475760" y="476280"/>
          <a:ext cx="1688400" cy="2739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733680</xdr:colOff>
      <xdr:row>1</xdr:row>
      <xdr:rowOff>162000</xdr:rowOff>
    </xdr:from>
    <xdr:to>
      <xdr:col>13</xdr:col>
      <xdr:colOff>960840</xdr:colOff>
      <xdr:row>2</xdr:row>
      <xdr:rowOff>121680</xdr:rowOff>
    </xdr:to>
    <xdr:pic>
      <xdr:nvPicPr>
        <xdr:cNvPr id="4" name="Grafik 3" descr=""/>
        <xdr:cNvPicPr/>
      </xdr:nvPicPr>
      <xdr:blipFill>
        <a:blip r:embed="rId1"/>
        <a:stretch/>
      </xdr:blipFill>
      <xdr:spPr>
        <a:xfrm>
          <a:off x="7475760" y="476280"/>
          <a:ext cx="1688400" cy="2739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733680</xdr:colOff>
      <xdr:row>1</xdr:row>
      <xdr:rowOff>162000</xdr:rowOff>
    </xdr:from>
    <xdr:to>
      <xdr:col>13</xdr:col>
      <xdr:colOff>960840</xdr:colOff>
      <xdr:row>2</xdr:row>
      <xdr:rowOff>121680</xdr:rowOff>
    </xdr:to>
    <xdr:pic>
      <xdr:nvPicPr>
        <xdr:cNvPr id="5" name="Grafik 3" descr=""/>
        <xdr:cNvPicPr/>
      </xdr:nvPicPr>
      <xdr:blipFill>
        <a:blip r:embed="rId1"/>
        <a:stretch/>
      </xdr:blipFill>
      <xdr:spPr>
        <a:xfrm>
          <a:off x="7475760" y="476280"/>
          <a:ext cx="1688400" cy="2739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733680</xdr:colOff>
      <xdr:row>1</xdr:row>
      <xdr:rowOff>162000</xdr:rowOff>
    </xdr:from>
    <xdr:to>
      <xdr:col>13</xdr:col>
      <xdr:colOff>960840</xdr:colOff>
      <xdr:row>2</xdr:row>
      <xdr:rowOff>121680</xdr:rowOff>
    </xdr:to>
    <xdr:pic>
      <xdr:nvPicPr>
        <xdr:cNvPr id="6" name="Grafik 3" descr=""/>
        <xdr:cNvPicPr/>
      </xdr:nvPicPr>
      <xdr:blipFill>
        <a:blip r:embed="rId1"/>
        <a:stretch/>
      </xdr:blipFill>
      <xdr:spPr>
        <a:xfrm>
          <a:off x="7475760" y="476280"/>
          <a:ext cx="1688400" cy="2739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733680</xdr:colOff>
      <xdr:row>1</xdr:row>
      <xdr:rowOff>162000</xdr:rowOff>
    </xdr:from>
    <xdr:to>
      <xdr:col>13</xdr:col>
      <xdr:colOff>960840</xdr:colOff>
      <xdr:row>2</xdr:row>
      <xdr:rowOff>121680</xdr:rowOff>
    </xdr:to>
    <xdr:pic>
      <xdr:nvPicPr>
        <xdr:cNvPr id="7" name="Grafik 3" descr=""/>
        <xdr:cNvPicPr/>
      </xdr:nvPicPr>
      <xdr:blipFill>
        <a:blip r:embed="rId1"/>
        <a:stretch/>
      </xdr:blipFill>
      <xdr:spPr>
        <a:xfrm>
          <a:off x="7475760" y="476280"/>
          <a:ext cx="1688400" cy="2739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733680</xdr:colOff>
      <xdr:row>1</xdr:row>
      <xdr:rowOff>162000</xdr:rowOff>
    </xdr:from>
    <xdr:to>
      <xdr:col>13</xdr:col>
      <xdr:colOff>960840</xdr:colOff>
      <xdr:row>2</xdr:row>
      <xdr:rowOff>121680</xdr:rowOff>
    </xdr:to>
    <xdr:pic>
      <xdr:nvPicPr>
        <xdr:cNvPr id="8" name="Grafik 3" descr=""/>
        <xdr:cNvPicPr/>
      </xdr:nvPicPr>
      <xdr:blipFill>
        <a:blip r:embed="rId1"/>
        <a:stretch/>
      </xdr:blipFill>
      <xdr:spPr>
        <a:xfrm>
          <a:off x="7475760" y="476280"/>
          <a:ext cx="1688400" cy="2739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733680</xdr:colOff>
      <xdr:row>1</xdr:row>
      <xdr:rowOff>162000</xdr:rowOff>
    </xdr:from>
    <xdr:to>
      <xdr:col>13</xdr:col>
      <xdr:colOff>960840</xdr:colOff>
      <xdr:row>2</xdr:row>
      <xdr:rowOff>121680</xdr:rowOff>
    </xdr:to>
    <xdr:pic>
      <xdr:nvPicPr>
        <xdr:cNvPr id="9" name="Grafik 3" descr=""/>
        <xdr:cNvPicPr/>
      </xdr:nvPicPr>
      <xdr:blipFill>
        <a:blip r:embed="rId1"/>
        <a:stretch/>
      </xdr:blipFill>
      <xdr:spPr>
        <a:xfrm>
          <a:off x="7475760" y="476280"/>
          <a:ext cx="1688400" cy="2739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733680</xdr:colOff>
      <xdr:row>1</xdr:row>
      <xdr:rowOff>162000</xdr:rowOff>
    </xdr:from>
    <xdr:to>
      <xdr:col>13</xdr:col>
      <xdr:colOff>960840</xdr:colOff>
      <xdr:row>2</xdr:row>
      <xdr:rowOff>121680</xdr:rowOff>
    </xdr:to>
    <xdr:pic>
      <xdr:nvPicPr>
        <xdr:cNvPr id="10" name="Grafik 3" descr=""/>
        <xdr:cNvPicPr/>
      </xdr:nvPicPr>
      <xdr:blipFill>
        <a:blip r:embed="rId1"/>
        <a:stretch/>
      </xdr:blipFill>
      <xdr:spPr>
        <a:xfrm>
          <a:off x="7475760" y="476280"/>
          <a:ext cx="1688400" cy="2739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733680</xdr:colOff>
      <xdr:row>1</xdr:row>
      <xdr:rowOff>162000</xdr:rowOff>
    </xdr:from>
    <xdr:to>
      <xdr:col>13</xdr:col>
      <xdr:colOff>960840</xdr:colOff>
      <xdr:row>2</xdr:row>
      <xdr:rowOff>121680</xdr:rowOff>
    </xdr:to>
    <xdr:pic>
      <xdr:nvPicPr>
        <xdr:cNvPr id="11" name="Grafik 3" descr=""/>
        <xdr:cNvPicPr/>
      </xdr:nvPicPr>
      <xdr:blipFill>
        <a:blip r:embed="rId1"/>
        <a:stretch/>
      </xdr:blipFill>
      <xdr:spPr>
        <a:xfrm>
          <a:off x="7475760" y="476280"/>
          <a:ext cx="1688400" cy="2739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33</xdr:col>
      <xdr:colOff>142920</xdr:colOff>
      <xdr:row>1</xdr:row>
      <xdr:rowOff>71280</xdr:rowOff>
    </xdr:from>
    <xdr:to>
      <xdr:col>38</xdr:col>
      <xdr:colOff>266400</xdr:colOff>
      <xdr:row>1</xdr:row>
      <xdr:rowOff>342000</xdr:rowOff>
    </xdr:to>
    <xdr:pic>
      <xdr:nvPicPr>
        <xdr:cNvPr id="12" name="Grafik 1" descr=""/>
        <xdr:cNvPicPr/>
      </xdr:nvPicPr>
      <xdr:blipFill>
        <a:blip r:embed="rId1"/>
        <a:stretch/>
      </xdr:blipFill>
      <xdr:spPr>
        <a:xfrm>
          <a:off x="11422800" y="137880"/>
          <a:ext cx="1746000" cy="27072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7.x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drawing" Target="../drawings/drawing8.x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drawing" Target="../drawings/drawing9.xml"/>
</Relationships>
</file>

<file path=xl/worksheets/_rels/sheet10.xml.rels><?xml version="1.0" encoding="UTF-8"?>
<Relationships xmlns="http://schemas.openxmlformats.org/package/2006/relationships"><Relationship Id="rId1" Type="http://schemas.openxmlformats.org/officeDocument/2006/relationships/drawing" Target="../drawings/drawing10.xml"/>
</Relationships>
</file>

<file path=xl/worksheets/_rels/sheet11.xml.rels><?xml version="1.0" encoding="UTF-8"?>
<Relationships xmlns="http://schemas.openxmlformats.org/package/2006/relationships"><Relationship Id="rId1" Type="http://schemas.openxmlformats.org/officeDocument/2006/relationships/drawing" Target="../drawings/drawing11.xml"/>
</Relationships>
</file>

<file path=xl/worksheets/_rels/sheet12.xml.rels><?xml version="1.0" encoding="UTF-8"?>
<Relationships xmlns="http://schemas.openxmlformats.org/package/2006/relationships"><Relationship Id="rId1" Type="http://schemas.openxmlformats.org/officeDocument/2006/relationships/drawing" Target="../drawings/drawing12.xml"/>
</Relationships>
</file>

<file path=xl/worksheets/_rels/sheet13.xml.rels><?xml version="1.0" encoding="UTF-8"?>
<Relationships xmlns="http://schemas.openxmlformats.org/package/2006/relationships"><Relationship Id="rId1" Type="http://schemas.openxmlformats.org/officeDocument/2006/relationships/comments" Target="../comments13.xml"/><Relationship Id="rId2" Type="http://schemas.openxmlformats.org/officeDocument/2006/relationships/drawing" Target="../drawings/drawing13.xml"/><Relationship Id="rId3" Type="http://schemas.openxmlformats.org/officeDocument/2006/relationships/vmlDrawing" Target="../drawings/vmlDrawing1.vml"/>
</Relationships>
</file>

<file path=xl/worksheets/_rels/sheet14.xml.rels><?xml version="1.0" encoding="UTF-8"?>
<Relationships xmlns="http://schemas.openxmlformats.org/package/2006/relationships"><Relationship Id="rId1" Type="http://schemas.openxmlformats.org/officeDocument/2006/relationships/comments" Target="../comments14.xml"/><Relationship Id="rId2" Type="http://schemas.openxmlformats.org/officeDocument/2006/relationships/vmlDrawing" Target="../drawings/vmlDrawing2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B3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4" ySplit="4" topLeftCell="E9" activePane="bottomRight" state="frozen"/>
      <selection pane="topLeft" activeCell="A1" activeCellId="0" sqref="A1"/>
      <selection pane="topRight" activeCell="E1" activeCellId="0" sqref="E1"/>
      <selection pane="bottomLeft" activeCell="A9" activeCellId="0" sqref="A9"/>
      <selection pane="bottomRight" activeCell="V6" activeCellId="0" sqref="V6"/>
    </sheetView>
  </sheetViews>
  <sheetFormatPr defaultRowHeight="15" zeroHeight="false" outlineLevelRow="0" outlineLevelCol="0"/>
  <cols>
    <col collapsed="false" customWidth="true" hidden="false" outlineLevel="0" max="1" min="1" style="0" width="2.29"/>
    <col collapsed="false" customWidth="true" hidden="false" outlineLevel="0" max="2" min="2" style="0" width="8.86"/>
    <col collapsed="false" customWidth="true" hidden="false" outlineLevel="0" max="3" min="3" style="0" width="7.29"/>
    <col collapsed="false" customWidth="true" hidden="false" outlineLevel="0" max="4" min="4" style="0" width="0.86"/>
    <col collapsed="false" customWidth="true" hidden="false" outlineLevel="0" max="8" min="5" style="0" width="7.71"/>
    <col collapsed="false" customWidth="true" hidden="false" outlineLevel="0" max="9" min="9" style="0" width="8"/>
    <col collapsed="false" customWidth="true" hidden="false" outlineLevel="0" max="10" min="10" style="0" width="12.42"/>
    <col collapsed="false" customWidth="true" hidden="false" outlineLevel="0" max="11" min="11" style="0" width="12.14"/>
    <col collapsed="false" customWidth="true" hidden="false" outlineLevel="0" max="12" min="12" style="0" width="12.86"/>
    <col collapsed="false" customWidth="true" hidden="false" outlineLevel="0" max="13" min="13" style="0" width="20.71"/>
    <col collapsed="false" customWidth="true" hidden="false" outlineLevel="0" max="14" min="14" style="0" width="17.86"/>
    <col collapsed="false" customWidth="true" hidden="false" outlineLevel="0" max="15" min="15" style="0" width="4.29"/>
    <col collapsed="false" customWidth="true" hidden="false" outlineLevel="0" max="16" min="16" style="0" width="18.71"/>
    <col collapsed="false" customWidth="true" hidden="false" outlineLevel="0" max="17" min="17" style="0" width="12.29"/>
    <col collapsed="false" customWidth="true" hidden="false" outlineLevel="0" max="18" min="18" style="0" width="11.14"/>
    <col collapsed="false" customWidth="true" hidden="false" outlineLevel="0" max="19" min="19" style="0" width="15.71"/>
    <col collapsed="false" customWidth="true" hidden="false" outlineLevel="0" max="20" min="20" style="0" width="4.14"/>
    <col collapsed="false" customWidth="true" hidden="false" outlineLevel="0" max="21" min="21" style="0" width="29.71"/>
    <col collapsed="false" customWidth="true" hidden="false" outlineLevel="0" max="22" min="22" style="0" width="16"/>
    <col collapsed="false" customWidth="true" hidden="false" outlineLevel="0" max="46" min="23" style="0" width="10.52"/>
    <col collapsed="false" customWidth="true" hidden="false" outlineLevel="0" max="55" min="47" style="0" width="13.7"/>
    <col collapsed="false" customWidth="true" hidden="false" outlineLevel="0" max="1025" min="56" style="0" width="10.52"/>
  </cols>
  <sheetData>
    <row r="1" customFormat="false" ht="24.75" hidden="false" customHeight="true" outlineLevel="0" collapsed="false">
      <c r="A1" s="1" t="n">
        <v>41639</v>
      </c>
      <c r="B1" s="2" t="n">
        <f aca="true">DATEVALUE("1 " &amp; RIGHT(CELL("dateiname",$A$1),LEN(CELL("dateiname",$A$1))-FIND("]",CELL("dateiname",$A$1))) &amp; " " &amp; YEAR(Januar!$A$1))</f>
        <v>41639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="3" customFormat="true" ht="24.75" hidden="false" customHeight="true" outlineLevel="0" collapsed="false">
      <c r="B2" s="4"/>
      <c r="C2" s="4"/>
      <c r="D2" s="4"/>
      <c r="E2" s="5"/>
      <c r="F2" s="5"/>
      <c r="G2" s="5"/>
      <c r="H2" s="5"/>
      <c r="I2" s="4"/>
      <c r="J2" s="4"/>
      <c r="K2" s="4"/>
      <c r="L2" s="4"/>
      <c r="M2" s="4"/>
      <c r="N2" s="4"/>
    </row>
    <row r="3" customFormat="false" ht="19.5" hidden="false" customHeight="false" outlineLevel="0" collapsed="false">
      <c r="B3" s="6"/>
      <c r="C3" s="6"/>
      <c r="D3" s="6"/>
      <c r="E3" s="7" t="s">
        <v>0</v>
      </c>
      <c r="F3" s="7"/>
      <c r="G3" s="7"/>
      <c r="H3" s="7"/>
      <c r="I3" s="6"/>
      <c r="J3" s="6"/>
      <c r="K3" s="6"/>
      <c r="L3" s="6"/>
      <c r="M3" s="6"/>
      <c r="N3" s="6"/>
      <c r="O3" s="8"/>
    </row>
    <row r="4" customFormat="false" ht="19.5" hidden="false" customHeight="false" outlineLevel="0" collapsed="false">
      <c r="B4" s="9" t="s">
        <v>1</v>
      </c>
      <c r="C4" s="9" t="s">
        <v>2</v>
      </c>
      <c r="D4" s="10"/>
      <c r="E4" s="9" t="s">
        <v>3</v>
      </c>
      <c r="F4" s="9" t="s">
        <v>4</v>
      </c>
      <c r="G4" s="9" t="s">
        <v>3</v>
      </c>
      <c r="H4" s="9" t="s">
        <v>4</v>
      </c>
      <c r="I4" s="9" t="s">
        <v>5</v>
      </c>
      <c r="J4" s="9" t="s">
        <v>6</v>
      </c>
      <c r="K4" s="9" t="s">
        <v>7</v>
      </c>
      <c r="L4" s="9" t="s">
        <v>8</v>
      </c>
      <c r="M4" s="9" t="s">
        <v>9</v>
      </c>
      <c r="N4" s="9" t="s">
        <v>10</v>
      </c>
      <c r="O4" s="11"/>
      <c r="P4" s="12" t="s">
        <v>11</v>
      </c>
      <c r="Q4" s="12"/>
      <c r="R4" s="12"/>
      <c r="S4" s="12"/>
      <c r="U4" s="13" t="s">
        <v>12</v>
      </c>
      <c r="V4" s="13"/>
      <c r="AV4" s="14" t="s">
        <v>13</v>
      </c>
      <c r="AW4" s="15" t="s">
        <v>14</v>
      </c>
      <c r="AX4" s="14" t="s">
        <v>15</v>
      </c>
      <c r="AY4" s="16" t="s">
        <v>5</v>
      </c>
      <c r="AZ4" s="14" t="s">
        <v>6</v>
      </c>
      <c r="BA4" s="14" t="s">
        <v>16</v>
      </c>
      <c r="BB4" s="16" t="s">
        <v>7</v>
      </c>
    </row>
    <row r="5" customFormat="false" ht="19.7" hidden="false" customHeight="false" outlineLevel="0" collapsed="false">
      <c r="B5" s="17" t="n">
        <f aca="false">B1</f>
        <v>41639</v>
      </c>
      <c r="C5" s="18" t="n">
        <f aca="false">B5</f>
        <v>41639</v>
      </c>
      <c r="D5" s="19"/>
      <c r="E5" s="20"/>
      <c r="F5" s="20"/>
      <c r="G5" s="20"/>
      <c r="H5" s="20"/>
      <c r="I5" s="20" t="str">
        <f aca="true">IF(AZ5=0,"",IF(AY5=0,"",IF(OR(B5&lt;=TODAY(),AZ5),AY5,"")))</f>
        <v/>
      </c>
      <c r="J5" s="21" t="n">
        <f aca="false">IF(AND(Feiertage!$G$2&lt;&gt;"ja",AV5=1),IF(AZ5&gt;0,BB5+AZ5,BB5),IF(AZ5=0,0, IF(I5&lt;&gt;"",AZ5-I5,AZ5)))+AX5</f>
        <v>0</v>
      </c>
      <c r="K5" s="20" t="str">
        <f aca="false">IF(AV5=0,BB5,IF(Feiertage!$G$2="ja","00:00",BB5))</f>
        <v>00:00</v>
      </c>
      <c r="L5" s="22" t="str">
        <f aca="true">IF(OR(B5&lt;=TODAY(),J5,AW5="G"),IF(J5&lt;&gt;"",IF(J5-K5=0,"",J5-K5),IF(K5&lt;&gt;"",-K5,"")),"")</f>
        <v/>
      </c>
      <c r="M5" s="23" t="str">
        <f aca="false">IF(LOWER(AW5)=LOWER(Urlaub!$W$19),Urlaub!$S$19, IF(LOWER(AW5)=LOWER(Urlaub!$W$20),Urlaub!$S$20, IF(LOWER(AW5)=LOWER(Urlaub!$W$21),Urlaub!$S$21, IF(LOWER(AW5)=LOWER(Urlaub!$W$22),Urlaub!$S$22, IF(LOWER(AW5)=LOWER(Urlaub!$W$23),Urlaub!$S$23, IF(LOWER(AW5)=LOWER(Urlaub!$W$24),Urlaub!$S$24,""))))))&amp;IF(AND(EXACT(LOWER(AW5),AW5),AW5&lt;&gt;0)," 1/2","")</f>
        <v/>
      </c>
      <c r="N5" s="24" t="n">
        <f aca="false">24*J5*IF(WEEKDAY(C5)=WEEKDAY($P$6),$S$6, IF(WEEKDAY(C5)=WEEKDAY($P$7),$S$7, IF(WEEKDAY(C5)=WEEKDAY($P$8),$S$8, IF(WEEKDAY(C5)=WEEKDAY($P$9),$S$9, IF(WEEKDAY(C5)=WEEKDAY($P$10),$S$10, IF(WEEKDAY(C5)=WEEKDAY($P$11),$S$11, IF(WEEKDAY(C5)=WEEKDAY($P$12),$S$12,"")))))))</f>
        <v>0</v>
      </c>
      <c r="P5" s="9" t="s">
        <v>17</v>
      </c>
      <c r="Q5" s="9" t="s">
        <v>7</v>
      </c>
      <c r="R5" s="9" t="s">
        <v>5</v>
      </c>
      <c r="S5" s="9" t="s">
        <v>18</v>
      </c>
      <c r="U5" s="25" t="str">
        <f aca="false">"Übertrag aus " &amp; IF( MONTH(B1)=1, YEAR(B1)-1, TEXT(EDATE(B1,-1),"MMMM"))</f>
        <v>Übertrag aus 2017</v>
      </c>
      <c r="V5" s="26" t="n">
        <v>-0.128472222222222</v>
      </c>
      <c r="AV5" s="0" t="n">
        <f aca="false">IF(IFERROR(MATCH($B5,Feiertage!$B$2:$B$34,0)&gt;0,0),1,0)</f>
        <v>1</v>
      </c>
      <c r="AW5" s="27" t="n">
        <f aca="false">IFERROR(HLOOKUP(DAY(B5),Urlaub!$C$4:$AG$16,MONTH(B5)+1,0),0)</f>
        <v>0</v>
      </c>
      <c r="AX5" s="28" t="n">
        <f aca="false">IFERROR(IF(AW5=0,0,IF(EXACT(LOWER(AW5),AW5),0.5*BB5,BB5)),"")</f>
        <v>0</v>
      </c>
      <c r="AY5" s="29" t="n">
        <f aca="false">IFERROR(IF(WEEKDAY(C5)=WEEKDAY($P$6),$R$6, IF(WEEKDAY(C5)=WEEKDAY($P$7),$R$7, IF(WEEKDAY(C5)=WEEKDAY($P$8),$R$8, IF(WEEKDAY(C5)=WEEKDAY($P$9),$R$9, IF(WEEKDAY(C5)=WEEKDAY($P$10),$R$10, IF(WEEKDAY(C5)=WEEKDAY($P$11),$R$11, IF(WEEKDAY(C5)=WEEKDAY($P$12),$R$12,""))))))),"")</f>
        <v>0.0208333333333333</v>
      </c>
      <c r="AZ5" s="30" t="n">
        <f aca="false">IF(F5,IF(E5,IF(E5&gt;F5,F5+"24:00"-E5,F5-E5),0),0)+IF(G5,IF(G5,IF(G5&gt;H5,H5+"24:00"-G5,H5-G5),0),0)</f>
        <v>0</v>
      </c>
      <c r="BA5" s="31" t="n">
        <f aca="false">AZ5*24</f>
        <v>0</v>
      </c>
      <c r="BB5" s="30" t="n">
        <f aca="false">IFERROR(IF(WEEKDAY(C5)=WEEKDAY($P$6),$Q$6, IF(WEEKDAY(C5)=WEEKDAY($P$7),$Q$7, IF(WEEKDAY(C5)=WEEKDAY($P$8),$Q$8, IF(WEEKDAY(C5)=WEEKDAY($P$9),$Q$9, IF(WEEKDAY(C5)=WEEKDAY($P$10),$Q$10, IF(WEEKDAY(C5)=WEEKDAY($P$11),$Q$11, IF(WEEKDAY(C5)=WEEKDAY($P$12),$Q$12,""))))))),"")</f>
        <v>0.333333333333333</v>
      </c>
    </row>
    <row r="6" customFormat="false" ht="19.7" hidden="false" customHeight="false" outlineLevel="0" collapsed="false">
      <c r="B6" s="32" t="n">
        <f aca="false">B5+1</f>
        <v>41640</v>
      </c>
      <c r="C6" s="33" t="n">
        <f aca="false">B6</f>
        <v>41640</v>
      </c>
      <c r="D6" s="19"/>
      <c r="E6" s="34"/>
      <c r="F6" s="34"/>
      <c r="G6" s="35" t="n">
        <v>0.371527777777778</v>
      </c>
      <c r="H6" s="35" t="n">
        <v>0.732638888888889</v>
      </c>
      <c r="I6" s="34" t="n">
        <f aca="true">IF(AZ6=0,"",IF(AY6=0,"",IF(OR(B6&lt;=TODAY(),AZ6),AY6,"")))</f>
        <v>0.0208333333333333</v>
      </c>
      <c r="J6" s="22" t="n">
        <f aca="false">IF(AND(Feiertage!$G$2&lt;&gt;"ja",AV6=1),IF(AZ6&gt;0,BB6+AZ6,BB6),IF(AZ6=0,0, IF(I6&lt;&gt;"",AZ6-I6,AZ6)))+AX6</f>
        <v>0.340277777777778</v>
      </c>
      <c r="K6" s="34" t="n">
        <f aca="false">IF(AV6=0,BB6,IF(Feiertage!$G$2="ja","00:00",BB6))</f>
        <v>0.333333333333333</v>
      </c>
      <c r="L6" s="22" t="n">
        <f aca="true">IF(OR(B6&lt;=TODAY(),J6,AW6="G"),IF(J6&lt;&gt;"",IF(J6-K6=0,"",J6-K6),IF(K6&lt;&gt;"",-K6,"")),"")</f>
        <v>0.00694444444444453</v>
      </c>
      <c r="M6" s="23" t="str">
        <f aca="false">IF(LOWER(AW6)=LOWER(Urlaub!$W$19),Urlaub!$S$19, IF(LOWER(AW6)=LOWER(Urlaub!$W$20),Urlaub!$S$20, IF(LOWER(AW6)=LOWER(Urlaub!$W$21),Urlaub!$S$21, IF(LOWER(AW6)=LOWER(Urlaub!$W$22),Urlaub!$S$22, IF(LOWER(AW6)=LOWER(Urlaub!$W$23),Urlaub!$S$23, IF(LOWER(AW6)=LOWER(Urlaub!$W$24),Urlaub!$S$24,""))))))&amp;IF(AND(EXACT(LOWER(AW6),AW6),AW6&lt;&gt;0)," 1/2","")</f>
        <v/>
      </c>
      <c r="N6" s="36" t="n">
        <f aca="false">24*J6*IF(WEEKDAY(C6)=WEEKDAY($P$6),$S$6, IF(WEEKDAY(C6)=WEEKDAY($P$7),$S$7, IF(WEEKDAY(C6)=WEEKDAY($P$8),$S$8, IF(WEEKDAY(C6)=WEEKDAY($P$9),$S$9, IF(WEEKDAY(C6)=WEEKDAY($P$10),$S$10, IF(WEEKDAY(C6)=WEEKDAY($P$11),$S$11, IF(WEEKDAY(C6)=WEEKDAY($P$12),$S$12,"")))))))</f>
        <v>0</v>
      </c>
      <c r="P6" s="37" t="n">
        <v>41639</v>
      </c>
      <c r="Q6" s="38" t="n">
        <v>0.333333333333333</v>
      </c>
      <c r="R6" s="38" t="n">
        <v>0.0208333333333333</v>
      </c>
      <c r="S6" s="39"/>
      <c r="U6" s="40" t="s">
        <v>7</v>
      </c>
      <c r="V6" s="41" t="n">
        <f aca="false">SUM(K5:K35)</f>
        <v>7</v>
      </c>
      <c r="AV6" s="0" t="n">
        <f aca="false">IF(IFERROR(MATCH($B6,Feiertage!$B$2:$B$34,0)&gt;0,0),1,0)</f>
        <v>0</v>
      </c>
      <c r="AW6" s="27" t="n">
        <f aca="false">IFERROR(HLOOKUP(DAY(B6),Urlaub!$C$4:$AG$16,MONTH(B6)+1,0),0)</f>
        <v>0</v>
      </c>
      <c r="AX6" s="28" t="n">
        <f aca="false">IFERROR(IF(AW6=0,0,IF(EXACT(LOWER(AW6),AW6),0.5*BB6,BB6)),"")</f>
        <v>0</v>
      </c>
      <c r="AY6" s="29" t="n">
        <f aca="false">IFERROR(IF(WEEKDAY(C6)=WEEKDAY($P$6),$R$6, IF(WEEKDAY(C6)=WEEKDAY($P$7),$R$7, IF(WEEKDAY(C6)=WEEKDAY($P$8),$R$8, IF(WEEKDAY(C6)=WEEKDAY($P$9),$R$9, IF(WEEKDAY(C6)=WEEKDAY($P$10),$R$10, IF(WEEKDAY(C6)=WEEKDAY($P$11),$R$11, IF(WEEKDAY(C6)=WEEKDAY($P$12),$R$12,""))))))),"")</f>
        <v>0.0208333333333333</v>
      </c>
      <c r="AZ6" s="30" t="n">
        <f aca="false">IF(F6,IF(E6,IF(E6&gt;F6,F6+"24:00"-E6,F6-E6),0),0)+IF(G6,IF(G6,IF(G6&gt;H6,H6+"24:00"-G6,H6-G6),0),0)</f>
        <v>0.361111111111111</v>
      </c>
      <c r="BA6" s="31" t="n">
        <f aca="false">AZ6*24</f>
        <v>8.66666666666667</v>
      </c>
      <c r="BB6" s="30" t="n">
        <f aca="false">IFERROR(IF(WEEKDAY(C6)=WEEKDAY($P$6),$Q$6, IF(WEEKDAY(C6)=WEEKDAY($P$7),$Q$7, IF(WEEKDAY(C6)=WEEKDAY($P$8),$Q$8, IF(WEEKDAY(C6)=WEEKDAY($P$9),$Q$9, IF(WEEKDAY(C6)=WEEKDAY($P$10),$Q$10, IF(WEEKDAY(C6)=WEEKDAY($P$11),$Q$11, IF(WEEKDAY(C6)=WEEKDAY($P$12),$Q$12,""))))))),"")</f>
        <v>0.333333333333333</v>
      </c>
    </row>
    <row r="7" customFormat="false" ht="19.7" hidden="false" customHeight="false" outlineLevel="0" collapsed="false">
      <c r="B7" s="32" t="n">
        <f aca="false">B6+1</f>
        <v>41641</v>
      </c>
      <c r="C7" s="33" t="n">
        <f aca="false">B7</f>
        <v>41641</v>
      </c>
      <c r="D7" s="19"/>
      <c r="E7" s="34"/>
      <c r="F7" s="34"/>
      <c r="G7" s="35" t="n">
        <v>0.371527777777778</v>
      </c>
      <c r="H7" s="35" t="n">
        <v>0.732638888888889</v>
      </c>
      <c r="I7" s="34" t="n">
        <f aca="true">IF(AZ7=0,"",IF(AY7=0,"",IF(OR(B7&lt;=TODAY(),AZ7),AY7,"")))</f>
        <v>0.0208333333333333</v>
      </c>
      <c r="J7" s="22" t="n">
        <f aca="false">IF(AND(Feiertage!$G$2&lt;&gt;"ja",AV7=1),IF(AZ7&gt;0,BB7+AZ7,BB7),IF(AZ7=0,0, IF(I7&lt;&gt;"",AZ7-I7,AZ7)))+AX7</f>
        <v>0.340277777777778</v>
      </c>
      <c r="K7" s="34" t="n">
        <f aca="false">IF(AV7=0,BB7,IF(Feiertage!$G$2="ja","00:00",BB7))</f>
        <v>0.333333333333333</v>
      </c>
      <c r="L7" s="22" t="n">
        <f aca="true">IF(OR(B7&lt;=TODAY(),J7,AW7="G"),IF(J7&lt;&gt;"",IF(J7-K7=0,"",J7-K7),IF(K7&lt;&gt;"",-K7,"")),"")</f>
        <v>0.00694444444444453</v>
      </c>
      <c r="M7" s="23" t="str">
        <f aca="false">IF(LOWER(AW7)=LOWER(Urlaub!$W$19),Urlaub!$S$19, IF(LOWER(AW7)=LOWER(Urlaub!$W$20),Urlaub!$S$20, IF(LOWER(AW7)=LOWER(Urlaub!$W$21),Urlaub!$S$21, IF(LOWER(AW7)=LOWER(Urlaub!$W$22),Urlaub!$S$22, IF(LOWER(AW7)=LOWER(Urlaub!$W$23),Urlaub!$S$23, IF(LOWER(AW7)=LOWER(Urlaub!$W$24),Urlaub!$S$24,""))))))&amp;IF(AND(EXACT(LOWER(AW7),AW7),AW7&lt;&gt;0)," 1/2","")</f>
        <v/>
      </c>
      <c r="N7" s="36" t="n">
        <f aca="false">24*J7*IF(WEEKDAY(C7)=WEEKDAY($P$6),$S$6, IF(WEEKDAY(C7)=WEEKDAY($P$7),$S$7, IF(WEEKDAY(C7)=WEEKDAY($P$8),$S$8, IF(WEEKDAY(C7)=WEEKDAY($P$9),$S$9, IF(WEEKDAY(C7)=WEEKDAY($P$10),$S$10, IF(WEEKDAY(C7)=WEEKDAY($P$11),$S$11, IF(WEEKDAY(C7)=WEEKDAY($P$12),$S$12,"")))))))</f>
        <v>0</v>
      </c>
      <c r="P7" s="42" t="n">
        <v>41640</v>
      </c>
      <c r="Q7" s="43" t="n">
        <v>0.333333333333333</v>
      </c>
      <c r="R7" s="38" t="n">
        <v>0.0208333333333333</v>
      </c>
      <c r="S7" s="44"/>
      <c r="U7" s="40" t="s">
        <v>6</v>
      </c>
      <c r="V7" s="41" t="n">
        <f aca="false">SUM(J5:J35)</f>
        <v>2.82638888888889</v>
      </c>
      <c r="AV7" s="0" t="n">
        <f aca="false">IF(IFERROR(MATCH($B7,Feiertage!$B$2:$B$34,0)&gt;0,0),1,0)</f>
        <v>0</v>
      </c>
      <c r="AW7" s="27" t="n">
        <f aca="false">IFERROR(HLOOKUP(DAY(B7),Urlaub!$C$4:$AG$16,MONTH(B7)+1,0),0)</f>
        <v>0</v>
      </c>
      <c r="AX7" s="28" t="n">
        <f aca="false">IFERROR(IF(AW7=0,0,IF(EXACT(LOWER(AW7),AW7),0.5*BB7,BB7)),"")</f>
        <v>0</v>
      </c>
      <c r="AY7" s="29" t="n">
        <f aca="false">IFERROR(IF(WEEKDAY(C7)=WEEKDAY($P$6),$R$6, IF(WEEKDAY(C7)=WEEKDAY($P$7),$R$7, IF(WEEKDAY(C7)=WEEKDAY($P$8),$R$8, IF(WEEKDAY(C7)=WEEKDAY($P$9),$R$9, IF(WEEKDAY(C7)=WEEKDAY($P$10),$R$10, IF(WEEKDAY(C7)=WEEKDAY($P$11),$R$11, IF(WEEKDAY(C7)=WEEKDAY($P$12),$R$12,""))))))),"")</f>
        <v>0.0208333333333333</v>
      </c>
      <c r="AZ7" s="30" t="n">
        <f aca="false">IF(F7,IF(E7,IF(E7&gt;F7,F7+"24:00"-E7,F7-E7),0),0)+IF(G7,IF(G7,IF(G7&gt;H7,H7+"24:00"-G7,H7-G7),0),0)</f>
        <v>0.361111111111111</v>
      </c>
      <c r="BA7" s="31" t="n">
        <f aca="false">AZ7*24</f>
        <v>8.66666666666667</v>
      </c>
      <c r="BB7" s="30" t="n">
        <f aca="false">IFERROR(IF(WEEKDAY(C7)=WEEKDAY($P$6),$Q$6, IF(WEEKDAY(C7)=WEEKDAY($P$7),$Q$7, IF(WEEKDAY(C7)=WEEKDAY($P$8),$Q$8, IF(WEEKDAY(C7)=WEEKDAY($P$9),$Q$9, IF(WEEKDAY(C7)=WEEKDAY($P$10),$Q$10, IF(WEEKDAY(C7)=WEEKDAY($P$11),$Q$11, IF(WEEKDAY(C7)=WEEKDAY($P$12),$Q$12,""))))))),"")</f>
        <v>0.333333333333333</v>
      </c>
    </row>
    <row r="8" customFormat="false" ht="19.7" hidden="false" customHeight="false" outlineLevel="0" collapsed="false">
      <c r="B8" s="32" t="n">
        <f aca="false">B7+1</f>
        <v>41642</v>
      </c>
      <c r="C8" s="33" t="n">
        <f aca="false">B8</f>
        <v>41642</v>
      </c>
      <c r="D8" s="19"/>
      <c r="E8" s="34"/>
      <c r="F8" s="34"/>
      <c r="G8" s="35" t="n">
        <v>0.371527777777778</v>
      </c>
      <c r="H8" s="35" t="n">
        <v>0.725694444444444</v>
      </c>
      <c r="I8" s="34" t="n">
        <f aca="true">IF(AZ8=0,"",IF(AY8=0,"",IF(OR(B8&lt;=TODAY(),AZ8),AY8,"")))</f>
        <v>0.0208333333333333</v>
      </c>
      <c r="J8" s="22" t="n">
        <f aca="false">IF(AND(Feiertage!$G$2&lt;&gt;"ja",AV8=1),IF(AZ8&gt;0,BB8+AZ8,BB8),IF(AZ8=0,0, IF(I8&lt;&gt;"",AZ8-I8,AZ8)))+AX8</f>
        <v>0.333333333333333</v>
      </c>
      <c r="K8" s="34" t="n">
        <f aca="false">IF(AV8=0,BB8,IF(Feiertage!$G$2="ja","00:00",BB8))</f>
        <v>0.333333333333333</v>
      </c>
      <c r="L8" s="22" t="str">
        <f aca="true">IF(OR(B8&lt;=TODAY(),J8,AW8="G"),IF(J8&lt;&gt;"",IF(J8-K8=0,"",J8-K8),IF(K8&lt;&gt;"",-K8,"")),"")</f>
        <v/>
      </c>
      <c r="M8" s="23" t="str">
        <f aca="false">IF(LOWER(AW8)=LOWER(Urlaub!$W$19),Urlaub!$S$19, IF(LOWER(AW8)=LOWER(Urlaub!$W$20),Urlaub!$S$20, IF(LOWER(AW8)=LOWER(Urlaub!$W$21),Urlaub!$S$21, IF(LOWER(AW8)=LOWER(Urlaub!$W$22),Urlaub!$S$22, IF(LOWER(AW8)=LOWER(Urlaub!$W$23),Urlaub!$S$23, IF(LOWER(AW8)=LOWER(Urlaub!$W$24),Urlaub!$S$24,""))))))&amp;IF(AND(EXACT(LOWER(AW8),AW8),AW8&lt;&gt;0)," 1/2","")</f>
        <v/>
      </c>
      <c r="N8" s="36" t="n">
        <f aca="false">24*J8*IF(WEEKDAY(C8)=WEEKDAY($P$6),$S$6, IF(WEEKDAY(C8)=WEEKDAY($P$7),$S$7, IF(WEEKDAY(C8)=WEEKDAY($P$8),$S$8, IF(WEEKDAY(C8)=WEEKDAY($P$9),$S$9, IF(WEEKDAY(C8)=WEEKDAY($P$10),$S$10, IF(WEEKDAY(C8)=WEEKDAY($P$11),$S$11, IF(WEEKDAY(C8)=WEEKDAY($P$12),$S$12,"")))))))</f>
        <v>0</v>
      </c>
      <c r="P8" s="42" t="n">
        <v>41641</v>
      </c>
      <c r="Q8" s="43" t="n">
        <v>0.333333333333333</v>
      </c>
      <c r="R8" s="38" t="n">
        <v>0.0208333333333333</v>
      </c>
      <c r="S8" s="44"/>
      <c r="U8" s="45" t="str">
        <f aca="false">"Saldo " &amp; TEXT(B1,"MMMM")</f>
        <v>Saldo Januar</v>
      </c>
      <c r="V8" s="41" t="n">
        <f aca="false">SUM(L5:L35)</f>
        <v>-0.0069444444444442</v>
      </c>
      <c r="AV8" s="0" t="n">
        <f aca="false">IF(IFERROR(MATCH($B8,Feiertage!$B$2:$B$34,0)&gt;0,0),1,0)</f>
        <v>0</v>
      </c>
      <c r="AW8" s="27" t="n">
        <f aca="false">IFERROR(HLOOKUP(DAY(B8),Urlaub!$C$4:$AG$16,MONTH(B8)+1,0),0)</f>
        <v>0</v>
      </c>
      <c r="AX8" s="28" t="n">
        <f aca="false">IFERROR(IF(AW8=0,0,IF(EXACT(LOWER(AW8),AW8),0.5*BB8,BB8)),"")</f>
        <v>0</v>
      </c>
      <c r="AY8" s="29" t="n">
        <f aca="false">IFERROR(IF(WEEKDAY(C8)=WEEKDAY($P$6),$R$6, IF(WEEKDAY(C8)=WEEKDAY($P$7),$R$7, IF(WEEKDAY(C8)=WEEKDAY($P$8),$R$8, IF(WEEKDAY(C8)=WEEKDAY($P$9),$R$9, IF(WEEKDAY(C8)=WEEKDAY($P$10),$R$10, IF(WEEKDAY(C8)=WEEKDAY($P$11),$R$11, IF(WEEKDAY(C8)=WEEKDAY($P$12),$R$12,""))))))),"")</f>
        <v>0.0208333333333333</v>
      </c>
      <c r="AZ8" s="30" t="n">
        <f aca="false">IF(F8,IF(E8,IF(E8&gt;F8,F8+"24:00"-E8,F8-E8),0),0)+IF(G8,IF(G8,IF(G8&gt;H8,H8+"24:00"-G8,H8-G8),0),0)</f>
        <v>0.354166666666667</v>
      </c>
      <c r="BA8" s="31" t="n">
        <f aca="false">AZ8*24</f>
        <v>8.5</v>
      </c>
      <c r="BB8" s="30" t="n">
        <f aca="false">IFERROR(IF(WEEKDAY(C8)=WEEKDAY($P$6),$Q$6, IF(WEEKDAY(C8)=WEEKDAY($P$7),$Q$7, IF(WEEKDAY(C8)=WEEKDAY($P$8),$Q$8, IF(WEEKDAY(C8)=WEEKDAY($P$9),$Q$9, IF(WEEKDAY(C8)=WEEKDAY($P$10),$Q$10, IF(WEEKDAY(C8)=WEEKDAY($P$11),$Q$11, IF(WEEKDAY(C8)=WEEKDAY($P$12),$Q$12,""))))))),"")</f>
        <v>0.333333333333333</v>
      </c>
    </row>
    <row r="9" customFormat="false" ht="19.7" hidden="false" customHeight="false" outlineLevel="0" collapsed="false">
      <c r="B9" s="32" t="n">
        <f aca="false">B8+1</f>
        <v>41643</v>
      </c>
      <c r="C9" s="33" t="n">
        <f aca="false">B9</f>
        <v>41643</v>
      </c>
      <c r="D9" s="19"/>
      <c r="E9" s="34"/>
      <c r="F9" s="34"/>
      <c r="G9" s="35" t="n">
        <v>0.371527777777778</v>
      </c>
      <c r="H9" s="35" t="n">
        <v>0.642361111111111</v>
      </c>
      <c r="I9" s="34" t="n">
        <f aca="true">IF(AZ9=0,"",IF(AY9=0,"",IF(OR(B9&lt;=TODAY(),AZ9),AY9,"")))</f>
        <v>0.0208333333333333</v>
      </c>
      <c r="J9" s="22" t="n">
        <f aca="false">IF(AND(Feiertage!$G$2&lt;&gt;"ja",AV9=1),IF(AZ9&gt;0,BB9+AZ9,BB9),IF(AZ9=0,0, IF(I9&lt;&gt;"",AZ9-I9,AZ9)))+AX9</f>
        <v>0.25</v>
      </c>
      <c r="K9" s="34" t="n">
        <f aca="false">IF(AV9=0,BB9,IF(Feiertage!$G$2="ja","00:00",BB9))</f>
        <v>0.25</v>
      </c>
      <c r="L9" s="22" t="str">
        <f aca="true">IF(OR(B9&lt;=TODAY(),J9,AW9="G"),IF(J9&lt;&gt;"",IF(J9-K9=0,"",J9-K9),IF(K9&lt;&gt;"",-K9,"")),"")</f>
        <v/>
      </c>
      <c r="M9" s="23" t="str">
        <f aca="false">IF(LOWER(AW9)=LOWER(Urlaub!$W$19),Urlaub!$S$19, IF(LOWER(AW9)=LOWER(Urlaub!$W$20),Urlaub!$S$20, IF(LOWER(AW9)=LOWER(Urlaub!$W$21),Urlaub!$S$21, IF(LOWER(AW9)=LOWER(Urlaub!$W$22),Urlaub!$S$22, IF(LOWER(AW9)=LOWER(Urlaub!$W$23),Urlaub!$S$23, IF(LOWER(AW9)=LOWER(Urlaub!$W$24),Urlaub!$S$24,""))))))&amp;IF(AND(EXACT(LOWER(AW9),AW9),AW9&lt;&gt;0)," 1/2","")</f>
        <v/>
      </c>
      <c r="N9" s="36" t="n">
        <f aca="false">24*J9*IF(WEEKDAY(C9)=WEEKDAY($P$6),$S$6, IF(WEEKDAY(C9)=WEEKDAY($P$7),$S$7, IF(WEEKDAY(C9)=WEEKDAY($P$8),$S$8, IF(WEEKDAY(C9)=WEEKDAY($P$9),$S$9, IF(WEEKDAY(C9)=WEEKDAY($P$10),$S$10, IF(WEEKDAY(C9)=WEEKDAY($P$11),$S$11, IF(WEEKDAY(C9)=WEEKDAY($P$12),$S$12,"")))))))</f>
        <v>0</v>
      </c>
      <c r="P9" s="42" t="n">
        <v>41642</v>
      </c>
      <c r="Q9" s="43" t="n">
        <v>0.333333333333333</v>
      </c>
      <c r="R9" s="38" t="n">
        <v>0.0208333333333333</v>
      </c>
      <c r="S9" s="44"/>
      <c r="U9" s="46" t="str">
        <f aca="false">"Übertrag in " &amp;  IF( MONTH(B1)=12, YEAR(B1)+1, TEXT(EDATE(B1,1),"MMMM"))</f>
        <v>Übertrag in Februar</v>
      </c>
      <c r="V9" s="47" t="n">
        <f aca="false">IF(V5="",0,V5)+V8</f>
        <v>-0.135416666666666</v>
      </c>
      <c r="AV9" s="0" t="n">
        <f aca="false">IF(IFERROR(MATCH($B9,Feiertage!$B$2:$B$34,0)&gt;0,0),1,0)</f>
        <v>0</v>
      </c>
      <c r="AW9" s="27" t="n">
        <f aca="false">IFERROR(HLOOKUP(DAY(B9),Urlaub!$C$4:$AG$16,MONTH(B9)+1,0),0)</f>
        <v>0</v>
      </c>
      <c r="AX9" s="28" t="n">
        <f aca="false">IFERROR(IF(AW9=0,0,IF(EXACT(LOWER(AW9),AW9),0.5*BB9,BB9)),"")</f>
        <v>0</v>
      </c>
      <c r="AY9" s="29" t="n">
        <f aca="false">IFERROR(IF(WEEKDAY(C9)=WEEKDAY($P$6),$R$6, IF(WEEKDAY(C9)=WEEKDAY($P$7),$R$7, IF(WEEKDAY(C9)=WEEKDAY($P$8),$R$8, IF(WEEKDAY(C9)=WEEKDAY($P$9),$R$9, IF(WEEKDAY(C9)=WEEKDAY($P$10),$R$10, IF(WEEKDAY(C9)=WEEKDAY($P$11),$R$11, IF(WEEKDAY(C9)=WEEKDAY($P$12),$R$12,""))))))),"")</f>
        <v>0.0208333333333333</v>
      </c>
      <c r="AZ9" s="30" t="n">
        <f aca="false">IF(F9,IF(E9,IF(E9&gt;F9,F9+"24:00"-E9,F9-E9),0),0)+IF(G9,IF(G9,IF(G9&gt;H9,H9+"24:00"-G9,H9-G9),0),0)</f>
        <v>0.270833333333333</v>
      </c>
      <c r="BA9" s="31" t="n">
        <f aca="false">AZ9*24</f>
        <v>6.5</v>
      </c>
      <c r="BB9" s="30" t="n">
        <f aca="false">IFERROR(IF(WEEKDAY(C9)=WEEKDAY($P$6),$Q$6, IF(WEEKDAY(C9)=WEEKDAY($P$7),$Q$7, IF(WEEKDAY(C9)=WEEKDAY($P$8),$Q$8, IF(WEEKDAY(C9)=WEEKDAY($P$9),$Q$9, IF(WEEKDAY(C9)=WEEKDAY($P$10),$Q$10, IF(WEEKDAY(C9)=WEEKDAY($P$11),$Q$11, IF(WEEKDAY(C9)=WEEKDAY($P$12),$Q$12,""))))))),"")</f>
        <v>0.25</v>
      </c>
    </row>
    <row r="10" customFormat="false" ht="17.35" hidden="false" customHeight="false" outlineLevel="0" collapsed="false">
      <c r="B10" s="32" t="n">
        <f aca="false">B9+1</f>
        <v>41644</v>
      </c>
      <c r="C10" s="33" t="n">
        <f aca="false">B10</f>
        <v>41644</v>
      </c>
      <c r="D10" s="19"/>
      <c r="E10" s="34"/>
      <c r="F10" s="34"/>
      <c r="G10" s="20"/>
      <c r="H10" s="20"/>
      <c r="I10" s="34" t="str">
        <f aca="true">IF(AZ10=0,"",IF(AY10=0,"",IF(OR(B10&lt;=TODAY(),AZ10),AY10,"")))</f>
        <v/>
      </c>
      <c r="J10" s="22" t="n">
        <f aca="false">IF(AND(Feiertage!$G$2&lt;&gt;"ja",AV10=1),IF(AZ10&gt;0,BB10+AZ10,BB10),IF(AZ10=0,0, IF(I10&lt;&gt;"",AZ10-I10,AZ10)))+AX10</f>
        <v>0</v>
      </c>
      <c r="K10" s="34" t="str">
        <f aca="false">IF(AV10=0,BB10,IF(Feiertage!$G$2="ja","00:00",BB10))</f>
        <v>00:00</v>
      </c>
      <c r="L10" s="22" t="str">
        <f aca="true">IF(OR(B10&lt;=TODAY(),J10,AW10="G"),IF(J10&lt;&gt;"",IF(J10-K10=0,"",J10-K10),IF(K10&lt;&gt;"",-K10,"")),"")</f>
        <v/>
      </c>
      <c r="M10" s="23" t="str">
        <f aca="false">IF(LOWER(AW10)=LOWER(Urlaub!$W$19),Urlaub!$S$19, IF(LOWER(AW10)=LOWER(Urlaub!$W$20),Urlaub!$S$20, IF(LOWER(AW10)=LOWER(Urlaub!$W$21),Urlaub!$S$21, IF(LOWER(AW10)=LOWER(Urlaub!$W$22),Urlaub!$S$22, IF(LOWER(AW10)=LOWER(Urlaub!$W$23),Urlaub!$S$23, IF(LOWER(AW10)=LOWER(Urlaub!$W$24),Urlaub!$S$24,""))))))&amp;IF(AND(EXACT(LOWER(AW10),AW10),AW10&lt;&gt;0)," 1/2","")</f>
        <v/>
      </c>
      <c r="N10" s="36" t="n">
        <f aca="false">24*J10*IF(WEEKDAY(C10)=WEEKDAY($P$6),$S$6, IF(WEEKDAY(C10)=WEEKDAY($P$7),$S$7, IF(WEEKDAY(C10)=WEEKDAY($P$8),$S$8, IF(WEEKDAY(C10)=WEEKDAY($P$9),$S$9, IF(WEEKDAY(C10)=WEEKDAY($P$10),$S$10, IF(WEEKDAY(C10)=WEEKDAY($P$11),$S$11, IF(WEEKDAY(C10)=WEEKDAY($P$12),$S$12,"")))))))</f>
        <v>0</v>
      </c>
      <c r="P10" s="42" t="n">
        <v>41643</v>
      </c>
      <c r="Q10" s="43" t="n">
        <v>0.25</v>
      </c>
      <c r="R10" s="38" t="n">
        <v>0.0208333333333333</v>
      </c>
      <c r="S10" s="44"/>
      <c r="AV10" s="0" t="n">
        <f aca="false">IF(IFERROR(MATCH($B10,Feiertage!$B$2:$B$34,0)&gt;0,0),1,0)</f>
        <v>1</v>
      </c>
      <c r="AW10" s="27" t="n">
        <f aca="false">IFERROR(HLOOKUP(DAY(B10),Urlaub!$C$4:$AG$16,MONTH(B10)+1,0),0)</f>
        <v>0</v>
      </c>
      <c r="AX10" s="28" t="n">
        <f aca="false">IFERROR(IF(AW10=0,0,IF(EXACT(LOWER(AW10),AW10),0.5*BB10,BB10)),"")</f>
        <v>0</v>
      </c>
      <c r="AY10" s="29" t="n">
        <f aca="false">IFERROR(IF(WEEKDAY(C10)=WEEKDAY($P$6),$R$6, IF(WEEKDAY(C10)=WEEKDAY($P$7),$R$7, IF(WEEKDAY(C10)=WEEKDAY($P$8),$R$8, IF(WEEKDAY(C10)=WEEKDAY($P$9),$R$9, IF(WEEKDAY(C10)=WEEKDAY($P$10),$R$10, IF(WEEKDAY(C10)=WEEKDAY($P$11),$R$11, IF(WEEKDAY(C10)=WEEKDAY($P$12),$R$12,""))))))),"")</f>
        <v>0.0208333333333333</v>
      </c>
      <c r="AZ10" s="30" t="n">
        <f aca="false">IF(F10,IF(E10,IF(E10&gt;F10,F10+"24:00"-E10,F10-E10),0),0)+IF(G10,IF(G10,IF(G10&gt;H10,H10+"24:00"-G10,H10-G10),0),0)</f>
        <v>0</v>
      </c>
      <c r="BA10" s="31" t="n">
        <f aca="false">AZ10*24</f>
        <v>0</v>
      </c>
      <c r="BB10" s="30" t="n">
        <f aca="false">IFERROR(IF(WEEKDAY(C10)=WEEKDAY($P$6),$Q$6, IF(WEEKDAY(C10)=WEEKDAY($P$7),$Q$7, IF(WEEKDAY(C10)=WEEKDAY($P$8),$Q$8, IF(WEEKDAY(C10)=WEEKDAY($P$9),$Q$9, IF(WEEKDAY(C10)=WEEKDAY($P$10),$Q$10, IF(WEEKDAY(C10)=WEEKDAY($P$11),$Q$11, IF(WEEKDAY(C10)=WEEKDAY($P$12),$Q$12,""))))))),"")</f>
        <v>0</v>
      </c>
    </row>
    <row r="11" customFormat="false" ht="17.35" hidden="false" customHeight="false" outlineLevel="0" collapsed="false">
      <c r="B11" s="32" t="n">
        <f aca="false">B10+1</f>
        <v>41645</v>
      </c>
      <c r="C11" s="33" t="n">
        <f aca="false">B11</f>
        <v>41645</v>
      </c>
      <c r="D11" s="19"/>
      <c r="E11" s="34"/>
      <c r="F11" s="34"/>
      <c r="G11" s="35"/>
      <c r="H11" s="35"/>
      <c r="I11" s="34" t="str">
        <f aca="true">IF(AZ11=0,"",IF(AY11=0,"",IF(OR(B11&lt;=TODAY(),AZ11),AY11,"")))</f>
        <v/>
      </c>
      <c r="J11" s="22" t="n">
        <f aca="false">IF(AND(Feiertage!$G$2&lt;&gt;"ja",AV11=1),IF(AZ11&gt;0,BB11+AZ11,BB11),IF(AZ11=0,0, IF(I11&lt;&gt;"",AZ11-I11,AZ11)))+AX11</f>
        <v>0</v>
      </c>
      <c r="K11" s="34" t="n">
        <f aca="false">IF(AV11=0,BB11,IF(Feiertage!$G$2="ja","00:00",BB11))</f>
        <v>0</v>
      </c>
      <c r="L11" s="22" t="str">
        <f aca="true">IF(OR(B11&lt;=TODAY(),J11,AW11="G"),IF(J11&lt;&gt;"",IF(J11-K11=0,"",J11-K11),IF(K11&lt;&gt;"",-K11,"")),"")</f>
        <v/>
      </c>
      <c r="M11" s="23" t="str">
        <f aca="false">IF(LOWER(AW11)=LOWER(Urlaub!$W$19),Urlaub!$S$19, IF(LOWER(AW11)=LOWER(Urlaub!$W$20),Urlaub!$S$20, IF(LOWER(AW11)=LOWER(Urlaub!$W$21),Urlaub!$S$21, IF(LOWER(AW11)=LOWER(Urlaub!$W$22),Urlaub!$S$22, IF(LOWER(AW11)=LOWER(Urlaub!$W$23),Urlaub!$S$23, IF(LOWER(AW11)=LOWER(Urlaub!$W$24),Urlaub!$S$24,""))))))&amp;IF(AND(EXACT(LOWER(AW11),AW11),AW11&lt;&gt;0)," 1/2","")</f>
        <v/>
      </c>
      <c r="N11" s="36" t="n">
        <f aca="false">24*J11*IF(WEEKDAY(C11)=WEEKDAY($P$6),$S$6, IF(WEEKDAY(C11)=WEEKDAY($P$7),$S$7, IF(WEEKDAY(C11)=WEEKDAY($P$8),$S$8, IF(WEEKDAY(C11)=WEEKDAY($P$9),$S$9, IF(WEEKDAY(C11)=WEEKDAY($P$10),$S$10, IF(WEEKDAY(C11)=WEEKDAY($P$11),$S$11, IF(WEEKDAY(C11)=WEEKDAY($P$12),$S$12,"")))))))</f>
        <v>0</v>
      </c>
      <c r="O11" s="3"/>
      <c r="P11" s="48" t="n">
        <v>41644</v>
      </c>
      <c r="Q11" s="49" t="n">
        <v>0</v>
      </c>
      <c r="R11" s="38" t="n">
        <v>0.0208333333333333</v>
      </c>
      <c r="S11" s="44"/>
      <c r="AV11" s="0" t="n">
        <f aca="false">IF(IFERROR(MATCH($B11,Feiertage!$B$2:$B$34,0)&gt;0,0),1,0)</f>
        <v>0</v>
      </c>
      <c r="AW11" s="27" t="n">
        <f aca="false">IFERROR(HLOOKUP(DAY(B11),Urlaub!$C$4:$AG$16,MONTH(B11)+1,0),0)</f>
        <v>0</v>
      </c>
      <c r="AX11" s="28" t="n">
        <f aca="false">IFERROR(IF(AW11=0,0,IF(EXACT(LOWER(AW11),AW11),0.5*BB11,BB11)),"")</f>
        <v>0</v>
      </c>
      <c r="AY11" s="29" t="n">
        <f aca="false">IFERROR(IF(WEEKDAY(C11)=WEEKDAY($P$6),$R$6, IF(WEEKDAY(C11)=WEEKDAY($P$7),$R$7, IF(WEEKDAY(C11)=WEEKDAY($P$8),$R$8, IF(WEEKDAY(C11)=WEEKDAY($P$9),$R$9, IF(WEEKDAY(C11)=WEEKDAY($P$10),$R$10, IF(WEEKDAY(C11)=WEEKDAY($P$11),$R$11, IF(WEEKDAY(C11)=WEEKDAY($P$12),$R$12,""))))))),"")</f>
        <v>0.0208333333333333</v>
      </c>
      <c r="AZ11" s="30" t="n">
        <f aca="false">IF(F11,IF(E11,IF(E11&gt;F11,F11+"24:00"-E11,F11-E11),0),0)+IF(G11,IF(G11,IF(G11&gt;H11,H11+"24:00"-G11,H11-G11),0),0)</f>
        <v>0</v>
      </c>
      <c r="BA11" s="31" t="n">
        <f aca="false">AZ11*24</f>
        <v>0</v>
      </c>
      <c r="BB11" s="30" t="n">
        <f aca="false">IFERROR(IF(WEEKDAY(C11)=WEEKDAY($P$6),$Q$6, IF(WEEKDAY(C11)=WEEKDAY($P$7),$Q$7, IF(WEEKDAY(C11)=WEEKDAY($P$8),$Q$8, IF(WEEKDAY(C11)=WEEKDAY($P$9),$Q$9, IF(WEEKDAY(C11)=WEEKDAY($P$10),$Q$10, IF(WEEKDAY(C11)=WEEKDAY($P$11),$Q$11, IF(WEEKDAY(C11)=WEEKDAY($P$12),$Q$12,""))))))),"")</f>
        <v>0</v>
      </c>
    </row>
    <row r="12" customFormat="false" ht="17.35" hidden="false" customHeight="false" outlineLevel="0" collapsed="false">
      <c r="B12" s="32" t="n">
        <f aca="false">B11+1</f>
        <v>41646</v>
      </c>
      <c r="C12" s="33" t="n">
        <f aca="false">B12</f>
        <v>41646</v>
      </c>
      <c r="D12" s="19"/>
      <c r="E12" s="34"/>
      <c r="F12" s="34"/>
      <c r="G12" s="35" t="n">
        <v>0.371527777777778</v>
      </c>
      <c r="H12" s="35" t="n">
        <v>0.725694444444444</v>
      </c>
      <c r="I12" s="34" t="n">
        <f aca="true">IF(AZ12=0,"",IF(AY12=0,"",IF(OR(B12&lt;=TODAY(),AZ12),AY12,"")))</f>
        <v>0.0208333333333333</v>
      </c>
      <c r="J12" s="22" t="n">
        <f aca="false">IF(AND(Feiertage!$G$2&lt;&gt;"ja",AV12=1),IF(AZ12&gt;0,BB12+AZ12,BB12),IF(AZ12=0,0, IF(I12&lt;&gt;"",AZ12-I12,AZ12)))+AX12</f>
        <v>0.333333333333333</v>
      </c>
      <c r="K12" s="34" t="n">
        <f aca="false">IF(AV12=0,BB12,IF(Feiertage!$G$2="ja","00:00",BB12))</f>
        <v>0.333333333333333</v>
      </c>
      <c r="L12" s="22" t="str">
        <f aca="true">IF(OR(B12&lt;=TODAY(),J12,AW12="G"),IF(J12&lt;&gt;"",IF(J12-K12=0,"",J12-K12),IF(K12&lt;&gt;"",-K12,"")),"")</f>
        <v/>
      </c>
      <c r="M12" s="23" t="str">
        <f aca="false">IF(LOWER(AW12)=LOWER(Urlaub!$W$19),Urlaub!$S$19, IF(LOWER(AW12)=LOWER(Urlaub!$W$20),Urlaub!$S$20, IF(LOWER(AW12)=LOWER(Urlaub!$W$21),Urlaub!$S$21, IF(LOWER(AW12)=LOWER(Urlaub!$W$22),Urlaub!$S$22, IF(LOWER(AW12)=LOWER(Urlaub!$W$23),Urlaub!$S$23, IF(LOWER(AW12)=LOWER(Urlaub!$W$24),Urlaub!$S$24,""))))))&amp;IF(AND(EXACT(LOWER(AW12),AW12),AW12&lt;&gt;0)," 1/2","")</f>
        <v/>
      </c>
      <c r="N12" s="36" t="n">
        <f aca="false">24*J12*IF(WEEKDAY(C12)=WEEKDAY($P$6),$S$6, IF(WEEKDAY(C12)=WEEKDAY($P$7),$S$7, IF(WEEKDAY(C12)=WEEKDAY($P$8),$S$8, IF(WEEKDAY(C12)=WEEKDAY($P$9),$S$9, IF(WEEKDAY(C12)=WEEKDAY($P$10),$S$10, IF(WEEKDAY(C12)=WEEKDAY($P$11),$S$11, IF(WEEKDAY(C12)=WEEKDAY($P$12),$S$12,"")))))))</f>
        <v>0</v>
      </c>
      <c r="P12" s="50" t="n">
        <v>41645</v>
      </c>
      <c r="Q12" s="51" t="n">
        <v>0</v>
      </c>
      <c r="R12" s="52" t="n">
        <v>0.0208333333333333</v>
      </c>
      <c r="S12" s="53"/>
      <c r="AV12" s="0" t="n">
        <f aca="false">IF(IFERROR(MATCH($B12,Feiertage!$B$2:$B$34,0)&gt;0,0),1,0)</f>
        <v>0</v>
      </c>
      <c r="AW12" s="27" t="n">
        <f aca="false">IFERROR(HLOOKUP(DAY(B12),Urlaub!$C$4:$AG$16,MONTH(B12)+1,0),0)</f>
        <v>0</v>
      </c>
      <c r="AX12" s="28" t="n">
        <f aca="false">IFERROR(IF(AW12=0,0,IF(EXACT(LOWER(AW12),AW12),0.5*BB12,BB12)),"")</f>
        <v>0</v>
      </c>
      <c r="AY12" s="29" t="n">
        <f aca="false">IFERROR(IF(WEEKDAY(C12)=WEEKDAY($P$6),$R$6, IF(WEEKDAY(C12)=WEEKDAY($P$7),$R$7, IF(WEEKDAY(C12)=WEEKDAY($P$8),$R$8, IF(WEEKDAY(C12)=WEEKDAY($P$9),$R$9, IF(WEEKDAY(C12)=WEEKDAY($P$10),$R$10, IF(WEEKDAY(C12)=WEEKDAY($P$11),$R$11, IF(WEEKDAY(C12)=WEEKDAY($P$12),$R$12,""))))))),"")</f>
        <v>0.0208333333333333</v>
      </c>
      <c r="AZ12" s="30" t="n">
        <f aca="false">IF(F12,IF(E12,IF(E12&gt;F12,F12+"24:00"-E12,F12-E12),0),0)+IF(G12,IF(G12,IF(G12&gt;H12,H12+"24:00"-G12,H12-G12),0),0)</f>
        <v>0.354166666666667</v>
      </c>
      <c r="BA12" s="31" t="n">
        <f aca="false">AZ12*24</f>
        <v>8.5</v>
      </c>
      <c r="BB12" s="30" t="n">
        <f aca="false">IFERROR(IF(WEEKDAY(C12)=WEEKDAY($P$6),$Q$6, IF(WEEKDAY(C12)=WEEKDAY($P$7),$Q$7, IF(WEEKDAY(C12)=WEEKDAY($P$8),$Q$8, IF(WEEKDAY(C12)=WEEKDAY($P$9),$Q$9, IF(WEEKDAY(C12)=WEEKDAY($P$10),$Q$10, IF(WEEKDAY(C12)=WEEKDAY($P$11),$Q$11, IF(WEEKDAY(C12)=WEEKDAY($P$12),$Q$12,""))))))),"")</f>
        <v>0.333333333333333</v>
      </c>
    </row>
    <row r="13" customFormat="false" ht="17.35" hidden="false" customHeight="false" outlineLevel="0" collapsed="false">
      <c r="B13" s="32" t="n">
        <f aca="false">B12+1</f>
        <v>41647</v>
      </c>
      <c r="C13" s="33" t="n">
        <f aca="false">B13</f>
        <v>41647</v>
      </c>
      <c r="D13" s="19"/>
      <c r="E13" s="34"/>
      <c r="F13" s="34"/>
      <c r="G13" s="35" t="n">
        <v>0.371527777777778</v>
      </c>
      <c r="H13" s="35" t="n">
        <v>0.711805555555556</v>
      </c>
      <c r="I13" s="34" t="n">
        <f aca="true">IF(AZ13=0,"",IF(AY13=0,"",IF(OR(B13&lt;=TODAY(),AZ13),AY13,"")))</f>
        <v>0.0208333333333333</v>
      </c>
      <c r="J13" s="22" t="n">
        <f aca="false">IF(AND(Feiertage!$G$2&lt;&gt;"ja",AV13=1),IF(AZ13&gt;0,BB13+AZ13,BB13),IF(AZ13=0,0, IF(I13&lt;&gt;"",AZ13-I13,AZ13)))+AX13</f>
        <v>0.319444444444444</v>
      </c>
      <c r="K13" s="34" t="n">
        <f aca="false">IF(AV13=0,BB13,IF(Feiertage!$G$2="ja","00:00",BB13))</f>
        <v>0.333333333333333</v>
      </c>
      <c r="L13" s="22" t="n">
        <f aca="true">IF(OR(B13&lt;=TODAY(),J13,AW13="G"),IF(J13&lt;&gt;"",IF(J13-K13=0,"",J13-K13),IF(K13&lt;&gt;"",-K13,"")),"")</f>
        <v>-0.0138888888888888</v>
      </c>
      <c r="M13" s="23" t="str">
        <f aca="false">IF(LOWER(AW13)=LOWER(Urlaub!$W$19),Urlaub!$S$19, IF(LOWER(AW13)=LOWER(Urlaub!$W$20),Urlaub!$S$20, IF(LOWER(AW13)=LOWER(Urlaub!$W$21),Urlaub!$S$21, IF(LOWER(AW13)=LOWER(Urlaub!$W$22),Urlaub!$S$22, IF(LOWER(AW13)=LOWER(Urlaub!$W$23),Urlaub!$S$23, IF(LOWER(AW13)=LOWER(Urlaub!$W$24),Urlaub!$S$24,""))))))&amp;IF(AND(EXACT(LOWER(AW13),AW13),AW13&lt;&gt;0)," 1/2","")</f>
        <v/>
      </c>
      <c r="N13" s="36" t="n">
        <f aca="false">24*J13*IF(WEEKDAY(C13)=WEEKDAY($P$6),$S$6, IF(WEEKDAY(C13)=WEEKDAY($P$7),$S$7, IF(WEEKDAY(C13)=WEEKDAY($P$8),$S$8, IF(WEEKDAY(C13)=WEEKDAY($P$9),$S$9, IF(WEEKDAY(C13)=WEEKDAY($P$10),$S$10, IF(WEEKDAY(C13)=WEEKDAY($P$11),$S$11, IF(WEEKDAY(C13)=WEEKDAY($P$12),$S$12,"")))))))</f>
        <v>0</v>
      </c>
      <c r="P13" s="12" t="s">
        <v>19</v>
      </c>
      <c r="Q13" s="54" t="n">
        <f aca="false">SUM(Q6:Q12)</f>
        <v>1.58333333333333</v>
      </c>
      <c r="R13" s="55"/>
      <c r="Y13" s="29"/>
      <c r="AV13" s="0" t="n">
        <f aca="false">IF(IFERROR(MATCH($B13,Feiertage!$B$2:$B$34,0)&gt;0,0),1,0)</f>
        <v>0</v>
      </c>
      <c r="AW13" s="27" t="n">
        <f aca="false">IFERROR(HLOOKUP(DAY(B13),Urlaub!$C$4:$AG$16,MONTH(B13)+1,0),0)</f>
        <v>0</v>
      </c>
      <c r="AX13" s="28" t="n">
        <f aca="false">IFERROR(IF(AW13=0,0,IF(EXACT(LOWER(AW13),AW13),0.5*BB13,BB13)),"")</f>
        <v>0</v>
      </c>
      <c r="AY13" s="29" t="n">
        <f aca="false">IFERROR(IF(WEEKDAY(C13)=WEEKDAY($P$6),$R$6, IF(WEEKDAY(C13)=WEEKDAY($P$7),$R$7, IF(WEEKDAY(C13)=WEEKDAY($P$8),$R$8, IF(WEEKDAY(C13)=WEEKDAY($P$9),$R$9, IF(WEEKDAY(C13)=WEEKDAY($P$10),$R$10, IF(WEEKDAY(C13)=WEEKDAY($P$11),$R$11, IF(WEEKDAY(C13)=WEEKDAY($P$12),$R$12,""))))))),"")</f>
        <v>0.0208333333333333</v>
      </c>
      <c r="AZ13" s="30" t="n">
        <f aca="false">IF(F13,IF(E13,IF(E13&gt;F13,F13+"24:00"-E13,F13-E13),0),0)+IF(G13,IF(G13,IF(G13&gt;H13,H13+"24:00"-G13,H13-G13),0),0)</f>
        <v>0.340277777777778</v>
      </c>
      <c r="BA13" s="31" t="n">
        <f aca="false">AZ13*24</f>
        <v>8.16666666666667</v>
      </c>
      <c r="BB13" s="30" t="n">
        <f aca="false">IFERROR(IF(WEEKDAY(C13)=WEEKDAY($P$6),$Q$6, IF(WEEKDAY(C13)=WEEKDAY($P$7),$Q$7, IF(WEEKDAY(C13)=WEEKDAY($P$8),$Q$8, IF(WEEKDAY(C13)=WEEKDAY($P$9),$Q$9, IF(WEEKDAY(C13)=WEEKDAY($P$10),$Q$10, IF(WEEKDAY(C13)=WEEKDAY($P$11),$Q$11, IF(WEEKDAY(C13)=WEEKDAY($P$12),$Q$12,""))))))),"")</f>
        <v>0.333333333333333</v>
      </c>
    </row>
    <row r="14" customFormat="false" ht="17.35" hidden="false" customHeight="false" outlineLevel="0" collapsed="false">
      <c r="B14" s="32" t="n">
        <f aca="false">B13+1</f>
        <v>41648</v>
      </c>
      <c r="C14" s="33" t="n">
        <f aca="false">B14</f>
        <v>41648</v>
      </c>
      <c r="D14" s="19"/>
      <c r="E14" s="34"/>
      <c r="F14" s="34"/>
      <c r="G14" s="35" t="n">
        <v>0.371527777777778</v>
      </c>
      <c r="H14" s="35" t="n">
        <v>0.71875</v>
      </c>
      <c r="I14" s="34" t="n">
        <f aca="true">IF(AZ14=0,"",IF(AY14=0,"",IF(OR(B14&lt;=TODAY(),AZ14),AY14,"")))</f>
        <v>0.0208333333333333</v>
      </c>
      <c r="J14" s="22" t="n">
        <f aca="false">IF(AND(Feiertage!$G$2&lt;&gt;"ja",AV14=1),IF(AZ14&gt;0,BB14+AZ14,BB14),IF(AZ14=0,0, IF(I14&lt;&gt;"",AZ14-I14,AZ14)))+AX14</f>
        <v>0.326388888888889</v>
      </c>
      <c r="K14" s="34" t="n">
        <f aca="false">IF(AV14=0,BB14,IF(Feiertage!$G$2="ja","00:00",BB14))</f>
        <v>0.333333333333333</v>
      </c>
      <c r="L14" s="22" t="n">
        <f aca="true">IF(OR(B14&lt;=TODAY(),J14,AW14="G"),IF(J14&lt;&gt;"",IF(J14-K14=0,"",J14-K14),IF(K14&lt;&gt;"",-K14,"")),"")</f>
        <v>-0.00694444444444442</v>
      </c>
      <c r="M14" s="23" t="str">
        <f aca="false">IF(LOWER(AW14)=LOWER(Urlaub!$W$19),Urlaub!$S$19, IF(LOWER(AW14)=LOWER(Urlaub!$W$20),Urlaub!$S$20, IF(LOWER(AW14)=LOWER(Urlaub!$W$21),Urlaub!$S$21, IF(LOWER(AW14)=LOWER(Urlaub!$W$22),Urlaub!$S$22, IF(LOWER(AW14)=LOWER(Urlaub!$W$23),Urlaub!$S$23, IF(LOWER(AW14)=LOWER(Urlaub!$W$24),Urlaub!$S$24,""))))))&amp;IF(AND(EXACT(LOWER(AW14),AW14),AW14&lt;&gt;0)," 1/2","")</f>
        <v/>
      </c>
      <c r="N14" s="36" t="n">
        <f aca="false">24*J14*IF(WEEKDAY(C14)=WEEKDAY($P$6),$S$6, IF(WEEKDAY(C14)=WEEKDAY($P$7),$S$7, IF(WEEKDAY(C14)=WEEKDAY($P$8),$S$8, IF(WEEKDAY(C14)=WEEKDAY($P$9),$S$9, IF(WEEKDAY(C14)=WEEKDAY($P$10),$S$10, IF(WEEKDAY(C14)=WEEKDAY($P$11),$S$11, IF(WEEKDAY(C14)=WEEKDAY($P$12),$S$12,"")))))))</f>
        <v>0</v>
      </c>
      <c r="O14" s="16"/>
      <c r="AV14" s="0" t="n">
        <f aca="false">IF(IFERROR(MATCH($B14,Feiertage!$B$2:$B$34,0)&gt;0,0),1,0)</f>
        <v>0</v>
      </c>
      <c r="AW14" s="27" t="n">
        <f aca="false">IFERROR(HLOOKUP(DAY(B14),Urlaub!$C$4:$AG$16,MONTH(B14)+1,0),0)</f>
        <v>0</v>
      </c>
      <c r="AX14" s="28" t="n">
        <f aca="false">IFERROR(IF(AW14=0,0,IF(EXACT(LOWER(AW14),AW14),0.5*BB14,BB14)),"")</f>
        <v>0</v>
      </c>
      <c r="AY14" s="29" t="n">
        <f aca="false">IFERROR(IF(WEEKDAY(C14)=WEEKDAY($P$6),$R$6, IF(WEEKDAY(C14)=WEEKDAY($P$7),$R$7, IF(WEEKDAY(C14)=WEEKDAY($P$8),$R$8, IF(WEEKDAY(C14)=WEEKDAY($P$9),$R$9, IF(WEEKDAY(C14)=WEEKDAY($P$10),$R$10, IF(WEEKDAY(C14)=WEEKDAY($P$11),$R$11, IF(WEEKDAY(C14)=WEEKDAY($P$12),$R$12,""))))))),"")</f>
        <v>0.0208333333333333</v>
      </c>
      <c r="AZ14" s="30" t="n">
        <f aca="false">IF(F14,IF(E14,IF(E14&gt;F14,F14+"24:00"-E14,F14-E14),0),0)+IF(G14,IF(G14,IF(G14&gt;H14,H14+"24:00"-G14,H14-G14),0),0)</f>
        <v>0.347222222222222</v>
      </c>
      <c r="BA14" s="31" t="n">
        <f aca="false">AZ14*24</f>
        <v>8.33333333333333</v>
      </c>
      <c r="BB14" s="30" t="n">
        <f aca="false">IFERROR(IF(WEEKDAY(C14)=WEEKDAY($P$6),$Q$6, IF(WEEKDAY(C14)=WEEKDAY($P$7),$Q$7, IF(WEEKDAY(C14)=WEEKDAY($P$8),$Q$8, IF(WEEKDAY(C14)=WEEKDAY($P$9),$Q$9, IF(WEEKDAY(C14)=WEEKDAY($P$10),$Q$10, IF(WEEKDAY(C14)=WEEKDAY($P$11),$Q$11, IF(WEEKDAY(C14)=WEEKDAY($P$12),$Q$12,""))))))),"")</f>
        <v>0.333333333333333</v>
      </c>
    </row>
    <row r="15" customFormat="false" ht="18.75" hidden="false" customHeight="false" outlineLevel="0" collapsed="false">
      <c r="B15" s="32" t="n">
        <f aca="false">B14+1</f>
        <v>41649</v>
      </c>
      <c r="C15" s="33" t="n">
        <f aca="false">B15</f>
        <v>41649</v>
      </c>
      <c r="D15" s="19"/>
      <c r="E15" s="34"/>
      <c r="F15" s="34"/>
      <c r="G15" s="34"/>
      <c r="H15" s="34"/>
      <c r="I15" s="34" t="str">
        <f aca="true">IF(AZ15=0,"",IF(AY15=0,"",IF(OR(B15&lt;=TODAY(),AZ15),AY15,"")))</f>
        <v/>
      </c>
      <c r="J15" s="22" t="n">
        <f aca="false">IF(AND(Feiertage!$G$2&lt;&gt;"ja",AV15=1),IF(AZ15&gt;0,BB15+AZ15,BB15),IF(AZ15=0,0, IF(I15&lt;&gt;"",AZ15-I15,AZ15)))+AX15</f>
        <v>0.333333333333333</v>
      </c>
      <c r="K15" s="34" t="n">
        <f aca="false">IF(AV15=0,BB15,IF(Feiertage!$G$2="ja","00:00",BB15))</f>
        <v>0.333333333333333</v>
      </c>
      <c r="L15" s="22" t="str">
        <f aca="true">IF(OR(B15&lt;=TODAY(),J15,AW15="G"),IF(J15&lt;&gt;"",IF(J15-K15=0,"",J15-K15),IF(K15&lt;&gt;"",-K15,"")),"")</f>
        <v/>
      </c>
      <c r="M15" s="23" t="str">
        <f aca="false">IF(LOWER(AW15)=LOWER(Urlaub!$W$19),Urlaub!$S$19, IF(LOWER(AW15)=LOWER(Urlaub!$W$20),Urlaub!$S$20, IF(LOWER(AW15)=LOWER(Urlaub!$W$21),Urlaub!$S$21, IF(LOWER(AW15)=LOWER(Urlaub!$W$22),Urlaub!$S$22, IF(LOWER(AW15)=LOWER(Urlaub!$W$23),Urlaub!$S$23, IF(LOWER(AW15)=LOWER(Urlaub!$W$24),Urlaub!$S$24,""))))))&amp;IF(AND(EXACT(LOWER(AW15),AW15),AW15&lt;&gt;0)," 1/2","")</f>
        <v>Krank</v>
      </c>
      <c r="N15" s="36" t="n">
        <f aca="false">24*J15*IF(WEEKDAY(C15)=WEEKDAY($P$6),$S$6, IF(WEEKDAY(C15)=WEEKDAY($P$7),$S$7, IF(WEEKDAY(C15)=WEEKDAY($P$8),$S$8, IF(WEEKDAY(C15)=WEEKDAY($P$9),$S$9, IF(WEEKDAY(C15)=WEEKDAY($P$10),$S$10, IF(WEEKDAY(C15)=WEEKDAY($P$11),$S$11, IF(WEEKDAY(C15)=WEEKDAY($P$12),$S$12,"")))))))</f>
        <v>0</v>
      </c>
      <c r="AV15" s="0" t="n">
        <f aca="false">IF(IFERROR(MATCH($B15,Feiertage!$B$2:$B$34,0)&gt;0,0),1,0)</f>
        <v>0</v>
      </c>
      <c r="AW15" s="27" t="str">
        <f aca="false">IFERROR(HLOOKUP(DAY(B15),Urlaub!$C$4:$AG$16,MONTH(B15)+1,0),0)</f>
        <v>K</v>
      </c>
      <c r="AX15" s="28" t="n">
        <f aca="false">IFERROR(IF(AW15=0,0,IF(EXACT(LOWER(AW15),AW15),0.5*BB15,BB15)),"")</f>
        <v>0.333333333333333</v>
      </c>
      <c r="AY15" s="29" t="n">
        <f aca="false">IFERROR(IF(WEEKDAY(C15)=WEEKDAY($P$6),$R$6, IF(WEEKDAY(C15)=WEEKDAY($P$7),$R$7, IF(WEEKDAY(C15)=WEEKDAY($P$8),$R$8, IF(WEEKDAY(C15)=WEEKDAY($P$9),$R$9, IF(WEEKDAY(C15)=WEEKDAY($P$10),$R$10, IF(WEEKDAY(C15)=WEEKDAY($P$11),$R$11, IF(WEEKDAY(C15)=WEEKDAY($P$12),$R$12,""))))))),"")</f>
        <v>0.0208333333333333</v>
      </c>
      <c r="AZ15" s="30" t="n">
        <f aca="false">IF(F15,IF(E15,IF(E15&gt;F15,F15+"24:00"-E15,F15-E15),0),0)+IF(G15,IF(G15,IF(G15&gt;H15,H15+"24:00"-G15,H15-G15),0),0)</f>
        <v>0</v>
      </c>
      <c r="BA15" s="31" t="n">
        <f aca="false">AZ15*24</f>
        <v>0</v>
      </c>
      <c r="BB15" s="30" t="n">
        <f aca="false">IFERROR(IF(WEEKDAY(C15)=WEEKDAY($P$6),$Q$6, IF(WEEKDAY(C15)=WEEKDAY($P$7),$Q$7, IF(WEEKDAY(C15)=WEEKDAY($P$8),$Q$8, IF(WEEKDAY(C15)=WEEKDAY($P$9),$Q$9, IF(WEEKDAY(C15)=WEEKDAY($P$10),$Q$10, IF(WEEKDAY(C15)=WEEKDAY($P$11),$Q$11, IF(WEEKDAY(C15)=WEEKDAY($P$12),$Q$12,""))))))),"")</f>
        <v>0.333333333333333</v>
      </c>
    </row>
    <row r="16" customFormat="false" ht="18.75" hidden="false" customHeight="false" outlineLevel="0" collapsed="false">
      <c r="B16" s="32" t="n">
        <f aca="false">B15+1</f>
        <v>41650</v>
      </c>
      <c r="C16" s="33" t="n">
        <f aca="false">B16</f>
        <v>41650</v>
      </c>
      <c r="D16" s="19"/>
      <c r="E16" s="34"/>
      <c r="F16" s="34"/>
      <c r="G16" s="34"/>
      <c r="H16" s="34"/>
      <c r="I16" s="34" t="str">
        <f aca="true">IF(AZ16=0,"",IF(AY16=0,"",IF(OR(B16&lt;=TODAY(),AZ16),AY16,"")))</f>
        <v/>
      </c>
      <c r="J16" s="22" t="n">
        <f aca="false">IF(AND(Feiertage!$G$2&lt;&gt;"ja",AV16=1),IF(AZ16&gt;0,BB16+AZ16,BB16),IF(AZ16=0,0, IF(I16&lt;&gt;"",AZ16-I16,AZ16)))+AX16</f>
        <v>0.25</v>
      </c>
      <c r="K16" s="34" t="n">
        <f aca="false">IF(AV16=0,BB16,IF(Feiertage!$G$2="ja","00:00",BB16))</f>
        <v>0.25</v>
      </c>
      <c r="L16" s="22" t="str">
        <f aca="true">IF(OR(B16&lt;=TODAY(),J16,AW16="G"),IF(J16&lt;&gt;"",IF(J16-K16=0,"",J16-K16),IF(K16&lt;&gt;"",-K16,"")),"")</f>
        <v/>
      </c>
      <c r="M16" s="23" t="str">
        <f aca="false">IF(LOWER(AW16)=LOWER(Urlaub!$W$19),Urlaub!$S$19, IF(LOWER(AW16)=LOWER(Urlaub!$W$20),Urlaub!$S$20, IF(LOWER(AW16)=LOWER(Urlaub!$W$21),Urlaub!$S$21, IF(LOWER(AW16)=LOWER(Urlaub!$W$22),Urlaub!$S$22, IF(LOWER(AW16)=LOWER(Urlaub!$W$23),Urlaub!$S$23, IF(LOWER(AW16)=LOWER(Urlaub!$W$24),Urlaub!$S$24,""))))))&amp;IF(AND(EXACT(LOWER(AW16),AW16),AW16&lt;&gt;0)," 1/2","")</f>
        <v>Krank</v>
      </c>
      <c r="N16" s="36" t="n">
        <f aca="false">24*J16*IF(WEEKDAY(C16)=WEEKDAY($P$6),$S$6, IF(WEEKDAY(C16)=WEEKDAY($P$7),$S$7, IF(WEEKDAY(C16)=WEEKDAY($P$8),$S$8, IF(WEEKDAY(C16)=WEEKDAY($P$9),$S$9, IF(WEEKDAY(C16)=WEEKDAY($P$10),$S$10, IF(WEEKDAY(C16)=WEEKDAY($P$11),$S$11, IF(WEEKDAY(C16)=WEEKDAY($P$12),$S$12,"")))))))</f>
        <v>0</v>
      </c>
      <c r="AV16" s="0" t="n">
        <f aca="false">IF(IFERROR(MATCH($B16,Feiertage!$B$2:$B$34,0)&gt;0,0),1,0)</f>
        <v>0</v>
      </c>
      <c r="AW16" s="27" t="str">
        <f aca="false">IFERROR(HLOOKUP(DAY(B16),Urlaub!$C$4:$AG$16,MONTH(B16)+1,0),0)</f>
        <v>K</v>
      </c>
      <c r="AX16" s="28" t="n">
        <f aca="false">IFERROR(IF(AW16=0,0,IF(EXACT(LOWER(AW16),AW16),0.5*BB16,BB16)),"")</f>
        <v>0.25</v>
      </c>
      <c r="AY16" s="29" t="n">
        <f aca="false">IFERROR(IF(WEEKDAY(C16)=WEEKDAY($P$6),$R$6, IF(WEEKDAY(C16)=WEEKDAY($P$7),$R$7, IF(WEEKDAY(C16)=WEEKDAY($P$8),$R$8, IF(WEEKDAY(C16)=WEEKDAY($P$9),$R$9, IF(WEEKDAY(C16)=WEEKDAY($P$10),$R$10, IF(WEEKDAY(C16)=WEEKDAY($P$11),$R$11, IF(WEEKDAY(C16)=WEEKDAY($P$12),$R$12,""))))))),"")</f>
        <v>0.0208333333333333</v>
      </c>
      <c r="AZ16" s="30" t="n">
        <f aca="false">IF(F16,IF(E16,IF(E16&gt;F16,F16+"24:00"-E16,F16-E16),0),0)+IF(G16,IF(G16,IF(G16&gt;H16,H16+"24:00"-G16,H16-G16),0),0)</f>
        <v>0</v>
      </c>
      <c r="BA16" s="31" t="n">
        <f aca="false">AZ16*24</f>
        <v>0</v>
      </c>
      <c r="BB16" s="30" t="n">
        <f aca="false">IFERROR(IF(WEEKDAY(C16)=WEEKDAY($P$6),$Q$6, IF(WEEKDAY(C16)=WEEKDAY($P$7),$Q$7, IF(WEEKDAY(C16)=WEEKDAY($P$8),$Q$8, IF(WEEKDAY(C16)=WEEKDAY($P$9),$Q$9, IF(WEEKDAY(C16)=WEEKDAY($P$10),$Q$10, IF(WEEKDAY(C16)=WEEKDAY($P$11),$Q$11, IF(WEEKDAY(C16)=WEEKDAY($P$12),$Q$12,""))))))),"")</f>
        <v>0.25</v>
      </c>
    </row>
    <row r="17" customFormat="false" ht="18.75" hidden="false" customHeight="false" outlineLevel="0" collapsed="false">
      <c r="B17" s="32" t="n">
        <f aca="false">B16+1</f>
        <v>41651</v>
      </c>
      <c r="C17" s="33" t="n">
        <f aca="false">B17</f>
        <v>41651</v>
      </c>
      <c r="D17" s="19"/>
      <c r="E17" s="34"/>
      <c r="F17" s="34"/>
      <c r="G17" s="34"/>
      <c r="H17" s="34"/>
      <c r="I17" s="34" t="str">
        <f aca="true">IF(AZ17=0,"",IF(AY17=0,"",IF(OR(B17&lt;=TODAY(),AZ17),AY17,"")))</f>
        <v/>
      </c>
      <c r="J17" s="22" t="n">
        <f aca="false">IF(AND(Feiertage!$G$2&lt;&gt;"ja",AV17=1),IF(AZ17&gt;0,BB17+AZ17,BB17),IF(AZ17=0,0, IF(I17&lt;&gt;"",AZ17-I17,AZ17)))+AX17</f>
        <v>0</v>
      </c>
      <c r="K17" s="34" t="n">
        <f aca="false">IF(AV17=0,BB17,IF(Feiertage!$G$2="ja","00:00",BB17))</f>
        <v>0</v>
      </c>
      <c r="L17" s="22" t="str">
        <f aca="true">IF(OR(B17&lt;=TODAY(),J17,AW17="G"),IF(J17&lt;&gt;"",IF(J17-K17=0,"",J17-K17),IF(K17&lt;&gt;"",-K17,"")),"")</f>
        <v/>
      </c>
      <c r="M17" s="23" t="str">
        <f aca="false">IF(LOWER(AW17)=LOWER(Urlaub!$W$19),Urlaub!$S$19, IF(LOWER(AW17)=LOWER(Urlaub!$W$20),Urlaub!$S$20, IF(LOWER(AW17)=LOWER(Urlaub!$W$21),Urlaub!$S$21, IF(LOWER(AW17)=LOWER(Urlaub!$W$22),Urlaub!$S$22, IF(LOWER(AW17)=LOWER(Urlaub!$W$23),Urlaub!$S$23, IF(LOWER(AW17)=LOWER(Urlaub!$W$24),Urlaub!$S$24,""))))))&amp;IF(AND(EXACT(LOWER(AW17),AW17),AW17&lt;&gt;0)," 1/2","")</f>
        <v/>
      </c>
      <c r="N17" s="36" t="n">
        <f aca="false">24*J17*IF(WEEKDAY(C17)=WEEKDAY($P$6),$S$6, IF(WEEKDAY(C17)=WEEKDAY($P$7),$S$7, IF(WEEKDAY(C17)=WEEKDAY($P$8),$S$8, IF(WEEKDAY(C17)=WEEKDAY($P$9),$S$9, IF(WEEKDAY(C17)=WEEKDAY($P$10),$S$10, IF(WEEKDAY(C17)=WEEKDAY($P$11),$S$11, IF(WEEKDAY(C17)=WEEKDAY($P$12),$S$12,"")))))))</f>
        <v>0</v>
      </c>
      <c r="AV17" s="0" t="n">
        <f aca="false">IF(IFERROR(MATCH($B17,Feiertage!$B$2:$B$34,0)&gt;0,0),1,0)</f>
        <v>0</v>
      </c>
      <c r="AW17" s="27" t="n">
        <f aca="false">IFERROR(HLOOKUP(DAY(B17),Urlaub!$C$4:$AG$16,MONTH(B17)+1,0),0)</f>
        <v>0</v>
      </c>
      <c r="AX17" s="28" t="n">
        <f aca="false">IFERROR(IF(OR(AW17=0,AW17="G"),0,IF(EXACT(LOWER(AW17),AW17),0.5*BB17,BB17)),"")</f>
        <v>0</v>
      </c>
      <c r="AY17" s="29" t="n">
        <f aca="false">IFERROR(IF(WEEKDAY(C17)=WEEKDAY($P$6),$R$6, IF(WEEKDAY(C17)=WEEKDAY($P$7),$R$7, IF(WEEKDAY(C17)=WEEKDAY($P$8),$R$8, IF(WEEKDAY(C17)=WEEKDAY($P$9),$R$9, IF(WEEKDAY(C17)=WEEKDAY($P$10),$R$10, IF(WEEKDAY(C17)=WEEKDAY($P$11),$R$11, IF(WEEKDAY(C17)=WEEKDAY($P$12),$R$12,""))))))),"")</f>
        <v>0.0208333333333333</v>
      </c>
      <c r="AZ17" s="30" t="n">
        <f aca="false">IF(F17,IF(E17,IF(E17&gt;F17,F17+"24:00"-E17,F17-E17),0),0)+IF(G17,IF(G17,IF(G17&gt;H17,H17+"24:00"-G17,H17-G17),0),0)</f>
        <v>0</v>
      </c>
      <c r="BA17" s="31" t="n">
        <f aca="false">AZ17*24</f>
        <v>0</v>
      </c>
      <c r="BB17" s="30" t="n">
        <f aca="false">IFERROR(IF(WEEKDAY(C17)=WEEKDAY($P$6),$Q$6, IF(WEEKDAY(C17)=WEEKDAY($P$7),$Q$7, IF(WEEKDAY(C17)=WEEKDAY($P$8),$Q$8, IF(WEEKDAY(C17)=WEEKDAY($P$9),$Q$9, IF(WEEKDAY(C17)=WEEKDAY($P$10),$Q$10, IF(WEEKDAY(C17)=WEEKDAY($P$11),$Q$11, IF(WEEKDAY(C17)=WEEKDAY($P$12),$Q$12,""))))))),"")</f>
        <v>0</v>
      </c>
    </row>
    <row r="18" customFormat="false" ht="18.75" hidden="false" customHeight="false" outlineLevel="0" collapsed="false">
      <c r="B18" s="32" t="n">
        <f aca="false">B17+1</f>
        <v>41652</v>
      </c>
      <c r="C18" s="33" t="n">
        <f aca="false">B18</f>
        <v>41652</v>
      </c>
      <c r="D18" s="19"/>
      <c r="E18" s="34"/>
      <c r="F18" s="34"/>
      <c r="G18" s="34"/>
      <c r="H18" s="34"/>
      <c r="I18" s="34" t="str">
        <f aca="true">IF(AZ18=0,"",IF(AY18=0,"",IF(OR(B18&lt;=TODAY(),AZ18),AY18,"")))</f>
        <v/>
      </c>
      <c r="J18" s="22" t="n">
        <f aca="false">IF(AND(Feiertage!$G$2&lt;&gt;"ja",AV18=1),IF(AZ18&gt;0,BB18+AZ18,BB18),IF(AZ18=0,0, IF(I18&lt;&gt;"",AZ18-I18,AZ18)))+AX18</f>
        <v>0</v>
      </c>
      <c r="K18" s="34" t="n">
        <f aca="false">IF(AV18=0,BB18,IF(Feiertage!$G$2="ja","00:00",BB18))</f>
        <v>0</v>
      </c>
      <c r="L18" s="22" t="str">
        <f aca="true">IF(OR(B18&lt;=TODAY(),J18,AW18="G"),IF(J18&lt;&gt;"",IF(J18-K18=0,"",J18-K18),IF(K18&lt;&gt;"",-K18,"")),"")</f>
        <v/>
      </c>
      <c r="M18" s="23" t="str">
        <f aca="false">IF(LOWER(AW18)=LOWER(Urlaub!$W$19),Urlaub!$S$19, IF(LOWER(AW18)=LOWER(Urlaub!$W$20),Urlaub!$S$20, IF(LOWER(AW18)=LOWER(Urlaub!$W$21),Urlaub!$S$21, IF(LOWER(AW18)=LOWER(Urlaub!$W$22),Urlaub!$S$22, IF(LOWER(AW18)=LOWER(Urlaub!$W$23),Urlaub!$S$23, IF(LOWER(AW18)=LOWER(Urlaub!$W$24),Urlaub!$S$24,""))))))&amp;IF(AND(EXACT(LOWER(AW18),AW18),AW18&lt;&gt;0)," 1/2","")</f>
        <v/>
      </c>
      <c r="N18" s="36" t="n">
        <f aca="false">24*J18*IF(WEEKDAY(C18)=WEEKDAY($P$6),$S$6, IF(WEEKDAY(C18)=WEEKDAY($P$7),$S$7, IF(WEEKDAY(C18)=WEEKDAY($P$8),$S$8, IF(WEEKDAY(C18)=WEEKDAY($P$9),$S$9, IF(WEEKDAY(C18)=WEEKDAY($P$10),$S$10, IF(WEEKDAY(C18)=WEEKDAY($P$11),$S$11, IF(WEEKDAY(C18)=WEEKDAY($P$12),$S$12,"")))))))</f>
        <v>0</v>
      </c>
      <c r="AV18" s="0" t="n">
        <f aca="false">IF(IFERROR(MATCH($B18,Feiertage!$B$2:$B$34,0)&gt;0,0),1,0)</f>
        <v>0</v>
      </c>
      <c r="AW18" s="27" t="n">
        <f aca="false">IFERROR(HLOOKUP(DAY(B18),Urlaub!$C$4:$AG$16,MONTH(B18)+1,0),0)</f>
        <v>0</v>
      </c>
      <c r="AX18" s="28" t="n">
        <f aca="false">IFERROR(IF(OR(AW18=0,AW18="G"),0,IF(EXACT(LOWER(AW18),AW18),0.5*BB18,BB18)),"")</f>
        <v>0</v>
      </c>
      <c r="AY18" s="29" t="n">
        <f aca="false">IFERROR(IF(WEEKDAY(C18)=WEEKDAY($P$6),$R$6, IF(WEEKDAY(C18)=WEEKDAY($P$7),$R$7, IF(WEEKDAY(C18)=WEEKDAY($P$8),$R$8, IF(WEEKDAY(C18)=WEEKDAY($P$9),$R$9, IF(WEEKDAY(C18)=WEEKDAY($P$10),$R$10, IF(WEEKDAY(C18)=WEEKDAY($P$11),$R$11, IF(WEEKDAY(C18)=WEEKDAY($P$12),$R$12,""))))))),"")</f>
        <v>0.0208333333333333</v>
      </c>
      <c r="AZ18" s="30" t="n">
        <f aca="false">IF(F18,IF(E18,IF(E18&gt;F18,F18+"24:00"-E18,F18-E18),0),0)+IF(G18,IF(G18,IF(G18&gt;H18,H18+"24:00"-G18,H18-G18),0),0)</f>
        <v>0</v>
      </c>
      <c r="BA18" s="31" t="n">
        <f aca="false">AZ18*24</f>
        <v>0</v>
      </c>
      <c r="BB18" s="30" t="n">
        <f aca="false">IFERROR(IF(WEEKDAY(C18)=WEEKDAY($P$6),$Q$6, IF(WEEKDAY(C18)=WEEKDAY($P$7),$Q$7, IF(WEEKDAY(C18)=WEEKDAY($P$8),$Q$8, IF(WEEKDAY(C18)=WEEKDAY($P$9),$Q$9, IF(WEEKDAY(C18)=WEEKDAY($P$10),$Q$10, IF(WEEKDAY(C18)=WEEKDAY($P$11),$Q$11, IF(WEEKDAY(C18)=WEEKDAY($P$12),$Q$12,""))))))),"")</f>
        <v>0</v>
      </c>
    </row>
    <row r="19" customFormat="false" ht="18.75" hidden="false" customHeight="false" outlineLevel="0" collapsed="false">
      <c r="B19" s="32" t="n">
        <f aca="false">B18+1</f>
        <v>41653</v>
      </c>
      <c r="C19" s="33" t="n">
        <f aca="false">B19</f>
        <v>41653</v>
      </c>
      <c r="D19" s="19"/>
      <c r="E19" s="34"/>
      <c r="F19" s="34"/>
      <c r="G19" s="34"/>
      <c r="H19" s="34"/>
      <c r="I19" s="34" t="str">
        <f aca="true">IF(AZ19=0,"",IF(AY19=0,"",IF(OR(B19&lt;=TODAY(),AZ19),AY19,"")))</f>
        <v/>
      </c>
      <c r="J19" s="22" t="n">
        <f aca="false">IF(AND(Feiertage!$G$2&lt;&gt;"ja",AV19=1),IF(AZ19&gt;0,BB19+AZ19,BB19),IF(AZ19=0,0, IF(I19&lt;&gt;"",AZ19-I19,AZ19)))+AX19</f>
        <v>0</v>
      </c>
      <c r="K19" s="34" t="n">
        <f aca="false">IF(AV19=0,BB19,IF(Feiertage!$G$2="ja","00:00",BB19))</f>
        <v>0.333333333333333</v>
      </c>
      <c r="L19" s="22" t="str">
        <f aca="true">IF(OR(B19&lt;=TODAY(),J19,AW19="G"),IF(J19&lt;&gt;"",IF(J19-K19=0,"",J19-K19),IF(K19&lt;&gt;"",-K19,"")),"")</f>
        <v/>
      </c>
      <c r="M19" s="23" t="str">
        <f aca="false">IF(LOWER(AW19)=LOWER(Urlaub!$W$19),Urlaub!$S$19, IF(LOWER(AW19)=LOWER(Urlaub!$W$20),Urlaub!$S$20, IF(LOWER(AW19)=LOWER(Urlaub!$W$21),Urlaub!$S$21, IF(LOWER(AW19)=LOWER(Urlaub!$W$22),Urlaub!$S$22, IF(LOWER(AW19)=LOWER(Urlaub!$W$23),Urlaub!$S$23, IF(LOWER(AW19)=LOWER(Urlaub!$W$24),Urlaub!$S$24,""))))))&amp;IF(AND(EXACT(LOWER(AW19),AW19),AW19&lt;&gt;0)," 1/2","")</f>
        <v/>
      </c>
      <c r="N19" s="36" t="n">
        <f aca="false">24*J19*IF(WEEKDAY(C19)=WEEKDAY($P$6),$S$6, IF(WEEKDAY(C19)=WEEKDAY($P$7),$S$7, IF(WEEKDAY(C19)=WEEKDAY($P$8),$S$8, IF(WEEKDAY(C19)=WEEKDAY($P$9),$S$9, IF(WEEKDAY(C19)=WEEKDAY($P$10),$S$10, IF(WEEKDAY(C19)=WEEKDAY($P$11),$S$11, IF(WEEKDAY(C19)=WEEKDAY($P$12),$S$12,"")))))))</f>
        <v>0</v>
      </c>
      <c r="AV19" s="0" t="n">
        <f aca="false">IF(IFERROR(MATCH($B19,Feiertage!$B$2:$B$34,0)&gt;0,0),1,0)</f>
        <v>0</v>
      </c>
      <c r="AW19" s="27" t="n">
        <f aca="false">IFERROR(HLOOKUP(DAY(B19),Urlaub!$C$4:$AG$16,MONTH(B19)+1,0),0)</f>
        <v>0</v>
      </c>
      <c r="AX19" s="28" t="n">
        <f aca="false">IFERROR(IF(OR(AW19=0,AW19="G"),0,IF(EXACT(LOWER(AW19),AW19),0.5*BB19,BB19)),"")</f>
        <v>0</v>
      </c>
      <c r="AY19" s="29" t="n">
        <f aca="false">IFERROR(IF(WEEKDAY(C19)=WEEKDAY($P$6),$R$6, IF(WEEKDAY(C19)=WEEKDAY($P$7),$R$7, IF(WEEKDAY(C19)=WEEKDAY($P$8),$R$8, IF(WEEKDAY(C19)=WEEKDAY($P$9),$R$9, IF(WEEKDAY(C19)=WEEKDAY($P$10),$R$10, IF(WEEKDAY(C19)=WEEKDAY($P$11),$R$11, IF(WEEKDAY(C19)=WEEKDAY($P$12),$R$12,""))))))),"")</f>
        <v>0.0208333333333333</v>
      </c>
      <c r="AZ19" s="30" t="n">
        <f aca="false">IF(F19,IF(E19,IF(E19&gt;F19,F19+"24:00"-E19,F19-E19),0),0)+IF(G19,IF(G19,IF(G19&gt;H19,H19+"24:00"-G19,H19-G19),0),0)</f>
        <v>0</v>
      </c>
      <c r="BA19" s="31" t="n">
        <f aca="false">AZ19*24</f>
        <v>0</v>
      </c>
      <c r="BB19" s="30" t="n">
        <f aca="false">IFERROR(IF(WEEKDAY(C19)=WEEKDAY($P$6),$Q$6, IF(WEEKDAY(C19)=WEEKDAY($P$7),$Q$7, IF(WEEKDAY(C19)=WEEKDAY($P$8),$Q$8, IF(WEEKDAY(C19)=WEEKDAY($P$9),$Q$9, IF(WEEKDAY(C19)=WEEKDAY($P$10),$Q$10, IF(WEEKDAY(C19)=WEEKDAY($P$11),$Q$11, IF(WEEKDAY(C19)=WEEKDAY($P$12),$Q$12,""))))))),"")</f>
        <v>0.333333333333333</v>
      </c>
    </row>
    <row r="20" customFormat="false" ht="18.75" hidden="false" customHeight="false" outlineLevel="0" collapsed="false">
      <c r="B20" s="32" t="n">
        <f aca="false">B19+1</f>
        <v>41654</v>
      </c>
      <c r="C20" s="33" t="n">
        <f aca="false">B20</f>
        <v>41654</v>
      </c>
      <c r="D20" s="19"/>
      <c r="E20" s="34"/>
      <c r="F20" s="34"/>
      <c r="G20" s="34"/>
      <c r="H20" s="34"/>
      <c r="I20" s="34" t="str">
        <f aca="true">IF(AZ20=0,"",IF(AY20=0,"",IF(OR(B20&lt;=TODAY(),AZ20),AY20,"")))</f>
        <v/>
      </c>
      <c r="J20" s="22" t="n">
        <f aca="false">IF(AND(Feiertage!$G$2&lt;&gt;"ja",AV20=1),IF(AZ20&gt;0,BB20+AZ20,BB20),IF(AZ20=0,0, IF(I20&lt;&gt;"",AZ20-I20,AZ20)))+AX20</f>
        <v>0</v>
      </c>
      <c r="K20" s="34" t="n">
        <f aca="false">IF(AV20=0,BB20,IF(Feiertage!$G$2="ja","00:00",BB20))</f>
        <v>0.333333333333333</v>
      </c>
      <c r="L20" s="22" t="str">
        <f aca="true">IF(OR(B20&lt;=TODAY(),J20,AW20="G"),IF(J20&lt;&gt;"",IF(J20-K20=0,"",J20-K20),IF(K20&lt;&gt;"",-K20,"")),"")</f>
        <v/>
      </c>
      <c r="M20" s="23" t="str">
        <f aca="false">IF(LOWER(AW20)=LOWER(Urlaub!$W$19),Urlaub!$S$19, IF(LOWER(AW20)=LOWER(Urlaub!$W$20),Urlaub!$S$20, IF(LOWER(AW20)=LOWER(Urlaub!$W$21),Urlaub!$S$21, IF(LOWER(AW20)=LOWER(Urlaub!$W$22),Urlaub!$S$22, IF(LOWER(AW20)=LOWER(Urlaub!$W$23),Urlaub!$S$23, IF(LOWER(AW20)=LOWER(Urlaub!$W$24),Urlaub!$S$24,""))))))&amp;IF(AND(EXACT(LOWER(AW20),AW20),AW20&lt;&gt;0)," 1/2","")</f>
        <v/>
      </c>
      <c r="N20" s="36" t="n">
        <f aca="false">24*J20*IF(WEEKDAY(C20)=WEEKDAY($P$6),$S$6, IF(WEEKDAY(C20)=WEEKDAY($P$7),$S$7, IF(WEEKDAY(C20)=WEEKDAY($P$8),$S$8, IF(WEEKDAY(C20)=WEEKDAY($P$9),$S$9, IF(WEEKDAY(C20)=WEEKDAY($P$10),$S$10, IF(WEEKDAY(C20)=WEEKDAY($P$11),$S$11, IF(WEEKDAY(C20)=WEEKDAY($P$12),$S$12,"")))))))</f>
        <v>0</v>
      </c>
      <c r="AV20" s="0" t="n">
        <f aca="false">IF(IFERROR(MATCH($B20,Feiertage!$B$2:$B$34,0)&gt;0,0),1,0)</f>
        <v>0</v>
      </c>
      <c r="AW20" s="27" t="n">
        <f aca="false">IFERROR(HLOOKUP(DAY(B20),Urlaub!$C$4:$AG$16,MONTH(B20)+1,0),0)</f>
        <v>0</v>
      </c>
      <c r="AX20" s="28" t="n">
        <f aca="false">IFERROR(IF(OR(AW20=0,AW20="G"),0,IF(EXACT(LOWER(AW20),AW20),0.5*BB20,BB20)),"")</f>
        <v>0</v>
      </c>
      <c r="AY20" s="29" t="n">
        <f aca="false">IFERROR(IF(WEEKDAY(C20)=WEEKDAY($P$6),$R$6, IF(WEEKDAY(C20)=WEEKDAY($P$7),$R$7, IF(WEEKDAY(C20)=WEEKDAY($P$8),$R$8, IF(WEEKDAY(C20)=WEEKDAY($P$9),$R$9, IF(WEEKDAY(C20)=WEEKDAY($P$10),$R$10, IF(WEEKDAY(C20)=WEEKDAY($P$11),$R$11, IF(WEEKDAY(C20)=WEEKDAY($P$12),$R$12,""))))))),"")</f>
        <v>0.0208333333333333</v>
      </c>
      <c r="AZ20" s="30" t="n">
        <f aca="false">IF(F20,IF(E20,IF(E20&gt;F20,F20+"24:00"-E20,F20-E20),0),0)+IF(G20,IF(G20,IF(G20&gt;H20,H20+"24:00"-G20,H20-G20),0),0)</f>
        <v>0</v>
      </c>
      <c r="BA20" s="31" t="n">
        <f aca="false">AZ20*24</f>
        <v>0</v>
      </c>
      <c r="BB20" s="30" t="n">
        <f aca="false">IFERROR(IF(WEEKDAY(C20)=WEEKDAY($P$6),$Q$6, IF(WEEKDAY(C20)=WEEKDAY($P$7),$Q$7, IF(WEEKDAY(C20)=WEEKDAY($P$8),$Q$8, IF(WEEKDAY(C20)=WEEKDAY($P$9),$Q$9, IF(WEEKDAY(C20)=WEEKDAY($P$10),$Q$10, IF(WEEKDAY(C20)=WEEKDAY($P$11),$Q$11, IF(WEEKDAY(C20)=WEEKDAY($P$12),$Q$12,""))))))),"")</f>
        <v>0.333333333333333</v>
      </c>
    </row>
    <row r="21" customFormat="false" ht="18.75" hidden="false" customHeight="false" outlineLevel="0" collapsed="false">
      <c r="B21" s="32" t="n">
        <f aca="false">B20+1</f>
        <v>41655</v>
      </c>
      <c r="C21" s="33" t="n">
        <f aca="false">B21</f>
        <v>41655</v>
      </c>
      <c r="D21" s="19"/>
      <c r="E21" s="34"/>
      <c r="F21" s="34"/>
      <c r="G21" s="34"/>
      <c r="H21" s="34"/>
      <c r="I21" s="34" t="str">
        <f aca="true">IF(AZ21=0,"",IF(AY21=0,"",IF(OR(B21&lt;=TODAY(),AZ21),AY21,"")))</f>
        <v/>
      </c>
      <c r="J21" s="22" t="n">
        <f aca="false">IF(AND(Feiertage!$G$2&lt;&gt;"ja",AV21=1),IF(AZ21&gt;0,BB21+AZ21,BB21),IF(AZ21=0,0, IF(I21&lt;&gt;"",AZ21-I21,AZ21)))+AX21</f>
        <v>0</v>
      </c>
      <c r="K21" s="34" t="n">
        <f aca="false">IF(AV21=0,BB21,IF(Feiertage!$G$2="ja","00:00",BB21))</f>
        <v>0.333333333333333</v>
      </c>
      <c r="L21" s="22" t="str">
        <f aca="true">IF(OR(B21&lt;=TODAY(),J21,AW21="G"),IF(J21&lt;&gt;"",IF(J21-K21=0,"",J21-K21),IF(K21&lt;&gt;"",-K21,"")),"")</f>
        <v/>
      </c>
      <c r="M21" s="23" t="str">
        <f aca="false">IF(LOWER(AW21)=LOWER(Urlaub!$W$19),Urlaub!$S$19, IF(LOWER(AW21)=LOWER(Urlaub!$W$20),Urlaub!$S$20, IF(LOWER(AW21)=LOWER(Urlaub!$W$21),Urlaub!$S$21, IF(LOWER(AW21)=LOWER(Urlaub!$W$22),Urlaub!$S$22, IF(LOWER(AW21)=LOWER(Urlaub!$W$23),Urlaub!$S$23, IF(LOWER(AW21)=LOWER(Urlaub!$W$24),Urlaub!$S$24,""))))))&amp;IF(AND(EXACT(LOWER(AW21),AW21),AW21&lt;&gt;0)," 1/2","")</f>
        <v/>
      </c>
      <c r="N21" s="36" t="n">
        <f aca="false">24*J21*IF(WEEKDAY(C21)=WEEKDAY($P$6),$S$6, IF(WEEKDAY(C21)=WEEKDAY($P$7),$S$7, IF(WEEKDAY(C21)=WEEKDAY($P$8),$S$8, IF(WEEKDAY(C21)=WEEKDAY($P$9),$S$9, IF(WEEKDAY(C21)=WEEKDAY($P$10),$S$10, IF(WEEKDAY(C21)=WEEKDAY($P$11),$S$11, IF(WEEKDAY(C21)=WEEKDAY($P$12),$S$12,"")))))))</f>
        <v>0</v>
      </c>
      <c r="AV21" s="0" t="n">
        <f aca="false">IF(IFERROR(MATCH($B21,Feiertage!$B$2:$B$34,0)&gt;0,0),1,0)</f>
        <v>0</v>
      </c>
      <c r="AW21" s="27" t="n">
        <f aca="false">IFERROR(HLOOKUP(DAY(B21),Urlaub!$C$4:$AG$16,MONTH(B21)+1,0),0)</f>
        <v>0</v>
      </c>
      <c r="AX21" s="28" t="n">
        <f aca="false">IFERROR(IF(OR(AW21=0,AW21="G"),0,IF(EXACT(LOWER(AW21),AW21),0.5*BB21,BB21)),"")</f>
        <v>0</v>
      </c>
      <c r="AY21" s="29" t="n">
        <f aca="false">IFERROR(IF(WEEKDAY(C21)=WEEKDAY($P$6),$R$6, IF(WEEKDAY(C21)=WEEKDAY($P$7),$R$7, IF(WEEKDAY(C21)=WEEKDAY($P$8),$R$8, IF(WEEKDAY(C21)=WEEKDAY($P$9),$R$9, IF(WEEKDAY(C21)=WEEKDAY($P$10),$R$10, IF(WEEKDAY(C21)=WEEKDAY($P$11),$R$11, IF(WEEKDAY(C21)=WEEKDAY($P$12),$R$12,""))))))),"")</f>
        <v>0.0208333333333333</v>
      </c>
      <c r="AZ21" s="30" t="n">
        <f aca="false">IF(F21,IF(E21,IF(E21&gt;F21,F21+"24:00"-E21,F21-E21),0),0)+IF(G21,IF(G21,IF(G21&gt;H21,H21+"24:00"-G21,H21-G21),0),0)</f>
        <v>0</v>
      </c>
      <c r="BA21" s="31" t="n">
        <f aca="false">AZ21*24</f>
        <v>0</v>
      </c>
      <c r="BB21" s="30" t="n">
        <f aca="false">IFERROR(IF(WEEKDAY(C21)=WEEKDAY($P$6),$Q$6, IF(WEEKDAY(C21)=WEEKDAY($P$7),$Q$7, IF(WEEKDAY(C21)=WEEKDAY($P$8),$Q$8, IF(WEEKDAY(C21)=WEEKDAY($P$9),$Q$9, IF(WEEKDAY(C21)=WEEKDAY($P$10),$Q$10, IF(WEEKDAY(C21)=WEEKDAY($P$11),$Q$11, IF(WEEKDAY(C21)=WEEKDAY($P$12),$Q$12,""))))))),"")</f>
        <v>0.333333333333333</v>
      </c>
    </row>
    <row r="22" customFormat="false" ht="18.75" hidden="false" customHeight="false" outlineLevel="0" collapsed="false">
      <c r="B22" s="32" t="n">
        <f aca="false">B21+1</f>
        <v>41656</v>
      </c>
      <c r="C22" s="33" t="n">
        <f aca="false">B22</f>
        <v>41656</v>
      </c>
      <c r="D22" s="19"/>
      <c r="E22" s="34"/>
      <c r="F22" s="34"/>
      <c r="G22" s="34"/>
      <c r="H22" s="34"/>
      <c r="I22" s="34" t="str">
        <f aca="true">IF(AZ22=0,"",IF(AY22=0,"",IF(OR(B22&lt;=TODAY(),AZ22),AY22,"")))</f>
        <v/>
      </c>
      <c r="J22" s="22" t="n">
        <f aca="false">IF(AND(Feiertage!$G$2&lt;&gt;"ja",AV22=1),IF(AZ22&gt;0,BB22+AZ22,BB22),IF(AZ22=0,0, IF(I22&lt;&gt;"",AZ22-I22,AZ22)))+AX22</f>
        <v>0</v>
      </c>
      <c r="K22" s="34" t="n">
        <f aca="false">IF(AV22=0,BB22,IF(Feiertage!$G$2="ja","00:00",BB22))</f>
        <v>0.333333333333333</v>
      </c>
      <c r="L22" s="22" t="str">
        <f aca="true">IF(OR(B22&lt;=TODAY(),J22,AW22="G"),IF(J22&lt;&gt;"",IF(J22-K22=0,"",J22-K22),IF(K22&lt;&gt;"",-K22,"")),"")</f>
        <v/>
      </c>
      <c r="M22" s="23" t="str">
        <f aca="false">IF(LOWER(AW22)=LOWER(Urlaub!$W$19),Urlaub!$S$19, IF(LOWER(AW22)=LOWER(Urlaub!$W$20),Urlaub!$S$20, IF(LOWER(AW22)=LOWER(Urlaub!$W$21),Urlaub!$S$21, IF(LOWER(AW22)=LOWER(Urlaub!$W$22),Urlaub!$S$22, IF(LOWER(AW22)=LOWER(Urlaub!$W$23),Urlaub!$S$23, IF(LOWER(AW22)=LOWER(Urlaub!$W$24),Urlaub!$S$24,""))))))&amp;IF(AND(EXACT(LOWER(AW22),AW22),AW22&lt;&gt;0)," 1/2","")</f>
        <v/>
      </c>
      <c r="N22" s="36" t="n">
        <f aca="false">24*J22*IF(WEEKDAY(C22)=WEEKDAY($P$6),$S$6, IF(WEEKDAY(C22)=WEEKDAY($P$7),$S$7, IF(WEEKDAY(C22)=WEEKDAY($P$8),$S$8, IF(WEEKDAY(C22)=WEEKDAY($P$9),$S$9, IF(WEEKDAY(C22)=WEEKDAY($P$10),$S$10, IF(WEEKDAY(C22)=WEEKDAY($P$11),$S$11, IF(WEEKDAY(C22)=WEEKDAY($P$12),$S$12,"")))))))</f>
        <v>0</v>
      </c>
      <c r="AV22" s="0" t="n">
        <f aca="false">IF(IFERROR(MATCH($B22,Feiertage!$B$2:$B$34,0)&gt;0,0),1,0)</f>
        <v>0</v>
      </c>
      <c r="AW22" s="27" t="n">
        <f aca="false">IFERROR(HLOOKUP(DAY(B22),Urlaub!$C$4:$AG$16,MONTH(B22)+1,0),0)</f>
        <v>0</v>
      </c>
      <c r="AX22" s="28" t="n">
        <f aca="false">IFERROR(IF(OR(AW22=0,AW22="G"),0,IF(EXACT(LOWER(AW22),AW22),0.5*BB22,BB22)),"")</f>
        <v>0</v>
      </c>
      <c r="AY22" s="29" t="n">
        <f aca="false">IFERROR(IF(WEEKDAY(C22)=WEEKDAY($P$6),$R$6, IF(WEEKDAY(C22)=WEEKDAY($P$7),$R$7, IF(WEEKDAY(C22)=WEEKDAY($P$8),$R$8, IF(WEEKDAY(C22)=WEEKDAY($P$9),$R$9, IF(WEEKDAY(C22)=WEEKDAY($P$10),$R$10, IF(WEEKDAY(C22)=WEEKDAY($P$11),$R$11, IF(WEEKDAY(C22)=WEEKDAY($P$12),$R$12,""))))))),"")</f>
        <v>0.0208333333333333</v>
      </c>
      <c r="AZ22" s="30" t="n">
        <f aca="false">IF(F22,IF(E22,IF(E22&gt;F22,F22+"24:00"-E22,F22-E22),0),0)+IF(G22,IF(G22,IF(G22&gt;H22,H22+"24:00"-G22,H22-G22),0),0)</f>
        <v>0</v>
      </c>
      <c r="BA22" s="31" t="n">
        <f aca="false">AZ22*24</f>
        <v>0</v>
      </c>
      <c r="BB22" s="30" t="n">
        <f aca="false">IFERROR(IF(WEEKDAY(C22)=WEEKDAY($P$6),$Q$6, IF(WEEKDAY(C22)=WEEKDAY($P$7),$Q$7, IF(WEEKDAY(C22)=WEEKDAY($P$8),$Q$8, IF(WEEKDAY(C22)=WEEKDAY($P$9),$Q$9, IF(WEEKDAY(C22)=WEEKDAY($P$10),$Q$10, IF(WEEKDAY(C22)=WEEKDAY($P$11),$Q$11, IF(WEEKDAY(C22)=WEEKDAY($P$12),$Q$12,""))))))),"")</f>
        <v>0.333333333333333</v>
      </c>
    </row>
    <row r="23" customFormat="false" ht="18.75" hidden="false" customHeight="false" outlineLevel="0" collapsed="false">
      <c r="B23" s="32" t="n">
        <f aca="false">B22+1</f>
        <v>41657</v>
      </c>
      <c r="C23" s="33" t="n">
        <f aca="false">B23</f>
        <v>41657</v>
      </c>
      <c r="D23" s="19"/>
      <c r="E23" s="34"/>
      <c r="F23" s="34"/>
      <c r="G23" s="34"/>
      <c r="H23" s="34"/>
      <c r="I23" s="34" t="str">
        <f aca="true">IF(AZ23=0,"",IF(AY23=0,"",IF(OR(B23&lt;=TODAY(),AZ23),AY23,"")))</f>
        <v/>
      </c>
      <c r="J23" s="22" t="n">
        <f aca="false">IF(AND(Feiertage!$G$2&lt;&gt;"ja",AV23=1),IF(AZ23&gt;0,BB23+AZ23,BB23),IF(AZ23=0,0, IF(I23&lt;&gt;"",AZ23-I23,AZ23)))+AX23</f>
        <v>0</v>
      </c>
      <c r="K23" s="34" t="n">
        <f aca="false">IF(AV23=0,BB23,IF(Feiertage!$G$2="ja","00:00",BB23))</f>
        <v>0.25</v>
      </c>
      <c r="L23" s="22" t="str">
        <f aca="true">IF(OR(B23&lt;=TODAY(),J23,AW23="G"),IF(J23&lt;&gt;"",IF(J23-K23=0,"",J23-K23),IF(K23&lt;&gt;"",-K23,"")),"")</f>
        <v/>
      </c>
      <c r="M23" s="23" t="str">
        <f aca="false">IF(LOWER(AW23)=LOWER(Urlaub!$W$19),Urlaub!$S$19, IF(LOWER(AW23)=LOWER(Urlaub!$W$20),Urlaub!$S$20, IF(LOWER(AW23)=LOWER(Urlaub!$W$21),Urlaub!$S$21, IF(LOWER(AW23)=LOWER(Urlaub!$W$22),Urlaub!$S$22, IF(LOWER(AW23)=LOWER(Urlaub!$W$23),Urlaub!$S$23, IF(LOWER(AW23)=LOWER(Urlaub!$W$24),Urlaub!$S$24,""))))))&amp;IF(AND(EXACT(LOWER(AW23),AW23),AW23&lt;&gt;0)," 1/2","")</f>
        <v/>
      </c>
      <c r="N23" s="36" t="n">
        <f aca="false">24*J23*IF(WEEKDAY(C23)=WEEKDAY($P$6),$S$6, IF(WEEKDAY(C23)=WEEKDAY($P$7),$S$7, IF(WEEKDAY(C23)=WEEKDAY($P$8),$S$8, IF(WEEKDAY(C23)=WEEKDAY($P$9),$S$9, IF(WEEKDAY(C23)=WEEKDAY($P$10),$S$10, IF(WEEKDAY(C23)=WEEKDAY($P$11),$S$11, IF(WEEKDAY(C23)=WEEKDAY($P$12),$S$12,"")))))))</f>
        <v>0</v>
      </c>
      <c r="AV23" s="0" t="n">
        <f aca="false">IF(IFERROR(MATCH($B23,Feiertage!$B$2:$B$34,0)&gt;0,0),1,0)</f>
        <v>0</v>
      </c>
      <c r="AW23" s="27" t="n">
        <f aca="false">IFERROR(HLOOKUP(DAY(B23),Urlaub!$C$4:$AG$16,MONTH(B23)+1,0),0)</f>
        <v>0</v>
      </c>
      <c r="AX23" s="28" t="n">
        <f aca="false">IFERROR(IF(OR(AW23=0,AW23="G"),0,IF(EXACT(LOWER(AW23),AW23),0.5*BB23,BB23)),"")</f>
        <v>0</v>
      </c>
      <c r="AY23" s="29" t="n">
        <f aca="false">IFERROR(IF(WEEKDAY(C23)=WEEKDAY($P$6),$R$6, IF(WEEKDAY(C23)=WEEKDAY($P$7),$R$7, IF(WEEKDAY(C23)=WEEKDAY($P$8),$R$8, IF(WEEKDAY(C23)=WEEKDAY($P$9),$R$9, IF(WEEKDAY(C23)=WEEKDAY($P$10),$R$10, IF(WEEKDAY(C23)=WEEKDAY($P$11),$R$11, IF(WEEKDAY(C23)=WEEKDAY($P$12),$R$12,""))))))),"")</f>
        <v>0.0208333333333333</v>
      </c>
      <c r="AZ23" s="30" t="n">
        <f aca="false">IF(F23,IF(E23,IF(E23&gt;F23,F23+"24:00"-E23,F23-E23),0),0)+IF(G23,IF(G23,IF(G23&gt;H23,H23+"24:00"-G23,H23-G23),0),0)</f>
        <v>0</v>
      </c>
      <c r="BA23" s="31" t="n">
        <f aca="false">AZ23*24</f>
        <v>0</v>
      </c>
      <c r="BB23" s="30" t="n">
        <f aca="false">IFERROR(IF(WEEKDAY(C23)=WEEKDAY($P$6),$Q$6, IF(WEEKDAY(C23)=WEEKDAY($P$7),$Q$7, IF(WEEKDAY(C23)=WEEKDAY($P$8),$Q$8, IF(WEEKDAY(C23)=WEEKDAY($P$9),$Q$9, IF(WEEKDAY(C23)=WEEKDAY($P$10),$Q$10, IF(WEEKDAY(C23)=WEEKDAY($P$11),$Q$11, IF(WEEKDAY(C23)=WEEKDAY($P$12),$Q$12,""))))))),"")</f>
        <v>0.25</v>
      </c>
    </row>
    <row r="24" customFormat="false" ht="18.75" hidden="false" customHeight="false" outlineLevel="0" collapsed="false">
      <c r="B24" s="32" t="n">
        <f aca="false">B23+1</f>
        <v>41658</v>
      </c>
      <c r="C24" s="33" t="n">
        <f aca="false">B24</f>
        <v>41658</v>
      </c>
      <c r="D24" s="19"/>
      <c r="E24" s="34"/>
      <c r="F24" s="34"/>
      <c r="G24" s="34"/>
      <c r="H24" s="34"/>
      <c r="I24" s="34" t="str">
        <f aca="true">IF(AZ24=0,"",IF(AY24=0,"",IF(OR(B24&lt;=TODAY(),AZ24),AY24,"")))</f>
        <v/>
      </c>
      <c r="J24" s="22" t="n">
        <f aca="false">IF(AND(Feiertage!$G$2&lt;&gt;"ja",AV24=1),IF(AZ24&gt;0,BB24+AZ24,BB24),IF(AZ24=0,0, IF(I24&lt;&gt;"",AZ24-I24,AZ24)))+AX24</f>
        <v>0</v>
      </c>
      <c r="K24" s="34" t="n">
        <f aca="false">IF(AV24=0,BB24,IF(Feiertage!$G$2="ja","00:00",BB24))</f>
        <v>0</v>
      </c>
      <c r="L24" s="22" t="str">
        <f aca="true">IF(OR(B24&lt;=TODAY(),J24,AW24="G"),IF(J24&lt;&gt;"",IF(J24-K24=0,"",J24-K24),IF(K24&lt;&gt;"",-K24,"")),"")</f>
        <v/>
      </c>
      <c r="M24" s="23" t="str">
        <f aca="false">IF(LOWER(AW24)=LOWER(Urlaub!$W$19),Urlaub!$S$19, IF(LOWER(AW24)=LOWER(Urlaub!$W$20),Urlaub!$S$20, IF(LOWER(AW24)=LOWER(Urlaub!$W$21),Urlaub!$S$21, IF(LOWER(AW24)=LOWER(Urlaub!$W$22),Urlaub!$S$22, IF(LOWER(AW24)=LOWER(Urlaub!$W$23),Urlaub!$S$23, IF(LOWER(AW24)=LOWER(Urlaub!$W$24),Urlaub!$S$24,""))))))&amp;IF(AND(EXACT(LOWER(AW24),AW24),AW24&lt;&gt;0)," 1/2","")</f>
        <v/>
      </c>
      <c r="N24" s="36" t="n">
        <f aca="false">24*J24*IF(WEEKDAY(C24)=WEEKDAY($P$6),$S$6, IF(WEEKDAY(C24)=WEEKDAY($P$7),$S$7, IF(WEEKDAY(C24)=WEEKDAY($P$8),$S$8, IF(WEEKDAY(C24)=WEEKDAY($P$9),$S$9, IF(WEEKDAY(C24)=WEEKDAY($P$10),$S$10, IF(WEEKDAY(C24)=WEEKDAY($P$11),$S$11, IF(WEEKDAY(C24)=WEEKDAY($P$12),$S$12,"")))))))</f>
        <v>0</v>
      </c>
      <c r="AV24" s="0" t="n">
        <f aca="false">IF(IFERROR(MATCH($B24,Feiertage!$B$2:$B$34,0)&gt;0,0),1,0)</f>
        <v>0</v>
      </c>
      <c r="AW24" s="27" t="n">
        <f aca="false">IFERROR(HLOOKUP(DAY(B24),Urlaub!$C$4:$AG$16,MONTH(B24)+1,0),0)</f>
        <v>0</v>
      </c>
      <c r="AX24" s="28" t="n">
        <f aca="false">IFERROR(IF(OR(AW24=0,AW24="G"),0,IF(EXACT(LOWER(AW24),AW24),0.5*BB24,BB24)),"")</f>
        <v>0</v>
      </c>
      <c r="AY24" s="29" t="n">
        <f aca="false">IFERROR(IF(WEEKDAY(C24)=WEEKDAY($P$6),$R$6, IF(WEEKDAY(C24)=WEEKDAY($P$7),$R$7, IF(WEEKDAY(C24)=WEEKDAY($P$8),$R$8, IF(WEEKDAY(C24)=WEEKDAY($P$9),$R$9, IF(WEEKDAY(C24)=WEEKDAY($P$10),$R$10, IF(WEEKDAY(C24)=WEEKDAY($P$11),$R$11, IF(WEEKDAY(C24)=WEEKDAY($P$12),$R$12,""))))))),"")</f>
        <v>0.0208333333333333</v>
      </c>
      <c r="AZ24" s="30" t="n">
        <f aca="false">IF(F24,IF(E24,IF(E24&gt;F24,F24+"24:00"-E24,F24-E24),0),0)+IF(G24,IF(G24,IF(G24&gt;H24,H24+"24:00"-G24,H24-G24),0),0)</f>
        <v>0</v>
      </c>
      <c r="BA24" s="31" t="n">
        <f aca="false">AZ24*24</f>
        <v>0</v>
      </c>
      <c r="BB24" s="30" t="n">
        <f aca="false">IFERROR(IF(WEEKDAY(C24)=WEEKDAY($P$6),$Q$6, IF(WEEKDAY(C24)=WEEKDAY($P$7),$Q$7, IF(WEEKDAY(C24)=WEEKDAY($P$8),$Q$8, IF(WEEKDAY(C24)=WEEKDAY($P$9),$Q$9, IF(WEEKDAY(C24)=WEEKDAY($P$10),$Q$10, IF(WEEKDAY(C24)=WEEKDAY($P$11),$Q$11, IF(WEEKDAY(C24)=WEEKDAY($P$12),$Q$12,""))))))),"")</f>
        <v>0</v>
      </c>
    </row>
    <row r="25" customFormat="false" ht="18.75" hidden="false" customHeight="false" outlineLevel="0" collapsed="false">
      <c r="B25" s="32" t="n">
        <f aca="false">B24+1</f>
        <v>41659</v>
      </c>
      <c r="C25" s="33" t="n">
        <f aca="false">B25</f>
        <v>41659</v>
      </c>
      <c r="D25" s="19"/>
      <c r="E25" s="34"/>
      <c r="F25" s="34"/>
      <c r="G25" s="34"/>
      <c r="H25" s="34"/>
      <c r="I25" s="34" t="str">
        <f aca="true">IF(AZ25=0,"",IF(AY25=0,"",IF(OR(B25&lt;=TODAY(),AZ25),AY25,"")))</f>
        <v/>
      </c>
      <c r="J25" s="22" t="n">
        <f aca="false">IF(AND(Feiertage!$G$2&lt;&gt;"ja",AV25=1),IF(AZ25&gt;0,BB25+AZ25,BB25),IF(AZ25=0,0, IF(I25&lt;&gt;"",AZ25-I25,AZ25)))+AX25</f>
        <v>0</v>
      </c>
      <c r="K25" s="34" t="n">
        <f aca="false">IF(AV25=0,BB25,IF(Feiertage!$G$2="ja","00:00",BB25))</f>
        <v>0</v>
      </c>
      <c r="L25" s="22" t="str">
        <f aca="true">IF(OR(B25&lt;=TODAY(),J25,AW25="G"),IF(J25&lt;&gt;"",IF(J25-K25=0,"",J25-K25),IF(K25&lt;&gt;"",-K25,"")),"")</f>
        <v/>
      </c>
      <c r="M25" s="23" t="str">
        <f aca="false">IF(LOWER(AW25)=LOWER(Urlaub!$W$19),Urlaub!$S$19, IF(LOWER(AW25)=LOWER(Urlaub!$W$20),Urlaub!$S$20, IF(LOWER(AW25)=LOWER(Urlaub!$W$21),Urlaub!$S$21, IF(LOWER(AW25)=LOWER(Urlaub!$W$22),Urlaub!$S$22, IF(LOWER(AW25)=LOWER(Urlaub!$W$23),Urlaub!$S$23, IF(LOWER(AW25)=LOWER(Urlaub!$W$24),Urlaub!$S$24,""))))))&amp;IF(AND(EXACT(LOWER(AW25),AW25),AW25&lt;&gt;0)," 1/2","")</f>
        <v/>
      </c>
      <c r="N25" s="36" t="n">
        <f aca="false">24*J25*IF(WEEKDAY(C25)=WEEKDAY($P$6),$S$6, IF(WEEKDAY(C25)=WEEKDAY($P$7),$S$7, IF(WEEKDAY(C25)=WEEKDAY($P$8),$S$8, IF(WEEKDAY(C25)=WEEKDAY($P$9),$S$9, IF(WEEKDAY(C25)=WEEKDAY($P$10),$S$10, IF(WEEKDAY(C25)=WEEKDAY($P$11),$S$11, IF(WEEKDAY(C25)=WEEKDAY($P$12),$S$12,"")))))))</f>
        <v>0</v>
      </c>
      <c r="AV25" s="0" t="n">
        <f aca="false">IF(IFERROR(MATCH($B25,Feiertage!$B$2:$B$34,0)&gt;0,0),1,0)</f>
        <v>0</v>
      </c>
      <c r="AW25" s="27" t="n">
        <f aca="false">IFERROR(HLOOKUP(DAY(B25),Urlaub!$C$4:$AG$16,MONTH(B25)+1,0),0)</f>
        <v>0</v>
      </c>
      <c r="AX25" s="28" t="n">
        <f aca="false">IFERROR(IF(OR(AW25=0,AW25="G"),0,IF(EXACT(LOWER(AW25),AW25),0.5*BB25,BB25)),"")</f>
        <v>0</v>
      </c>
      <c r="AY25" s="29" t="n">
        <f aca="false">IFERROR(IF(WEEKDAY(C25)=WEEKDAY($P$6),$R$6, IF(WEEKDAY(C25)=WEEKDAY($P$7),$R$7, IF(WEEKDAY(C25)=WEEKDAY($P$8),$R$8, IF(WEEKDAY(C25)=WEEKDAY($P$9),$R$9, IF(WEEKDAY(C25)=WEEKDAY($P$10),$R$10, IF(WEEKDAY(C25)=WEEKDAY($P$11),$R$11, IF(WEEKDAY(C25)=WEEKDAY($P$12),$R$12,""))))))),"")</f>
        <v>0.0208333333333333</v>
      </c>
      <c r="AZ25" s="30" t="n">
        <f aca="false">IF(F25,IF(E25,IF(E25&gt;F25,F25+"24:00"-E25,F25-E25),0),0)+IF(G25,IF(G25,IF(G25&gt;H25,H25+"24:00"-G25,H25-G25),0),0)</f>
        <v>0</v>
      </c>
      <c r="BA25" s="31" t="n">
        <f aca="false">AZ25*24</f>
        <v>0</v>
      </c>
      <c r="BB25" s="30" t="n">
        <f aca="false">IFERROR(IF(WEEKDAY(C25)=WEEKDAY($P$6),$Q$6, IF(WEEKDAY(C25)=WEEKDAY($P$7),$Q$7, IF(WEEKDAY(C25)=WEEKDAY($P$8),$Q$8, IF(WEEKDAY(C25)=WEEKDAY($P$9),$Q$9, IF(WEEKDAY(C25)=WEEKDAY($P$10),$Q$10, IF(WEEKDAY(C25)=WEEKDAY($P$11),$Q$11, IF(WEEKDAY(C25)=WEEKDAY($P$12),$Q$12,""))))))),"")</f>
        <v>0</v>
      </c>
    </row>
    <row r="26" customFormat="false" ht="18.75" hidden="false" customHeight="false" outlineLevel="0" collapsed="false">
      <c r="B26" s="32" t="n">
        <f aca="false">B25+1</f>
        <v>41660</v>
      </c>
      <c r="C26" s="33" t="n">
        <f aca="false">B26</f>
        <v>41660</v>
      </c>
      <c r="D26" s="19"/>
      <c r="E26" s="34"/>
      <c r="F26" s="34"/>
      <c r="G26" s="34"/>
      <c r="H26" s="34"/>
      <c r="I26" s="34" t="str">
        <f aca="true">IF(AZ26=0,"",IF(AY26=0,"",IF(OR(B26&lt;=TODAY(),AZ26),AY26,"")))</f>
        <v/>
      </c>
      <c r="J26" s="22" t="n">
        <f aca="false">IF(AND(Feiertage!$G$2&lt;&gt;"ja",AV26=1),IF(AZ26&gt;0,BB26+AZ26,BB26),IF(AZ26=0,0, IF(I26&lt;&gt;"",AZ26-I26,AZ26)))+AX26</f>
        <v>0</v>
      </c>
      <c r="K26" s="34" t="n">
        <f aca="false">IF(AV26=0,BB26,IF(Feiertage!$G$2="ja","00:00",BB26))</f>
        <v>0.333333333333333</v>
      </c>
      <c r="L26" s="22" t="str">
        <f aca="true">IF(OR(B26&lt;=TODAY(),J26,AW26="G"),IF(J26&lt;&gt;"",IF(J26-K26=0,"",J26-K26),IF(K26&lt;&gt;"",-K26,"")),"")</f>
        <v/>
      </c>
      <c r="M26" s="23" t="str">
        <f aca="false">IF(LOWER(AW26)=LOWER(Urlaub!$W$19),Urlaub!$S$19, IF(LOWER(AW26)=LOWER(Urlaub!$W$20),Urlaub!$S$20, IF(LOWER(AW26)=LOWER(Urlaub!$W$21),Urlaub!$S$21, IF(LOWER(AW26)=LOWER(Urlaub!$W$22),Urlaub!$S$22, IF(LOWER(AW26)=LOWER(Urlaub!$W$23),Urlaub!$S$23, IF(LOWER(AW26)=LOWER(Urlaub!$W$24),Urlaub!$S$24,""))))))&amp;IF(AND(EXACT(LOWER(AW26),AW26),AW26&lt;&gt;0)," 1/2","")</f>
        <v/>
      </c>
      <c r="N26" s="36" t="n">
        <f aca="false">24*J26*IF(WEEKDAY(C26)=WEEKDAY($P$6),$S$6, IF(WEEKDAY(C26)=WEEKDAY($P$7),$S$7, IF(WEEKDAY(C26)=WEEKDAY($P$8),$S$8, IF(WEEKDAY(C26)=WEEKDAY($P$9),$S$9, IF(WEEKDAY(C26)=WEEKDAY($P$10),$S$10, IF(WEEKDAY(C26)=WEEKDAY($P$11),$S$11, IF(WEEKDAY(C26)=WEEKDAY($P$12),$S$12,"")))))))</f>
        <v>0</v>
      </c>
      <c r="AV26" s="0" t="n">
        <f aca="false">IF(IFERROR(MATCH($B26,Feiertage!$B$2:$B$34,0)&gt;0,0),1,0)</f>
        <v>0</v>
      </c>
      <c r="AW26" s="27" t="n">
        <f aca="false">IFERROR(HLOOKUP(DAY(B26),Urlaub!$C$4:$AG$16,MONTH(B26)+1,0),0)</f>
        <v>0</v>
      </c>
      <c r="AX26" s="28" t="n">
        <f aca="false">IFERROR(IF(OR(AW26=0,AW26="G"),0,IF(EXACT(LOWER(AW26),AW26),0.5*BB26,BB26)),"")</f>
        <v>0</v>
      </c>
      <c r="AY26" s="29" t="n">
        <f aca="false">IFERROR(IF(WEEKDAY(C26)=WEEKDAY($P$6),$R$6, IF(WEEKDAY(C26)=WEEKDAY($P$7),$R$7, IF(WEEKDAY(C26)=WEEKDAY($P$8),$R$8, IF(WEEKDAY(C26)=WEEKDAY($P$9),$R$9, IF(WEEKDAY(C26)=WEEKDAY($P$10),$R$10, IF(WEEKDAY(C26)=WEEKDAY($P$11),$R$11, IF(WEEKDAY(C26)=WEEKDAY($P$12),$R$12,""))))))),"")</f>
        <v>0.0208333333333333</v>
      </c>
      <c r="AZ26" s="30" t="n">
        <f aca="false">IF(F26,IF(E26,IF(E26&gt;F26,F26+"24:00"-E26,F26-E26),0),0)+IF(G26,IF(G26,IF(G26&gt;H26,H26+"24:00"-G26,H26-G26),0),0)</f>
        <v>0</v>
      </c>
      <c r="BA26" s="31" t="n">
        <f aca="false">AZ26*24</f>
        <v>0</v>
      </c>
      <c r="BB26" s="30" t="n">
        <f aca="false">IFERROR(IF(WEEKDAY(C26)=WEEKDAY($P$6),$Q$6, IF(WEEKDAY(C26)=WEEKDAY($P$7),$Q$7, IF(WEEKDAY(C26)=WEEKDAY($P$8),$Q$8, IF(WEEKDAY(C26)=WEEKDAY($P$9),$Q$9, IF(WEEKDAY(C26)=WEEKDAY($P$10),$Q$10, IF(WEEKDAY(C26)=WEEKDAY($P$11),$Q$11, IF(WEEKDAY(C26)=WEEKDAY($P$12),$Q$12,""))))))),"")</f>
        <v>0.333333333333333</v>
      </c>
    </row>
    <row r="27" customFormat="false" ht="18.75" hidden="false" customHeight="false" outlineLevel="0" collapsed="false">
      <c r="B27" s="32" t="n">
        <f aca="false">B26+1</f>
        <v>41661</v>
      </c>
      <c r="C27" s="33" t="n">
        <f aca="false">B27</f>
        <v>41661</v>
      </c>
      <c r="D27" s="19"/>
      <c r="E27" s="34"/>
      <c r="F27" s="34"/>
      <c r="G27" s="34"/>
      <c r="H27" s="34"/>
      <c r="I27" s="34" t="str">
        <f aca="true">IF(AZ27=0,"",IF(AY27=0,"",IF(OR(B27&lt;=TODAY(),AZ27),AY27,"")))</f>
        <v/>
      </c>
      <c r="J27" s="22" t="n">
        <f aca="false">IF(AND(Feiertage!$G$2&lt;&gt;"ja",AV27=1),IF(AZ27&gt;0,BB27+AZ27,BB27),IF(AZ27=0,0, IF(I27&lt;&gt;"",AZ27-I27,AZ27)))+AX27</f>
        <v>0</v>
      </c>
      <c r="K27" s="34" t="n">
        <f aca="false">IF(AV27=0,BB27,IF(Feiertage!$G$2="ja","00:00",BB27))</f>
        <v>0.333333333333333</v>
      </c>
      <c r="L27" s="22" t="str">
        <f aca="true">IF(OR(B27&lt;=TODAY(),J27,AW27="G"),IF(J27&lt;&gt;"",IF(J27-K27=0,"",J27-K27),IF(K27&lt;&gt;"",-K27,"")),"")</f>
        <v/>
      </c>
      <c r="M27" s="23" t="str">
        <f aca="false">IF(LOWER(AW27)=LOWER(Urlaub!$W$19),Urlaub!$S$19, IF(LOWER(AW27)=LOWER(Urlaub!$W$20),Urlaub!$S$20, IF(LOWER(AW27)=LOWER(Urlaub!$W$21),Urlaub!$S$21, IF(LOWER(AW27)=LOWER(Urlaub!$W$22),Urlaub!$S$22, IF(LOWER(AW27)=LOWER(Urlaub!$W$23),Urlaub!$S$23, IF(LOWER(AW27)=LOWER(Urlaub!$W$24),Urlaub!$S$24,""))))))&amp;IF(AND(EXACT(LOWER(AW27),AW27),AW27&lt;&gt;0)," 1/2","")</f>
        <v/>
      </c>
      <c r="N27" s="36" t="n">
        <f aca="false">24*J27*IF(WEEKDAY(C27)=WEEKDAY($P$6),$S$6, IF(WEEKDAY(C27)=WEEKDAY($P$7),$S$7, IF(WEEKDAY(C27)=WEEKDAY($P$8),$S$8, IF(WEEKDAY(C27)=WEEKDAY($P$9),$S$9, IF(WEEKDAY(C27)=WEEKDAY($P$10),$S$10, IF(WEEKDAY(C27)=WEEKDAY($P$11),$S$11, IF(WEEKDAY(C27)=WEEKDAY($P$12),$S$12,"")))))))</f>
        <v>0</v>
      </c>
      <c r="AV27" s="0" t="n">
        <f aca="false">IF(IFERROR(MATCH($B27,Feiertage!$B$2:$B$34,0)&gt;0,0),1,0)</f>
        <v>0</v>
      </c>
      <c r="AW27" s="27" t="n">
        <f aca="false">IFERROR(HLOOKUP(DAY(B27),Urlaub!$C$4:$AG$16,MONTH(B27)+1,0),0)</f>
        <v>0</v>
      </c>
      <c r="AX27" s="28" t="n">
        <f aca="false">IFERROR(IF(OR(AW27=0,AW27="G"),0,IF(EXACT(LOWER(AW27),AW27),0.5*BB27,BB27)),"")</f>
        <v>0</v>
      </c>
      <c r="AY27" s="29" t="n">
        <f aca="false">IFERROR(IF(WEEKDAY(C27)=WEEKDAY($P$6),$R$6, IF(WEEKDAY(C27)=WEEKDAY($P$7),$R$7, IF(WEEKDAY(C27)=WEEKDAY($P$8),$R$8, IF(WEEKDAY(C27)=WEEKDAY($P$9),$R$9, IF(WEEKDAY(C27)=WEEKDAY($P$10),$R$10, IF(WEEKDAY(C27)=WEEKDAY($P$11),$R$11, IF(WEEKDAY(C27)=WEEKDAY($P$12),$R$12,""))))))),"")</f>
        <v>0.0208333333333333</v>
      </c>
      <c r="AZ27" s="30" t="n">
        <f aca="false">IF(F27,IF(E27,IF(E27&gt;F27,F27+"24:00"-E27,F27-E27),0),0)+IF(G27,IF(G27,IF(G27&gt;H27,H27+"24:00"-G27,H27-G27),0),0)</f>
        <v>0</v>
      </c>
      <c r="BA27" s="31" t="n">
        <f aca="false">AZ27*24</f>
        <v>0</v>
      </c>
      <c r="BB27" s="30" t="n">
        <f aca="false">IFERROR(IF(WEEKDAY(C27)=WEEKDAY($P$6),$Q$6, IF(WEEKDAY(C27)=WEEKDAY($P$7),$Q$7, IF(WEEKDAY(C27)=WEEKDAY($P$8),$Q$8, IF(WEEKDAY(C27)=WEEKDAY($P$9),$Q$9, IF(WEEKDAY(C27)=WEEKDAY($P$10),$Q$10, IF(WEEKDAY(C27)=WEEKDAY($P$11),$Q$11, IF(WEEKDAY(C27)=WEEKDAY($P$12),$Q$12,""))))))),"")</f>
        <v>0.333333333333333</v>
      </c>
    </row>
    <row r="28" customFormat="false" ht="18.75" hidden="false" customHeight="false" outlineLevel="0" collapsed="false">
      <c r="B28" s="32" t="n">
        <f aca="false">B27+1</f>
        <v>41662</v>
      </c>
      <c r="C28" s="33" t="n">
        <f aca="false">B28</f>
        <v>41662</v>
      </c>
      <c r="D28" s="19"/>
      <c r="E28" s="34"/>
      <c r="F28" s="34"/>
      <c r="G28" s="34"/>
      <c r="H28" s="34"/>
      <c r="I28" s="34" t="str">
        <f aca="true">IF(AZ28=0,"",IF(AY28=0,"",IF(OR(B28&lt;=TODAY(),AZ28),AY28,"")))</f>
        <v/>
      </c>
      <c r="J28" s="22" t="n">
        <f aca="false">IF(AND(Feiertage!$G$2&lt;&gt;"ja",AV28=1),IF(AZ28&gt;0,BB28+AZ28,BB28),IF(AZ28=0,0, IF(I28&lt;&gt;"",AZ28-I28,AZ28)))+AX28</f>
        <v>0</v>
      </c>
      <c r="K28" s="34" t="n">
        <f aca="false">IF(AV28=0,BB28,IF(Feiertage!$G$2="ja","00:00",BB28))</f>
        <v>0.333333333333333</v>
      </c>
      <c r="L28" s="22" t="str">
        <f aca="true">IF(OR(B28&lt;=TODAY(),J28,AW28="G"),IF(J28&lt;&gt;"",IF(J28-K28=0,"",J28-K28),IF(K28&lt;&gt;"",-K28,"")),"")</f>
        <v/>
      </c>
      <c r="M28" s="23" t="str">
        <f aca="false">IF(LOWER(AW28)=LOWER(Urlaub!$W$19),Urlaub!$S$19, IF(LOWER(AW28)=LOWER(Urlaub!$W$20),Urlaub!$S$20, IF(LOWER(AW28)=LOWER(Urlaub!$W$21),Urlaub!$S$21, IF(LOWER(AW28)=LOWER(Urlaub!$W$22),Urlaub!$S$22, IF(LOWER(AW28)=LOWER(Urlaub!$W$23),Urlaub!$S$23, IF(LOWER(AW28)=LOWER(Urlaub!$W$24),Urlaub!$S$24,""))))))&amp;IF(AND(EXACT(LOWER(AW28),AW28),AW28&lt;&gt;0)," 1/2","")</f>
        <v/>
      </c>
      <c r="N28" s="36" t="n">
        <f aca="false">24*J28*IF(WEEKDAY(C28)=WEEKDAY($P$6),$S$6, IF(WEEKDAY(C28)=WEEKDAY($P$7),$S$7, IF(WEEKDAY(C28)=WEEKDAY($P$8),$S$8, IF(WEEKDAY(C28)=WEEKDAY($P$9),$S$9, IF(WEEKDAY(C28)=WEEKDAY($P$10),$S$10, IF(WEEKDAY(C28)=WEEKDAY($P$11),$S$11, IF(WEEKDAY(C28)=WEEKDAY($P$12),$S$12,"")))))))</f>
        <v>0</v>
      </c>
      <c r="AV28" s="0" t="n">
        <f aca="false">IF(IFERROR(MATCH($B28,Feiertage!$B$2:$B$34,0)&gt;0,0),1,0)</f>
        <v>0</v>
      </c>
      <c r="AW28" s="27" t="n">
        <f aca="false">IFERROR(HLOOKUP(DAY(B28),Urlaub!$C$4:$AG$16,MONTH(B28)+1,0),0)</f>
        <v>0</v>
      </c>
      <c r="AX28" s="28" t="n">
        <f aca="false">IFERROR(IF(OR(AW28=0,AW28="G"),0,IF(EXACT(LOWER(AW28),AW28),0.5*BB28,BB28)),"")</f>
        <v>0</v>
      </c>
      <c r="AY28" s="29" t="n">
        <f aca="false">IFERROR(IF(WEEKDAY(C28)=WEEKDAY($P$6),$R$6, IF(WEEKDAY(C28)=WEEKDAY($P$7),$R$7, IF(WEEKDAY(C28)=WEEKDAY($P$8),$R$8, IF(WEEKDAY(C28)=WEEKDAY($P$9),$R$9, IF(WEEKDAY(C28)=WEEKDAY($P$10),$R$10, IF(WEEKDAY(C28)=WEEKDAY($P$11),$R$11, IF(WEEKDAY(C28)=WEEKDAY($P$12),$R$12,""))))))),"")</f>
        <v>0.0208333333333333</v>
      </c>
      <c r="AZ28" s="30" t="n">
        <f aca="false">IF(F28,IF(E28,IF(E28&gt;F28,F28+"24:00"-E28,F28-E28),0),0)+IF(G28,IF(G28,IF(G28&gt;H28,H28+"24:00"-G28,H28-G28),0),0)</f>
        <v>0</v>
      </c>
      <c r="BA28" s="31" t="n">
        <f aca="false">AZ28*24</f>
        <v>0</v>
      </c>
      <c r="BB28" s="30" t="n">
        <f aca="false">IFERROR(IF(WEEKDAY(C28)=WEEKDAY($P$6),$Q$6, IF(WEEKDAY(C28)=WEEKDAY($P$7),$Q$7, IF(WEEKDAY(C28)=WEEKDAY($P$8),$Q$8, IF(WEEKDAY(C28)=WEEKDAY($P$9),$Q$9, IF(WEEKDAY(C28)=WEEKDAY($P$10),$Q$10, IF(WEEKDAY(C28)=WEEKDAY($P$11),$Q$11, IF(WEEKDAY(C28)=WEEKDAY($P$12),$Q$12,""))))))),"")</f>
        <v>0.333333333333333</v>
      </c>
    </row>
    <row r="29" customFormat="false" ht="18.75" hidden="false" customHeight="false" outlineLevel="0" collapsed="false">
      <c r="B29" s="32" t="n">
        <f aca="false">B28+1</f>
        <v>41663</v>
      </c>
      <c r="C29" s="33" t="n">
        <f aca="false">B29</f>
        <v>41663</v>
      </c>
      <c r="D29" s="19"/>
      <c r="E29" s="34"/>
      <c r="F29" s="34"/>
      <c r="G29" s="34"/>
      <c r="H29" s="34"/>
      <c r="I29" s="34" t="str">
        <f aca="true">IF(AZ29=0,"",IF(AY29=0,"",IF(OR(B29&lt;=TODAY(),AZ29),AY29,"")))</f>
        <v/>
      </c>
      <c r="J29" s="22" t="n">
        <f aca="false">IF(AND(Feiertage!$G$2&lt;&gt;"ja",AV29=1),IF(AZ29&gt;0,BB29+AZ29,BB29),IF(AZ29=0,0, IF(I29&lt;&gt;"",AZ29-I29,AZ29)))+AX29</f>
        <v>0</v>
      </c>
      <c r="K29" s="34" t="n">
        <f aca="false">IF(AV29=0,BB29,IF(Feiertage!$G$2="ja","00:00",BB29))</f>
        <v>0.333333333333333</v>
      </c>
      <c r="L29" s="22" t="str">
        <f aca="true">IF(OR(B29&lt;=TODAY(),J29,AW29="G"),IF(J29&lt;&gt;"",IF(J29-K29=0,"",J29-K29),IF(K29&lt;&gt;"",-K29,"")),"")</f>
        <v/>
      </c>
      <c r="M29" s="23" t="str">
        <f aca="false">IF(LOWER(AW29)=LOWER(Urlaub!$W$19),Urlaub!$S$19, IF(LOWER(AW29)=LOWER(Urlaub!$W$20),Urlaub!$S$20, IF(LOWER(AW29)=LOWER(Urlaub!$W$21),Urlaub!$S$21, IF(LOWER(AW29)=LOWER(Urlaub!$W$22),Urlaub!$S$22, IF(LOWER(AW29)=LOWER(Urlaub!$W$23),Urlaub!$S$23, IF(LOWER(AW29)=LOWER(Urlaub!$W$24),Urlaub!$S$24,""))))))&amp;IF(AND(EXACT(LOWER(AW29),AW29),AW29&lt;&gt;0)," 1/2","")</f>
        <v/>
      </c>
      <c r="N29" s="36" t="n">
        <f aca="false">24*J29*IF(WEEKDAY(C29)=WEEKDAY($P$6),$S$6, IF(WEEKDAY(C29)=WEEKDAY($P$7),$S$7, IF(WEEKDAY(C29)=WEEKDAY($P$8),$S$8, IF(WEEKDAY(C29)=WEEKDAY($P$9),$S$9, IF(WEEKDAY(C29)=WEEKDAY($P$10),$S$10, IF(WEEKDAY(C29)=WEEKDAY($P$11),$S$11, IF(WEEKDAY(C29)=WEEKDAY($P$12),$S$12,"")))))))</f>
        <v>0</v>
      </c>
      <c r="AV29" s="0" t="n">
        <f aca="false">IF(IFERROR(MATCH($B29,Feiertage!$B$2:$B$34,0)&gt;0,0),1,0)</f>
        <v>0</v>
      </c>
      <c r="AW29" s="27" t="n">
        <f aca="false">IFERROR(HLOOKUP(DAY(B29),Urlaub!$C$4:$AG$16,MONTH(B29)+1,0),0)</f>
        <v>0</v>
      </c>
      <c r="AX29" s="28" t="n">
        <f aca="false">IFERROR(IF(OR(AW29=0,AW29="G"),0,IF(EXACT(LOWER(AW29),AW29),0.5*BB29,BB29)),"")</f>
        <v>0</v>
      </c>
      <c r="AY29" s="29" t="n">
        <f aca="false">IFERROR(IF(WEEKDAY(C29)=WEEKDAY($P$6),$R$6, IF(WEEKDAY(C29)=WEEKDAY($P$7),$R$7, IF(WEEKDAY(C29)=WEEKDAY($P$8),$R$8, IF(WEEKDAY(C29)=WEEKDAY($P$9),$R$9, IF(WEEKDAY(C29)=WEEKDAY($P$10),$R$10, IF(WEEKDAY(C29)=WEEKDAY($P$11),$R$11, IF(WEEKDAY(C29)=WEEKDAY($P$12),$R$12,""))))))),"")</f>
        <v>0.0208333333333333</v>
      </c>
      <c r="AZ29" s="30" t="n">
        <f aca="false">IF(F29,IF(E29,IF(E29&gt;F29,F29+"24:00"-E29,F29-E29),0),0)+IF(G29,IF(G29,IF(G29&gt;H29,H29+"24:00"-G29,H29-G29),0),0)</f>
        <v>0</v>
      </c>
      <c r="BA29" s="31" t="n">
        <f aca="false">AZ29*24</f>
        <v>0</v>
      </c>
      <c r="BB29" s="30" t="n">
        <f aca="false">IFERROR(IF(WEEKDAY(C29)=WEEKDAY($P$6),$Q$6, IF(WEEKDAY(C29)=WEEKDAY($P$7),$Q$7, IF(WEEKDAY(C29)=WEEKDAY($P$8),$Q$8, IF(WEEKDAY(C29)=WEEKDAY($P$9),$Q$9, IF(WEEKDAY(C29)=WEEKDAY($P$10),$Q$10, IF(WEEKDAY(C29)=WEEKDAY($P$11),$Q$11, IF(WEEKDAY(C29)=WEEKDAY($P$12),$Q$12,""))))))),"")</f>
        <v>0.333333333333333</v>
      </c>
    </row>
    <row r="30" customFormat="false" ht="18.75" hidden="false" customHeight="false" outlineLevel="0" collapsed="false">
      <c r="B30" s="32" t="n">
        <f aca="false">B29+1</f>
        <v>41664</v>
      </c>
      <c r="C30" s="33" t="n">
        <f aca="false">B30</f>
        <v>41664</v>
      </c>
      <c r="D30" s="19"/>
      <c r="E30" s="34"/>
      <c r="F30" s="34"/>
      <c r="G30" s="34"/>
      <c r="H30" s="34"/>
      <c r="I30" s="34" t="str">
        <f aca="true">IF(AZ30=0,"",IF(AY30=0,"",IF(OR(B30&lt;=TODAY(),AZ30),AY30,"")))</f>
        <v/>
      </c>
      <c r="J30" s="22" t="n">
        <f aca="false">IF(AND(Feiertage!$G$2&lt;&gt;"ja",AV30=1),IF(AZ30&gt;0,BB30+AZ30,BB30),IF(AZ30=0,0, IF(I30&lt;&gt;"",AZ30-I30,AZ30)))+AX30</f>
        <v>0</v>
      </c>
      <c r="K30" s="34" t="n">
        <f aca="false">IF(AV30=0,BB30,IF(Feiertage!$G$2="ja","00:00",BB30))</f>
        <v>0.25</v>
      </c>
      <c r="L30" s="22" t="str">
        <f aca="true">IF(OR(B30&lt;=TODAY(),J30,AW30="G"),IF(J30&lt;&gt;"",IF(J30-K30=0,"",J30-K30),IF(K30&lt;&gt;"",-K30,"")),"")</f>
        <v/>
      </c>
      <c r="M30" s="23" t="str">
        <f aca="false">IF(LOWER(AW30)=LOWER(Urlaub!$W$19),Urlaub!$S$19, IF(LOWER(AW30)=LOWER(Urlaub!$W$20),Urlaub!$S$20, IF(LOWER(AW30)=LOWER(Urlaub!$W$21),Urlaub!$S$21, IF(LOWER(AW30)=LOWER(Urlaub!$W$22),Urlaub!$S$22, IF(LOWER(AW30)=LOWER(Urlaub!$W$23),Urlaub!$S$23, IF(LOWER(AW30)=LOWER(Urlaub!$W$24),Urlaub!$S$24,""))))))&amp;IF(AND(EXACT(LOWER(AW30),AW30),AW30&lt;&gt;0)," 1/2","")</f>
        <v/>
      </c>
      <c r="N30" s="36" t="n">
        <f aca="false">24*J30*IF(WEEKDAY(C30)=WEEKDAY($P$6),$S$6, IF(WEEKDAY(C30)=WEEKDAY($P$7),$S$7, IF(WEEKDAY(C30)=WEEKDAY($P$8),$S$8, IF(WEEKDAY(C30)=WEEKDAY($P$9),$S$9, IF(WEEKDAY(C30)=WEEKDAY($P$10),$S$10, IF(WEEKDAY(C30)=WEEKDAY($P$11),$S$11, IF(WEEKDAY(C30)=WEEKDAY($P$12),$S$12,"")))))))</f>
        <v>0</v>
      </c>
      <c r="AV30" s="0" t="n">
        <f aca="false">IF(IFERROR(MATCH($B30,Feiertage!$B$2:$B$34,0)&gt;0,0),1,0)</f>
        <v>0</v>
      </c>
      <c r="AW30" s="27" t="n">
        <f aca="false">IFERROR(HLOOKUP(DAY(B30),Urlaub!$C$4:$AG$16,MONTH(B30)+1,0),0)</f>
        <v>0</v>
      </c>
      <c r="AX30" s="28" t="n">
        <f aca="false">IFERROR(IF(OR(AW30=0,AW30="G"),0,IF(EXACT(LOWER(AW30),AW30),0.5*BB30,BB30)),"")</f>
        <v>0</v>
      </c>
      <c r="AY30" s="29" t="n">
        <f aca="false">IFERROR(IF(WEEKDAY(C30)=WEEKDAY($P$6),$R$6, IF(WEEKDAY(C30)=WEEKDAY($P$7),$R$7, IF(WEEKDAY(C30)=WEEKDAY($P$8),$R$8, IF(WEEKDAY(C30)=WEEKDAY($P$9),$R$9, IF(WEEKDAY(C30)=WEEKDAY($P$10),$R$10, IF(WEEKDAY(C30)=WEEKDAY($P$11),$R$11, IF(WEEKDAY(C30)=WEEKDAY($P$12),$R$12,""))))))),"")</f>
        <v>0.0208333333333333</v>
      </c>
      <c r="AZ30" s="30" t="n">
        <f aca="false">IF(F30,IF(E30,IF(E30&gt;F30,F30+"24:00"-E30,F30-E30),0),0)+IF(G30,IF(G30,IF(G30&gt;H30,H30+"24:00"-G30,H30-G30),0),0)</f>
        <v>0</v>
      </c>
      <c r="BA30" s="31" t="n">
        <f aca="false">AZ30*24</f>
        <v>0</v>
      </c>
      <c r="BB30" s="30" t="n">
        <f aca="false">IFERROR(IF(WEEKDAY(C30)=WEEKDAY($P$6),$Q$6, IF(WEEKDAY(C30)=WEEKDAY($P$7),$Q$7, IF(WEEKDAY(C30)=WEEKDAY($P$8),$Q$8, IF(WEEKDAY(C30)=WEEKDAY($P$9),$Q$9, IF(WEEKDAY(C30)=WEEKDAY($P$10),$Q$10, IF(WEEKDAY(C30)=WEEKDAY($P$11),$Q$11, IF(WEEKDAY(C30)=WEEKDAY($P$12),$Q$12,""))))))),"")</f>
        <v>0.25</v>
      </c>
    </row>
    <row r="31" customFormat="false" ht="18.75" hidden="false" customHeight="false" outlineLevel="0" collapsed="false">
      <c r="B31" s="32" t="n">
        <f aca="false">B30+1</f>
        <v>41665</v>
      </c>
      <c r="C31" s="33" t="n">
        <f aca="false">B31</f>
        <v>41665</v>
      </c>
      <c r="D31" s="19"/>
      <c r="E31" s="34"/>
      <c r="F31" s="34"/>
      <c r="G31" s="34"/>
      <c r="H31" s="34"/>
      <c r="I31" s="34" t="str">
        <f aca="true">IF(AZ31=0,"",IF(AY31=0,"",IF(OR(B31&lt;=TODAY(),AZ31),AY31,"")))</f>
        <v/>
      </c>
      <c r="J31" s="22" t="n">
        <f aca="false">IF(AND(Feiertage!$G$2&lt;&gt;"ja",AV31=1),IF(AZ31&gt;0,BB31+AZ31,BB31),IF(AZ31=0,0, IF(I31&lt;&gt;"",AZ31-I31,AZ31)))+AX31</f>
        <v>0</v>
      </c>
      <c r="K31" s="34" t="n">
        <f aca="false">IF(AV31=0,BB31,IF(Feiertage!$G$2="ja","00:00",BB31))</f>
        <v>0</v>
      </c>
      <c r="L31" s="22" t="str">
        <f aca="true">IF(OR(B31&lt;=TODAY(),J31,AW31="G"),IF(J31&lt;&gt;"",IF(J31-K31=0,"",J31-K31),IF(K31&lt;&gt;"",-K31,"")),"")</f>
        <v/>
      </c>
      <c r="M31" s="23" t="str">
        <f aca="false">IF(LOWER(AW31)=LOWER(Urlaub!$W$19),Urlaub!$S$19, IF(LOWER(AW31)=LOWER(Urlaub!$W$20),Urlaub!$S$20, IF(LOWER(AW31)=LOWER(Urlaub!$W$21),Urlaub!$S$21, IF(LOWER(AW31)=LOWER(Urlaub!$W$22),Urlaub!$S$22, IF(LOWER(AW31)=LOWER(Urlaub!$W$23),Urlaub!$S$23, IF(LOWER(AW31)=LOWER(Urlaub!$W$24),Urlaub!$S$24,""))))))&amp;IF(AND(EXACT(LOWER(AW31),AW31),AW31&lt;&gt;0)," 1/2","")</f>
        <v/>
      </c>
      <c r="N31" s="36" t="n">
        <f aca="false">24*J31*IF(WEEKDAY(C31)=WEEKDAY($P$6),$S$6, IF(WEEKDAY(C31)=WEEKDAY($P$7),$S$7, IF(WEEKDAY(C31)=WEEKDAY($P$8),$S$8, IF(WEEKDAY(C31)=WEEKDAY($P$9),$S$9, IF(WEEKDAY(C31)=WEEKDAY($P$10),$S$10, IF(WEEKDAY(C31)=WEEKDAY($P$11),$S$11, IF(WEEKDAY(C31)=WEEKDAY($P$12),$S$12,"")))))))</f>
        <v>0</v>
      </c>
      <c r="AV31" s="0" t="n">
        <f aca="false">IF(IFERROR(MATCH($B31,Feiertage!$B$2:$B$34,0)&gt;0,0),1,0)</f>
        <v>0</v>
      </c>
      <c r="AW31" s="27" t="n">
        <f aca="false">IFERROR(HLOOKUP(DAY(B31),Urlaub!$C$4:$AG$16,MONTH(B31)+1,0),0)</f>
        <v>0</v>
      </c>
      <c r="AX31" s="28" t="n">
        <f aca="false">IFERROR(IF(OR(AW31=0,AW31="G"),0,IF(EXACT(LOWER(AW31),AW31),0.5*BB31,BB31)),"")</f>
        <v>0</v>
      </c>
      <c r="AY31" s="29" t="n">
        <f aca="false">IFERROR(IF(WEEKDAY(C31)=WEEKDAY($P$6),$R$6, IF(WEEKDAY(C31)=WEEKDAY($P$7),$R$7, IF(WEEKDAY(C31)=WEEKDAY($P$8),$R$8, IF(WEEKDAY(C31)=WEEKDAY($P$9),$R$9, IF(WEEKDAY(C31)=WEEKDAY($P$10),$R$10, IF(WEEKDAY(C31)=WEEKDAY($P$11),$R$11, IF(WEEKDAY(C31)=WEEKDAY($P$12),$R$12,""))))))),"")</f>
        <v>0.0208333333333333</v>
      </c>
      <c r="AZ31" s="30" t="n">
        <f aca="false">IF(F31,IF(E31,IF(E31&gt;F31,F31+"24:00"-E31,F31-E31),0),0)+IF(G31,IF(G31,IF(G31&gt;H31,H31+"24:00"-G31,H31-G31),0),0)</f>
        <v>0</v>
      </c>
      <c r="BA31" s="31" t="n">
        <f aca="false">AZ31*24</f>
        <v>0</v>
      </c>
      <c r="BB31" s="30" t="n">
        <f aca="false">IFERROR(IF(WEEKDAY(C31)=WEEKDAY($P$6),$Q$6, IF(WEEKDAY(C31)=WEEKDAY($P$7),$Q$7, IF(WEEKDAY(C31)=WEEKDAY($P$8),$Q$8, IF(WEEKDAY(C31)=WEEKDAY($P$9),$Q$9, IF(WEEKDAY(C31)=WEEKDAY($P$10),$Q$10, IF(WEEKDAY(C31)=WEEKDAY($P$11),$Q$11, IF(WEEKDAY(C31)=WEEKDAY($P$12),$Q$12,""))))))),"")</f>
        <v>0</v>
      </c>
    </row>
    <row r="32" customFormat="false" ht="18.75" hidden="false" customHeight="false" outlineLevel="0" collapsed="false">
      <c r="B32" s="32" t="n">
        <f aca="false">B31+1</f>
        <v>41666</v>
      </c>
      <c r="C32" s="33" t="n">
        <f aca="false">B32</f>
        <v>41666</v>
      </c>
      <c r="D32" s="19"/>
      <c r="E32" s="34"/>
      <c r="F32" s="34"/>
      <c r="G32" s="34"/>
      <c r="H32" s="34"/>
      <c r="I32" s="34" t="str">
        <f aca="true">IF(AZ32=0,"",IF(AY32=0,"",IF(OR(B32&lt;=TODAY(),AZ32),AY32,"")))</f>
        <v/>
      </c>
      <c r="J32" s="22" t="n">
        <f aca="false">IF(AND(Feiertage!$G$2&lt;&gt;"ja",AV32=1),IF(AZ32&gt;0,BB32+AZ32,BB32),IF(AZ32=0,0, IF(I32&lt;&gt;"",AZ32-I32,AZ32)))+AX32</f>
        <v>0</v>
      </c>
      <c r="K32" s="34" t="n">
        <f aca="false">IF(AV32=0,BB32,IF(Feiertage!$G$2="ja","00:00",BB32))</f>
        <v>0</v>
      </c>
      <c r="L32" s="22" t="str">
        <f aca="true">IF(OR(B32&lt;=TODAY(),J32,AW32="G"),IF(J32&lt;&gt;"",IF(J32-K32=0,"",J32-K32),IF(K32&lt;&gt;"",-K32,"")),"")</f>
        <v/>
      </c>
      <c r="M32" s="23" t="str">
        <f aca="false">IF(LOWER(AW32)=LOWER(Urlaub!$W$19),Urlaub!$S$19, IF(LOWER(AW32)=LOWER(Urlaub!$W$20),Urlaub!$S$20, IF(LOWER(AW32)=LOWER(Urlaub!$W$21),Urlaub!$S$21, IF(LOWER(AW32)=LOWER(Urlaub!$W$22),Urlaub!$S$22, IF(LOWER(AW32)=LOWER(Urlaub!$W$23),Urlaub!$S$23, IF(LOWER(AW32)=LOWER(Urlaub!$W$24),Urlaub!$S$24,""))))))&amp;IF(AND(EXACT(LOWER(AW32),AW32),AW32&lt;&gt;0)," 1/2","")</f>
        <v/>
      </c>
      <c r="N32" s="36" t="n">
        <f aca="false">24*J32*IF(WEEKDAY(C32)=WEEKDAY($P$6),$S$6, IF(WEEKDAY(C32)=WEEKDAY($P$7),$S$7, IF(WEEKDAY(C32)=WEEKDAY($P$8),$S$8, IF(WEEKDAY(C32)=WEEKDAY($P$9),$S$9, IF(WEEKDAY(C32)=WEEKDAY($P$10),$S$10, IF(WEEKDAY(C32)=WEEKDAY($P$11),$S$11, IF(WEEKDAY(C32)=WEEKDAY($P$12),$S$12,"")))))))</f>
        <v>0</v>
      </c>
      <c r="AV32" s="0" t="n">
        <f aca="false">IF(IFERROR(MATCH($B32,Feiertage!$B$2:$B$34,0)&gt;0,0),1,0)</f>
        <v>0</v>
      </c>
      <c r="AW32" s="27" t="n">
        <f aca="false">IFERROR(HLOOKUP(DAY(B32),Urlaub!$C$4:$AG$16,MONTH(B32)+1,0),0)</f>
        <v>0</v>
      </c>
      <c r="AX32" s="28" t="n">
        <f aca="false">IFERROR(IF(OR(AW32=0,AW32="G"),0,IF(EXACT(LOWER(AW32),AW32),0.5*BB32,BB32)),"")</f>
        <v>0</v>
      </c>
      <c r="AY32" s="29" t="n">
        <f aca="false">IFERROR(IF(WEEKDAY(C32)=WEEKDAY($P$6),$R$6, IF(WEEKDAY(C32)=WEEKDAY($P$7),$R$7, IF(WEEKDAY(C32)=WEEKDAY($P$8),$R$8, IF(WEEKDAY(C32)=WEEKDAY($P$9),$R$9, IF(WEEKDAY(C32)=WEEKDAY($P$10),$R$10, IF(WEEKDAY(C32)=WEEKDAY($P$11),$R$11, IF(WEEKDAY(C32)=WEEKDAY($P$12),$R$12,""))))))),"")</f>
        <v>0.0208333333333333</v>
      </c>
      <c r="AZ32" s="30" t="n">
        <f aca="false">IF(F32,IF(E32,IF(E32&gt;F32,F32+"24:00"-E32,F32-E32),0),0)+IF(G32,IF(G32,IF(G32&gt;H32,H32+"24:00"-G32,H32-G32),0),0)</f>
        <v>0</v>
      </c>
      <c r="BA32" s="31" t="n">
        <f aca="false">AZ32*24</f>
        <v>0</v>
      </c>
      <c r="BB32" s="30" t="n">
        <f aca="false">IFERROR(IF(WEEKDAY(C32)=WEEKDAY($P$6),$Q$6, IF(WEEKDAY(C32)=WEEKDAY($P$7),$Q$7, IF(WEEKDAY(C32)=WEEKDAY($P$8),$Q$8, IF(WEEKDAY(C32)=WEEKDAY($P$9),$Q$9, IF(WEEKDAY(C32)=WEEKDAY($P$10),$Q$10, IF(WEEKDAY(C32)=WEEKDAY($P$11),$Q$11, IF(WEEKDAY(C32)=WEEKDAY($P$12),$Q$12,""))))))),"")</f>
        <v>0</v>
      </c>
    </row>
    <row r="33" customFormat="false" ht="18.75" hidden="false" customHeight="false" outlineLevel="0" collapsed="false">
      <c r="B33" s="32" t="n">
        <f aca="false">IF(B32&lt;&gt;"",IF(MONTH($B$1)&lt;MONTH(B32+1),"",B32+1),"")</f>
        <v>41667</v>
      </c>
      <c r="C33" s="33" t="n">
        <f aca="false">B33</f>
        <v>41667</v>
      </c>
      <c r="D33" s="19"/>
      <c r="E33" s="34"/>
      <c r="F33" s="34"/>
      <c r="G33" s="34"/>
      <c r="H33" s="34"/>
      <c r="I33" s="34" t="str">
        <f aca="true">IF(AZ33=0,"",IF(AY33=0,"",IF(OR(B33&lt;=TODAY(),AZ33),AY33,"")))</f>
        <v/>
      </c>
      <c r="J33" s="22" t="n">
        <f aca="false">IF(B33&lt;&gt;"",IF(AND(Feiertage!$G$2&lt;&gt;"ja",AV33=1),IF(AZ33&gt;0,BB33+AZ33,BB33),IF(AZ33=0,0, IF(I33&lt;&gt;"",AZ33-I33,AZ33)))+AX33,"")</f>
        <v>0</v>
      </c>
      <c r="K33" s="34" t="n">
        <f aca="false">IF(B33&lt;&gt;"",IF(AV33=0,BB33,IF(Feiertage!$G$2="ja","00:00",BB33)),"")</f>
        <v>0.333333333333333</v>
      </c>
      <c r="L33" s="22" t="str">
        <f aca="true">IF(OR(B33&lt;=TODAY(),J33,AW33="G"),IF(J33&lt;&gt;"",IF(J33-K33=0,"",J33-K33),IF(K33&lt;&gt;"",-K33,"")),"")</f>
        <v/>
      </c>
      <c r="M33" s="23" t="str">
        <f aca="false">IF(LOWER(AW33)=LOWER(Urlaub!$W$19),Urlaub!$S$19, IF(LOWER(AW33)=LOWER(Urlaub!$W$20),Urlaub!$S$20, IF(LOWER(AW33)=LOWER(Urlaub!$W$21),Urlaub!$S$21, IF(LOWER(AW33)=LOWER(Urlaub!$W$22),Urlaub!$S$22, IF(LOWER(AW33)=LOWER(Urlaub!$W$23),Urlaub!$S$23, IF(LOWER(AW33)=LOWER(Urlaub!$W$24),Urlaub!$S$24,""))))))&amp;IF(AND(EXACT(LOWER(AW33),AW33),AW33&lt;&gt;0)," 1/2","")</f>
        <v/>
      </c>
      <c r="N33" s="36" t="n">
        <f aca="false">IF(J33&lt;&gt;"",24*J33*IF(WEEKDAY(C33)=WEEKDAY($P$6),$S$6, IF(WEEKDAY(C33)=WEEKDAY($P$7),$S$7, IF(WEEKDAY(C33)=WEEKDAY($P$8),$S$8, IF(WEEKDAY(C33)=WEEKDAY($P$9),$S$9, IF(WEEKDAY(C33)=WEEKDAY($P$10),$S$10, IF(WEEKDAY(C33)=WEEKDAY($P$11),$S$11, IF(WEEKDAY(C33)=WEEKDAY($P$12),$S$12,""))))))),"")</f>
        <v>0</v>
      </c>
      <c r="AV33" s="0" t="n">
        <f aca="false">IF(IFERROR(MATCH($B33,Feiertage!$B$2:$B$34,0)&gt;0,0),1,0)</f>
        <v>0</v>
      </c>
      <c r="AW33" s="27" t="n">
        <f aca="false">IFERROR(HLOOKUP(DAY(B33),Urlaub!$C$4:$AG$16,MONTH(B33)+1,0),0)</f>
        <v>0</v>
      </c>
      <c r="AX33" s="28" t="n">
        <f aca="false">IFERROR(IF(OR(AW33=0,AW33="G"),0,IF(EXACT(LOWER(AW33),AW33),0.5*BB33,BB33)),"")</f>
        <v>0</v>
      </c>
      <c r="AY33" s="29" t="n">
        <f aca="false">IFERROR(IF(WEEKDAY(C33)=WEEKDAY($P$6),$R$6, IF(WEEKDAY(C33)=WEEKDAY($P$7),$R$7, IF(WEEKDAY(C33)=WEEKDAY($P$8),$R$8, IF(WEEKDAY(C33)=WEEKDAY($P$9),$R$9, IF(WEEKDAY(C33)=WEEKDAY($P$10),$R$10, IF(WEEKDAY(C33)=WEEKDAY($P$11),$R$11, IF(WEEKDAY(C33)=WEEKDAY($P$12),$R$12,""))))))),"")</f>
        <v>0.0208333333333333</v>
      </c>
      <c r="AZ33" s="30" t="n">
        <f aca="false">IF(F33,IF(E33,IF(E33&gt;F33,F33+"24:00"-E33,F33-E33),0),0)+IF(G33,IF(G33,IF(G33&gt;H33,H33+"24:00"-G33,H33-G33),0),0)</f>
        <v>0</v>
      </c>
      <c r="BA33" s="31" t="n">
        <f aca="false">AZ33*24</f>
        <v>0</v>
      </c>
      <c r="BB33" s="30" t="n">
        <f aca="false">IFERROR(IF(WEEKDAY(C33)=WEEKDAY($P$6),$Q$6, IF(WEEKDAY(C33)=WEEKDAY($P$7),$Q$7, IF(WEEKDAY(C33)=WEEKDAY($P$8),$Q$8, IF(WEEKDAY(C33)=WEEKDAY($P$9),$Q$9, IF(WEEKDAY(C33)=WEEKDAY($P$10),$Q$10, IF(WEEKDAY(C33)=WEEKDAY($P$11),$Q$11, IF(WEEKDAY(C33)=WEEKDAY($P$12),$Q$12,""))))))),"")</f>
        <v>0.333333333333333</v>
      </c>
    </row>
    <row r="34" customFormat="false" ht="18.75" hidden="false" customHeight="false" outlineLevel="0" collapsed="false">
      <c r="B34" s="32" t="n">
        <f aca="false">IF(B33&lt;&gt;"",IF(MONTH($B$1)&lt;MONTH(B33+1),"",B33+1),"")</f>
        <v>41668</v>
      </c>
      <c r="C34" s="33" t="n">
        <f aca="false">B34</f>
        <v>41668</v>
      </c>
      <c r="D34" s="19"/>
      <c r="E34" s="34"/>
      <c r="F34" s="34"/>
      <c r="G34" s="34"/>
      <c r="H34" s="34"/>
      <c r="I34" s="34" t="str">
        <f aca="true">IF(AZ34=0,"",IF(AY34=0,"",IF(OR(B34&lt;=TODAY(),AZ34),AY34,"")))</f>
        <v/>
      </c>
      <c r="J34" s="22" t="n">
        <f aca="false">IF(B34&lt;&gt;"",IF(AND(Feiertage!$G$2&lt;&gt;"ja",AV34=1),IF(AZ34&gt;0,BB34+AZ34,BB34),IF(AZ34=0,0, IF(I34&lt;&gt;"",AZ34-I34,AZ34)))+AX34,"")</f>
        <v>0</v>
      </c>
      <c r="K34" s="34" t="n">
        <f aca="false">IF(B34&lt;&gt;"",IF(AV34=0,BB34,IF(Feiertage!$G$2="ja","00:00",BB34)),"")</f>
        <v>0.333333333333333</v>
      </c>
      <c r="L34" s="22" t="str">
        <f aca="true">IF(OR(B34&lt;=TODAY(),J34,AW34="G"),IF(J34&lt;&gt;"",IF(J34-K34=0,"",J34-K34),IF(K34&lt;&gt;"",-K34,"")),"")</f>
        <v/>
      </c>
      <c r="M34" s="23" t="str">
        <f aca="false">IF(LOWER(AW34)=LOWER(Urlaub!$W$19),Urlaub!$S$19, IF(LOWER(AW34)=LOWER(Urlaub!$W$20),Urlaub!$S$20, IF(LOWER(AW34)=LOWER(Urlaub!$W$21),Urlaub!$S$21, IF(LOWER(AW34)=LOWER(Urlaub!$W$22),Urlaub!$S$22, IF(LOWER(AW34)=LOWER(Urlaub!$W$23),Urlaub!$S$23, IF(LOWER(AW34)=LOWER(Urlaub!$W$24),Urlaub!$S$24,""))))))&amp;IF(AND(EXACT(LOWER(AW34),AW34),AW34&lt;&gt;0)," 1/2","")</f>
        <v/>
      </c>
      <c r="N34" s="36" t="n">
        <f aca="false">IF(J34&lt;&gt;"",24*J34*IF(WEEKDAY(C34)=WEEKDAY($P$6),$S$6, IF(WEEKDAY(C34)=WEEKDAY($P$7),$S$7, IF(WEEKDAY(C34)=WEEKDAY($P$8),$S$8, IF(WEEKDAY(C34)=WEEKDAY($P$9),$S$9, IF(WEEKDAY(C34)=WEEKDAY($P$10),$S$10, IF(WEEKDAY(C34)=WEEKDAY($P$11),$S$11, IF(WEEKDAY(C34)=WEEKDAY($P$12),$S$12,""))))))),"")</f>
        <v>0</v>
      </c>
      <c r="AV34" s="0" t="n">
        <f aca="false">IF(IFERROR(MATCH($B34,Feiertage!$B$2:$B$34,0)&gt;0,0),1,0)</f>
        <v>0</v>
      </c>
      <c r="AW34" s="27" t="n">
        <f aca="false">IFERROR(HLOOKUP(DAY(B34),Urlaub!$C$4:$AG$16,MONTH(B34)+1,0),0)</f>
        <v>0</v>
      </c>
      <c r="AX34" s="28" t="n">
        <f aca="false">IFERROR(IF(OR(AW34=0,AW34="G"),0,IF(EXACT(LOWER(AW34),AW34),0.5*BB34,BB34)),"")</f>
        <v>0</v>
      </c>
      <c r="AY34" s="29" t="n">
        <f aca="false">IFERROR(IF(WEEKDAY(C34)=WEEKDAY($P$6),$R$6, IF(WEEKDAY(C34)=WEEKDAY($P$7),$R$7, IF(WEEKDAY(C34)=WEEKDAY($P$8),$R$8, IF(WEEKDAY(C34)=WEEKDAY($P$9),$R$9, IF(WEEKDAY(C34)=WEEKDAY($P$10),$R$10, IF(WEEKDAY(C34)=WEEKDAY($P$11),$R$11, IF(WEEKDAY(C34)=WEEKDAY($P$12),$R$12,""))))))),"")</f>
        <v>0.0208333333333333</v>
      </c>
      <c r="AZ34" s="30" t="n">
        <f aca="false">IF(F34,IF(E34,IF(E34&gt;F34,F34+"24:00"-E34,F34-E34),0),0)+IF(G34,IF(G34,IF(G34&gt;H34,H34+"24:00"-G34,H34-G34),0),0)</f>
        <v>0</v>
      </c>
      <c r="BA34" s="31" t="n">
        <f aca="false">AZ34*24</f>
        <v>0</v>
      </c>
      <c r="BB34" s="30" t="n">
        <f aca="false">IFERROR(IF(WEEKDAY(C34)=WEEKDAY($P$6),$Q$6, IF(WEEKDAY(C34)=WEEKDAY($P$7),$Q$7, IF(WEEKDAY(C34)=WEEKDAY($P$8),$Q$8, IF(WEEKDAY(C34)=WEEKDAY($P$9),$Q$9, IF(WEEKDAY(C34)=WEEKDAY($P$10),$Q$10, IF(WEEKDAY(C34)=WEEKDAY($P$11),$Q$11, IF(WEEKDAY(C34)=WEEKDAY($P$12),$Q$12,""))))))),"")</f>
        <v>0.333333333333333</v>
      </c>
    </row>
    <row r="35" customFormat="false" ht="19.5" hidden="false" customHeight="false" outlineLevel="0" collapsed="false">
      <c r="B35" s="56" t="n">
        <f aca="false">IF(B34&lt;&gt;"",IF(MONTH($B$1)&lt;MONTH(B34+1),"",B34+1),"")</f>
        <v>41669</v>
      </c>
      <c r="C35" s="57" t="n">
        <f aca="false">B35</f>
        <v>41669</v>
      </c>
      <c r="D35" s="58"/>
      <c r="E35" s="59"/>
      <c r="F35" s="59"/>
      <c r="G35" s="59"/>
      <c r="H35" s="60"/>
      <c r="I35" s="60" t="str">
        <f aca="true">IF(AZ35=0,"",IF(AY35=0,"",IF(OR(B35&lt;=TODAY(),AZ35),AY35,"")))</f>
        <v/>
      </c>
      <c r="J35" s="61" t="n">
        <f aca="false">IF(B35&lt;&gt;"",IF(AND(Feiertage!$G$2&lt;&gt;"ja",AV35=1),IF(AZ35&gt;0,BB35+AZ35,BB35),IF(AZ35=0,0, IF(I35&lt;&gt;"",AZ35-I35,AZ35)))+AX35,"")</f>
        <v>0</v>
      </c>
      <c r="K35" s="59" t="n">
        <f aca="false">IF(B35&lt;&gt;"",IF(AV35=0,BB35,IF(Feiertage!$G$2="ja","00:00",BB35)),"")</f>
        <v>0.333333333333333</v>
      </c>
      <c r="L35" s="22" t="str">
        <f aca="true">IF(OR(B35&lt;=TODAY(),J35,AW35="G"),IF(J35&lt;&gt;"",IF(J35-K35=0,"",J35-K35),IF(K35&lt;&gt;"",-K35,"")),"")</f>
        <v/>
      </c>
      <c r="M35" s="62" t="str">
        <f aca="false">IF(LOWER(AW35)=LOWER(Urlaub!$W$19),Urlaub!$S$19, IF(LOWER(AW35)=LOWER(Urlaub!$W$20),Urlaub!$S$20, IF(LOWER(AW35)=LOWER(Urlaub!$W$21),Urlaub!$S$21, IF(LOWER(AW35)=LOWER(Urlaub!$W$22),Urlaub!$S$22, IF(LOWER(AW35)=LOWER(Urlaub!$W$23),Urlaub!$S$23, IF(LOWER(AW35)=LOWER(Urlaub!$W$24),Urlaub!$S$24,""))))))&amp;IF(AND(EXACT(LOWER(AW35),AW35),AW35&lt;&gt;0)," 1/2","")</f>
        <v/>
      </c>
      <c r="N35" s="63" t="n">
        <f aca="false">IF(J35&lt;&gt;"",24*J35*IF(WEEKDAY(C35)=WEEKDAY($P$6),$S$6, IF(WEEKDAY(C35)=WEEKDAY($P$7),$S$7, IF(WEEKDAY(C35)=WEEKDAY($P$8),$S$8, IF(WEEKDAY(C35)=WEEKDAY($P$9),$S$9, IF(WEEKDAY(C35)=WEEKDAY($P$10),$S$10, IF(WEEKDAY(C35)=WEEKDAY($P$11),$S$11, IF(WEEKDAY(C35)=WEEKDAY($P$12),$S$12,""))))))),"")</f>
        <v>0</v>
      </c>
      <c r="AV35" s="0" t="n">
        <f aca="false">IF(IFERROR(MATCH($B35,Feiertage!$B$2:$B$34,0)&gt;0,0),1,0)</f>
        <v>0</v>
      </c>
      <c r="AW35" s="27" t="n">
        <f aca="false">IFERROR(HLOOKUP(DAY(B35),Urlaub!$C$4:$AG$16,MONTH(B35)+1,0),0)</f>
        <v>0</v>
      </c>
      <c r="AX35" s="28" t="n">
        <f aca="false">IFERROR(IF(OR(AW35=0,AW35="G"),0,IF(EXACT(LOWER(AW35),AW35),0.5*BB35,BB35)),"")</f>
        <v>0</v>
      </c>
      <c r="AY35" s="29" t="n">
        <f aca="false">IFERROR(IF(WEEKDAY(C35)=WEEKDAY($P$6),$R$6, IF(WEEKDAY(C35)=WEEKDAY($P$7),$R$7, IF(WEEKDAY(C35)=WEEKDAY($P$8),$R$8, IF(WEEKDAY(C35)=WEEKDAY($P$9),$R$9, IF(WEEKDAY(C35)=WEEKDAY($P$10),$R$10, IF(WEEKDAY(C35)=WEEKDAY($P$11),$R$11, IF(WEEKDAY(C35)=WEEKDAY($P$12),$R$12,""))))))),"")</f>
        <v>0.0208333333333333</v>
      </c>
      <c r="AZ35" s="30" t="n">
        <f aca="false">IF(F35,IF(E35,IF(E35&gt;F35,F35+"24:00"-E35,F35-E35),0),0)+IF(G35,IF(G35,IF(G35&gt;H35,H35+"24:00"-G35,H35-G35),0),0)</f>
        <v>0</v>
      </c>
      <c r="BA35" s="31" t="n">
        <f aca="false">AZ35*24</f>
        <v>0</v>
      </c>
      <c r="BB35" s="30" t="n">
        <f aca="false">IFERROR(IF(WEEKDAY(C35)=WEEKDAY($P$6),$Q$6, IF(WEEKDAY(C35)=WEEKDAY($P$7),$Q$7, IF(WEEKDAY(C35)=WEEKDAY($P$8),$Q$8, IF(WEEKDAY(C35)=WEEKDAY($P$9),$Q$9, IF(WEEKDAY(C35)=WEEKDAY($P$10),$Q$10, IF(WEEKDAY(C35)=WEEKDAY($P$11),$Q$11, IF(WEEKDAY(C35)=WEEKDAY($P$12),$Q$12,""))))))),"")</f>
        <v>0.333333333333333</v>
      </c>
    </row>
    <row r="36" customFormat="false" ht="5.25" hidden="false" customHeight="true" outlineLevel="0" collapsed="false">
      <c r="B36" s="64"/>
      <c r="H36" s="65"/>
      <c r="I36" s="65"/>
      <c r="J36" s="65"/>
      <c r="K36" s="8"/>
      <c r="L36" s="65"/>
    </row>
    <row r="37" customFormat="false" ht="24" hidden="false" customHeight="false" outlineLevel="0" collapsed="false">
      <c r="B37" s="66" t="s">
        <v>20</v>
      </c>
      <c r="C37" s="66"/>
      <c r="D37" s="66"/>
      <c r="E37" s="66"/>
      <c r="F37" s="66"/>
      <c r="G37" s="66"/>
      <c r="H37" s="66"/>
      <c r="I37" s="66"/>
      <c r="J37" s="67" t="n">
        <f aca="false">SUM(J5:J35)</f>
        <v>2.82638888888889</v>
      </c>
      <c r="K37" s="67" t="n">
        <f aca="false">SUM(K5:K35)</f>
        <v>7</v>
      </c>
      <c r="L37" s="67" t="n">
        <f aca="false">SUM(L5:L35)</f>
        <v>-0.0069444444444442</v>
      </c>
      <c r="M37" s="67" t="n">
        <f aca="false">SUM(AX5:AX35)</f>
        <v>0.583333333333333</v>
      </c>
      <c r="N37" s="68" t="n">
        <f aca="false">SUM(N5:N35)</f>
        <v>0</v>
      </c>
    </row>
  </sheetData>
  <mergeCells count="5">
    <mergeCell ref="B1:N1"/>
    <mergeCell ref="E3:H3"/>
    <mergeCell ref="P4:S4"/>
    <mergeCell ref="U4:V4"/>
    <mergeCell ref="B37:I37"/>
  </mergeCells>
  <conditionalFormatting sqref="B5:N35">
    <cfRule type="expression" priority="2" aboveAverage="0" equalAverage="0" bottom="0" percent="0" rank="0" text="" dxfId="0">
      <formula>COUNTIF(Feiertage!$B$2:$B$18,$B5)</formula>
    </cfRule>
    <cfRule type="expression" priority="3" aboveAverage="0" equalAverage="0" bottom="0" percent="0" rank="0" text="" dxfId="1">
      <formula>WEEKDAY($B5,2)&gt;5</formula>
    </cfRule>
  </conditionalFormatting>
  <printOptions headings="false" gridLines="false" gridLinesSet="true" horizontalCentered="true" verticalCentered="true"/>
  <pageMargins left="0.25" right="0.25" top="0.75" bottom="0.75" header="0.511805555555555" footer="0.511805555555555"/>
  <pageSetup paperSize="9" scale="7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B3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4" ySplit="4" topLeftCell="E5" activePane="bottomRight" state="frozen"/>
      <selection pane="topLeft" activeCell="A1" activeCellId="0" sqref="A1"/>
      <selection pane="topRight" activeCell="E1" activeCellId="0" sqref="E1"/>
      <selection pane="bottomLeft" activeCell="A5" activeCellId="0" sqref="A5"/>
      <selection pane="bottomRight" activeCell="B5" activeCellId="0" sqref="B5"/>
    </sheetView>
  </sheetViews>
  <sheetFormatPr defaultRowHeight="15" zeroHeight="false" outlineLevelRow="0" outlineLevelCol="0"/>
  <cols>
    <col collapsed="false" customWidth="true" hidden="false" outlineLevel="0" max="1" min="1" style="0" width="2.29"/>
    <col collapsed="false" customWidth="true" hidden="false" outlineLevel="0" max="2" min="2" style="0" width="8.86"/>
    <col collapsed="false" customWidth="true" hidden="false" outlineLevel="0" max="3" min="3" style="0" width="7.29"/>
    <col collapsed="false" customWidth="true" hidden="false" outlineLevel="0" max="4" min="4" style="0" width="0.86"/>
    <col collapsed="false" customWidth="true" hidden="false" outlineLevel="0" max="8" min="5" style="0" width="7.71"/>
    <col collapsed="false" customWidth="true" hidden="false" outlineLevel="0" max="9" min="9" style="0" width="8"/>
    <col collapsed="false" customWidth="true" hidden="false" outlineLevel="0" max="10" min="10" style="0" width="12.42"/>
    <col collapsed="false" customWidth="true" hidden="false" outlineLevel="0" max="11" min="11" style="0" width="12.14"/>
    <col collapsed="false" customWidth="true" hidden="false" outlineLevel="0" max="12" min="12" style="0" width="12.86"/>
    <col collapsed="false" customWidth="true" hidden="false" outlineLevel="0" max="13" min="13" style="0" width="20.71"/>
    <col collapsed="false" customWidth="true" hidden="false" outlineLevel="0" max="14" min="14" style="0" width="17.86"/>
    <col collapsed="false" customWidth="true" hidden="false" outlineLevel="0" max="15" min="15" style="0" width="4.29"/>
    <col collapsed="false" customWidth="true" hidden="false" outlineLevel="0" max="16" min="16" style="0" width="23.86"/>
    <col collapsed="false" customWidth="true" hidden="false" outlineLevel="0" max="17" min="17" style="0" width="12.29"/>
    <col collapsed="false" customWidth="true" hidden="false" outlineLevel="0" max="18" min="18" style="0" width="11.14"/>
    <col collapsed="false" customWidth="true" hidden="false" outlineLevel="0" max="19" min="19" style="0" width="15.71"/>
    <col collapsed="false" customWidth="true" hidden="false" outlineLevel="0" max="20" min="20" style="0" width="4.14"/>
    <col collapsed="false" customWidth="true" hidden="false" outlineLevel="0" max="21" min="21" style="0" width="29.71"/>
    <col collapsed="false" customWidth="true" hidden="false" outlineLevel="0" max="22" min="22" style="0" width="16"/>
    <col collapsed="false" customWidth="true" hidden="false" outlineLevel="0" max="46" min="23" style="0" width="10.52"/>
    <col collapsed="false" customWidth="true" hidden="false" outlineLevel="0" max="55" min="47" style="0" width="13.7"/>
    <col collapsed="false" customWidth="true" hidden="false" outlineLevel="0" max="1025" min="56" style="0" width="10.52"/>
  </cols>
  <sheetData>
    <row r="1" customFormat="false" ht="24.75" hidden="false" customHeight="true" outlineLevel="0" collapsed="false">
      <c r="A1" s="1" t="n">
        <v>41639</v>
      </c>
      <c r="B1" s="2" t="n">
        <f aca="true">DATEVALUE("1 " &amp; RIGHT(CELL("dateiname",$A$1),LEN(CELL("dateiname",$A$1))-FIND("]",CELL("dateiname",$A$1))) &amp; " " &amp; YEAR(Januar!$A$1))</f>
        <v>41670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="3" customFormat="true" ht="24.75" hidden="false" customHeight="true" outlineLevel="0" collapsed="false">
      <c r="B2" s="4"/>
      <c r="C2" s="4"/>
      <c r="D2" s="4"/>
      <c r="E2" s="5"/>
      <c r="F2" s="5"/>
      <c r="G2" s="5"/>
      <c r="H2" s="5"/>
      <c r="I2" s="4"/>
      <c r="J2" s="4"/>
      <c r="K2" s="4"/>
      <c r="L2" s="4"/>
      <c r="M2" s="4"/>
      <c r="N2" s="4"/>
    </row>
    <row r="3" customFormat="false" ht="19.5" hidden="false" customHeight="false" outlineLevel="0" collapsed="false">
      <c r="B3" s="6"/>
      <c r="C3" s="6"/>
      <c r="D3" s="6"/>
      <c r="E3" s="7" t="s">
        <v>0</v>
      </c>
      <c r="F3" s="7"/>
      <c r="G3" s="7"/>
      <c r="H3" s="7"/>
      <c r="I3" s="6"/>
      <c r="J3" s="6"/>
      <c r="K3" s="6"/>
      <c r="L3" s="6"/>
      <c r="M3" s="6"/>
      <c r="N3" s="6"/>
      <c r="O3" s="8"/>
    </row>
    <row r="4" customFormat="false" ht="19.5" hidden="false" customHeight="false" outlineLevel="0" collapsed="false">
      <c r="B4" s="9" t="s">
        <v>1</v>
      </c>
      <c r="C4" s="9" t="s">
        <v>2</v>
      </c>
      <c r="D4" s="10"/>
      <c r="E4" s="9" t="s">
        <v>3</v>
      </c>
      <c r="F4" s="9" t="s">
        <v>4</v>
      </c>
      <c r="G4" s="9" t="s">
        <v>3</v>
      </c>
      <c r="H4" s="9" t="s">
        <v>4</v>
      </c>
      <c r="I4" s="9" t="s">
        <v>5</v>
      </c>
      <c r="J4" s="9" t="s">
        <v>6</v>
      </c>
      <c r="K4" s="9" t="s">
        <v>7</v>
      </c>
      <c r="L4" s="9" t="s">
        <v>8</v>
      </c>
      <c r="M4" s="9" t="s">
        <v>9</v>
      </c>
      <c r="N4" s="9" t="s">
        <v>10</v>
      </c>
      <c r="O4" s="11"/>
      <c r="P4" s="12" t="s">
        <v>11</v>
      </c>
      <c r="Q4" s="12"/>
      <c r="R4" s="12"/>
      <c r="S4" s="12"/>
      <c r="U4" s="13" t="s">
        <v>12</v>
      </c>
      <c r="V4" s="13"/>
      <c r="AV4" s="14" t="s">
        <v>13</v>
      </c>
      <c r="AW4" s="15" t="s">
        <v>14</v>
      </c>
      <c r="AX4" s="14" t="s">
        <v>15</v>
      </c>
      <c r="AY4" s="16" t="s">
        <v>5</v>
      </c>
      <c r="AZ4" s="14" t="s">
        <v>6</v>
      </c>
      <c r="BA4" s="14" t="s">
        <v>16</v>
      </c>
      <c r="BB4" s="16" t="s">
        <v>7</v>
      </c>
    </row>
    <row r="5" customFormat="false" ht="19.7" hidden="false" customHeight="false" outlineLevel="0" collapsed="false">
      <c r="B5" s="17" t="n">
        <f aca="false">B1</f>
        <v>41670</v>
      </c>
      <c r="C5" s="18" t="n">
        <f aca="false">B5</f>
        <v>41670</v>
      </c>
      <c r="D5" s="19"/>
      <c r="E5" s="20"/>
      <c r="F5" s="20"/>
      <c r="G5" s="20"/>
      <c r="H5" s="20"/>
      <c r="I5" s="20" t="str">
        <f aca="true">IF(AZ5=0,"",IF(AY5=0,"",IF(OR(B5&lt;=TODAY(),AZ5),AY5,"")))</f>
        <v/>
      </c>
      <c r="J5" s="21" t="n">
        <f aca="false">IF(AND(Feiertage!$G$2&lt;&gt;"ja",AV5=1),IF(AZ5&gt;0,BB5+AZ5,BB5),IF(AZ5=0,0, IF(I5&lt;&gt;"",AZ5-I5,AZ5)))+AX5</f>
        <v>0</v>
      </c>
      <c r="K5" s="20" t="n">
        <f aca="false">IF(AV5=0,BB5,IF(Feiertage!$G$2="ja","00:00",BB5))</f>
        <v>0.333333333333333</v>
      </c>
      <c r="L5" s="22" t="str">
        <f aca="true">IF(OR(B5&lt;=TODAY(),J5,AW5="G"),IF(J5&lt;&gt;"",IF(J5-K5=0,"",J5-K5),IF(K5&lt;&gt;"",-K5,"")),"")</f>
        <v/>
      </c>
      <c r="M5" s="23" t="str">
        <f aca="false">IF(LOWER(AW5)=LOWER(Urlaub!$W$19),Urlaub!$S$19, IF(LOWER(AW5)=LOWER(Urlaub!$W$20),Urlaub!$S$20, IF(LOWER(AW5)=LOWER(Urlaub!$W$21),Urlaub!$S$21, IF(LOWER(AW5)=LOWER(Urlaub!$W$22),Urlaub!$S$22, IF(LOWER(AW5)=LOWER(Urlaub!$W$23),Urlaub!$S$23, IF(LOWER(AW5)=LOWER(Urlaub!$W$24),Urlaub!$S$24,""))))))&amp;IF(AND(EXACT(LOWER(AW5),AW5),AW5&lt;&gt;0)," 1/2","")</f>
        <v/>
      </c>
      <c r="N5" s="24" t="n">
        <f aca="false">24*J5*IF(WEEKDAY(C5)=WEEKDAY($P$6),$S$6, IF(WEEKDAY(C5)=WEEKDAY($P$7),$S$7, IF(WEEKDAY(C5)=WEEKDAY($P$8),$S$8, IF(WEEKDAY(C5)=WEEKDAY($P$9),$S$9, IF(WEEKDAY(C5)=WEEKDAY($P$10),$S$10, IF(WEEKDAY(C5)=WEEKDAY($P$11),$S$11, IF(WEEKDAY(C5)=WEEKDAY($P$12),$S$12,"")))))))</f>
        <v>0</v>
      </c>
      <c r="P5" s="9" t="s">
        <v>17</v>
      </c>
      <c r="Q5" s="9" t="s">
        <v>7</v>
      </c>
      <c r="R5" s="9" t="s">
        <v>5</v>
      </c>
      <c r="S5" s="9" t="s">
        <v>18</v>
      </c>
      <c r="U5" s="25" t="str">
        <f aca="false">"Übertrag aus " &amp; IF( MONTH(B1)=1, YEAR(B1)-1, TEXT(EDATE(B1,-1),"MMMM"))</f>
        <v>Übertrag aus Januar</v>
      </c>
      <c r="V5" s="41" t="n">
        <f aca="true">IF(MONTH(B1)&gt;1,INDIRECT(TEXT(EDATE(B1,-1),"MMMM")&amp;"!v9"),"")</f>
        <v>-0.135416666666666</v>
      </c>
      <c r="AV5" s="0" t="n">
        <f aca="false">IF(IFERROR(MATCH($B5,Feiertage!$B$2:$B$34,0)&gt;0,0),1,0)</f>
        <v>0</v>
      </c>
      <c r="AW5" s="27" t="n">
        <f aca="false">IFERROR(HLOOKUP(DAY(B5),Urlaub!$C$4:$AG$16,MONTH(B5)+1,0),0)</f>
        <v>0</v>
      </c>
      <c r="AX5" s="28" t="n">
        <f aca="false">IFERROR(IF(AW5=0,0,IF(EXACT(LOWER(AW5),AW5),0.5*BB5,BB5)),"")</f>
        <v>0</v>
      </c>
      <c r="AY5" s="29" t="n">
        <f aca="false">IFERROR(IF(WEEKDAY(C5)=WEEKDAY($P$6),$R$6, IF(WEEKDAY(C5)=WEEKDAY($P$7),$R$7, IF(WEEKDAY(C5)=WEEKDAY($P$8),$R$8, IF(WEEKDAY(C5)=WEEKDAY($P$9),$R$9, IF(WEEKDAY(C5)=WEEKDAY($P$10),$R$10, IF(WEEKDAY(C5)=WEEKDAY($P$11),$R$11, IF(WEEKDAY(C5)=WEEKDAY($P$12),$R$12,""))))))),"")</f>
        <v>0.0208333333333333</v>
      </c>
      <c r="AZ5" s="30" t="n">
        <f aca="false">IF(F5,IF(E5,IF(E5&gt;F5,F5+"24:00"-E5,F5-E5),0),0)+IF(G5,IF(G5,IF(G5&gt;H5,H5+"24:00"-G5,H5-G5),0),0)</f>
        <v>0</v>
      </c>
      <c r="BA5" s="31" t="n">
        <f aca="false">AZ5*24</f>
        <v>0</v>
      </c>
      <c r="BB5" s="30" t="n">
        <f aca="false">IFERROR(IF(WEEKDAY(C5)=WEEKDAY($P$6),$Q$6, IF(WEEKDAY(C5)=WEEKDAY($P$7),$Q$7, IF(WEEKDAY(C5)=WEEKDAY($P$8),$Q$8, IF(WEEKDAY(C5)=WEEKDAY($P$9),$Q$9, IF(WEEKDAY(C5)=WEEKDAY($P$10),$Q$10, IF(WEEKDAY(C5)=WEEKDAY($P$11),$Q$11, IF(WEEKDAY(C5)=WEEKDAY($P$12),$Q$12,""))))))),"")</f>
        <v>0.333333333333333</v>
      </c>
    </row>
    <row r="6" customFormat="false" ht="19.7" hidden="false" customHeight="false" outlineLevel="0" collapsed="false">
      <c r="B6" s="32" t="n">
        <f aca="false">B5+1</f>
        <v>41671</v>
      </c>
      <c r="C6" s="33" t="n">
        <f aca="false">B6</f>
        <v>41671</v>
      </c>
      <c r="D6" s="19"/>
      <c r="E6" s="34"/>
      <c r="F6" s="34"/>
      <c r="G6" s="34"/>
      <c r="H6" s="34"/>
      <c r="I6" s="34" t="str">
        <f aca="true">IF(AZ6=0,"",IF(AY6=0,"",IF(OR(B6&lt;=TODAY(),AZ6),AY6,"")))</f>
        <v/>
      </c>
      <c r="J6" s="22" t="n">
        <f aca="false">IF(AND(Feiertage!$G$2&lt;&gt;"ja",AV6=1),IF(AZ6&gt;0,BB6+AZ6,BB6),IF(AZ6=0,0, IF(I6&lt;&gt;"",AZ6-I6,AZ6)))+AX6</f>
        <v>0</v>
      </c>
      <c r="K6" s="34" t="n">
        <f aca="false">IF(AV6=0,BB6,IF(Feiertage!$G$2="ja","00:00",BB6))</f>
        <v>0.25</v>
      </c>
      <c r="L6" s="22" t="str">
        <f aca="true">IF(OR(B6&lt;=TODAY(),J6,AW6="G"),IF(J6&lt;&gt;"",IF(J6-K6=0,"",J6-K6),IF(K6&lt;&gt;"",-K6,"")),"")</f>
        <v/>
      </c>
      <c r="M6" s="23" t="str">
        <f aca="false">IF(LOWER(AW6)=LOWER(Urlaub!$W$19),Urlaub!$S$19, IF(LOWER(AW6)=LOWER(Urlaub!$W$20),Urlaub!$S$20, IF(LOWER(AW6)=LOWER(Urlaub!$W$21),Urlaub!$S$21, IF(LOWER(AW6)=LOWER(Urlaub!$W$22),Urlaub!$S$22, IF(LOWER(AW6)=LOWER(Urlaub!$W$23),Urlaub!$S$23, IF(LOWER(AW6)=LOWER(Urlaub!$W$24),Urlaub!$S$24,""))))))&amp;IF(AND(EXACT(LOWER(AW6),AW6),AW6&lt;&gt;0)," 1/2","")</f>
        <v/>
      </c>
      <c r="N6" s="36" t="n">
        <f aca="false">24*J6*IF(WEEKDAY(C6)=WEEKDAY($P$6),$S$6, IF(WEEKDAY(C6)=WEEKDAY($P$7),$S$7, IF(WEEKDAY(C6)=WEEKDAY($P$8),$S$8, IF(WEEKDAY(C6)=WEEKDAY($P$9),$S$9, IF(WEEKDAY(C6)=WEEKDAY($P$10),$S$10, IF(WEEKDAY(C6)=WEEKDAY($P$11),$S$11, IF(WEEKDAY(C6)=WEEKDAY($P$12),$S$12,"")))))))</f>
        <v>0</v>
      </c>
      <c r="P6" s="37" t="n">
        <v>41639</v>
      </c>
      <c r="Q6" s="38" t="n">
        <v>0.333333333333333</v>
      </c>
      <c r="R6" s="38" t="n">
        <v>0.0208333333333333</v>
      </c>
      <c r="S6" s="39"/>
      <c r="U6" s="40" t="s">
        <v>7</v>
      </c>
      <c r="V6" s="41" t="n">
        <f aca="false">SUM(K5:K35)</f>
        <v>6.33333333333333</v>
      </c>
      <c r="AV6" s="0" t="n">
        <f aca="false">IF(IFERROR(MATCH($B6,Feiertage!$B$2:$B$34,0)&gt;0,0),1,0)</f>
        <v>0</v>
      </c>
      <c r="AW6" s="27" t="n">
        <f aca="false">IFERROR(HLOOKUP(DAY(B6),Urlaub!$C$4:$AG$16,MONTH(B6)+1,0),0)</f>
        <v>0</v>
      </c>
      <c r="AX6" s="28" t="n">
        <f aca="false">IFERROR(IF(AW6=0,0,IF(EXACT(LOWER(AW6),AW6),0.5*BB6,BB6)),"")</f>
        <v>0</v>
      </c>
      <c r="AY6" s="29" t="n">
        <f aca="false">IFERROR(IF(WEEKDAY(C6)=WEEKDAY($P$6),$R$6, IF(WEEKDAY(C6)=WEEKDAY($P$7),$R$7, IF(WEEKDAY(C6)=WEEKDAY($P$8),$R$8, IF(WEEKDAY(C6)=WEEKDAY($P$9),$R$9, IF(WEEKDAY(C6)=WEEKDAY($P$10),$R$10, IF(WEEKDAY(C6)=WEEKDAY($P$11),$R$11, IF(WEEKDAY(C6)=WEEKDAY($P$12),$R$12,""))))))),"")</f>
        <v>0.0208333333333333</v>
      </c>
      <c r="AZ6" s="30" t="n">
        <f aca="false">IF(F6,IF(E6,IF(E6&gt;F6,F6+"24:00"-E6,F6-E6),0),0)+IF(G6,IF(G6,IF(G6&gt;H6,H6+"24:00"-G6,H6-G6),0),0)</f>
        <v>0</v>
      </c>
      <c r="BA6" s="31" t="n">
        <f aca="false">AZ6*24</f>
        <v>0</v>
      </c>
      <c r="BB6" s="30" t="n">
        <f aca="false">IFERROR(IF(WEEKDAY(C6)=WEEKDAY($P$6),$Q$6, IF(WEEKDAY(C6)=WEEKDAY($P$7),$Q$7, IF(WEEKDAY(C6)=WEEKDAY($P$8),$Q$8, IF(WEEKDAY(C6)=WEEKDAY($P$9),$Q$9, IF(WEEKDAY(C6)=WEEKDAY($P$10),$Q$10, IF(WEEKDAY(C6)=WEEKDAY($P$11),$Q$11, IF(WEEKDAY(C6)=WEEKDAY($P$12),$Q$12,""))))))),"")</f>
        <v>0.25</v>
      </c>
    </row>
    <row r="7" customFormat="false" ht="19.7" hidden="false" customHeight="false" outlineLevel="0" collapsed="false">
      <c r="B7" s="32" t="n">
        <f aca="false">B6+1</f>
        <v>41672</v>
      </c>
      <c r="C7" s="33" t="n">
        <f aca="false">B7</f>
        <v>41672</v>
      </c>
      <c r="D7" s="19"/>
      <c r="E7" s="34"/>
      <c r="F7" s="34"/>
      <c r="G7" s="34"/>
      <c r="H7" s="34"/>
      <c r="I7" s="34" t="str">
        <f aca="true">IF(AZ7=0,"",IF(AY7=0,"",IF(OR(B7&lt;=TODAY(),AZ7),AY7,"")))</f>
        <v/>
      </c>
      <c r="J7" s="22" t="n">
        <f aca="false">IF(AND(Feiertage!$G$2&lt;&gt;"ja",AV7=1),IF(AZ7&gt;0,BB7+AZ7,BB7),IF(AZ7=0,0, IF(I7&lt;&gt;"",AZ7-I7,AZ7)))+AX7</f>
        <v>0</v>
      </c>
      <c r="K7" s="34" t="n">
        <f aca="false">IF(AV7=0,BB7,IF(Feiertage!$G$2="ja","00:00",BB7))</f>
        <v>0</v>
      </c>
      <c r="L7" s="22" t="str">
        <f aca="true">IF(OR(B7&lt;=TODAY(),J7,AW7="G"),IF(J7&lt;&gt;"",IF(J7-K7=0,"",J7-K7),IF(K7&lt;&gt;"",-K7,"")),"")</f>
        <v/>
      </c>
      <c r="M7" s="23" t="str">
        <f aca="false">IF(LOWER(AW7)=LOWER(Urlaub!$W$19),Urlaub!$S$19, IF(LOWER(AW7)=LOWER(Urlaub!$W$20),Urlaub!$S$20, IF(LOWER(AW7)=LOWER(Urlaub!$W$21),Urlaub!$S$21, IF(LOWER(AW7)=LOWER(Urlaub!$W$22),Urlaub!$S$22, IF(LOWER(AW7)=LOWER(Urlaub!$W$23),Urlaub!$S$23, IF(LOWER(AW7)=LOWER(Urlaub!$W$24),Urlaub!$S$24,""))))))&amp;IF(AND(EXACT(LOWER(AW7),AW7),AW7&lt;&gt;0)," 1/2","")</f>
        <v/>
      </c>
      <c r="N7" s="36" t="n">
        <f aca="false">24*J7*IF(WEEKDAY(C7)=WEEKDAY($P$6),$S$6, IF(WEEKDAY(C7)=WEEKDAY($P$7),$S$7, IF(WEEKDAY(C7)=WEEKDAY($P$8),$S$8, IF(WEEKDAY(C7)=WEEKDAY($P$9),$S$9, IF(WEEKDAY(C7)=WEEKDAY($P$10),$S$10, IF(WEEKDAY(C7)=WEEKDAY($P$11),$S$11, IF(WEEKDAY(C7)=WEEKDAY($P$12),$S$12,"")))))))</f>
        <v>0</v>
      </c>
      <c r="P7" s="42" t="n">
        <v>41640</v>
      </c>
      <c r="Q7" s="43" t="n">
        <v>0.333333333333333</v>
      </c>
      <c r="R7" s="38" t="n">
        <v>0.0208333333333333</v>
      </c>
      <c r="S7" s="44"/>
      <c r="U7" s="40" t="s">
        <v>6</v>
      </c>
      <c r="V7" s="41" t="n">
        <f aca="false">SUM(J5:J35)</f>
        <v>0</v>
      </c>
      <c r="AV7" s="0" t="n">
        <f aca="false">IF(IFERROR(MATCH($B7,Feiertage!$B$2:$B$34,0)&gt;0,0),1,0)</f>
        <v>0</v>
      </c>
      <c r="AW7" s="27" t="n">
        <f aca="false">IFERROR(HLOOKUP(DAY(B7),Urlaub!$C$4:$AG$16,MONTH(B7)+1,0),0)</f>
        <v>0</v>
      </c>
      <c r="AX7" s="28" t="n">
        <f aca="false">IFERROR(IF(AW7=0,0,IF(EXACT(LOWER(AW7),AW7),0.5*BB7,BB7)),"")</f>
        <v>0</v>
      </c>
      <c r="AY7" s="29" t="n">
        <f aca="false">IFERROR(IF(WEEKDAY(C7)=WEEKDAY($P$6),$R$6, IF(WEEKDAY(C7)=WEEKDAY($P$7),$R$7, IF(WEEKDAY(C7)=WEEKDAY($P$8),$R$8, IF(WEEKDAY(C7)=WEEKDAY($P$9),$R$9, IF(WEEKDAY(C7)=WEEKDAY($P$10),$R$10, IF(WEEKDAY(C7)=WEEKDAY($P$11),$R$11, IF(WEEKDAY(C7)=WEEKDAY($P$12),$R$12,""))))))),"")</f>
        <v>0.0208333333333333</v>
      </c>
      <c r="AZ7" s="30" t="n">
        <f aca="false">IF(F7,IF(E7,IF(E7&gt;F7,F7+"24:00"-E7,F7-E7),0),0)+IF(G7,IF(G7,IF(G7&gt;H7,H7+"24:00"-G7,H7-G7),0),0)</f>
        <v>0</v>
      </c>
      <c r="BA7" s="31" t="n">
        <f aca="false">AZ7*24</f>
        <v>0</v>
      </c>
      <c r="BB7" s="30" t="n">
        <f aca="false">IFERROR(IF(WEEKDAY(C7)=WEEKDAY($P$6),$Q$6, IF(WEEKDAY(C7)=WEEKDAY($P$7),$Q$7, IF(WEEKDAY(C7)=WEEKDAY($P$8),$Q$8, IF(WEEKDAY(C7)=WEEKDAY($P$9),$Q$9, IF(WEEKDAY(C7)=WEEKDAY($P$10),$Q$10, IF(WEEKDAY(C7)=WEEKDAY($P$11),$Q$11, IF(WEEKDAY(C7)=WEEKDAY($P$12),$Q$12,""))))))),"")</f>
        <v>0</v>
      </c>
    </row>
    <row r="8" customFormat="false" ht="19.7" hidden="false" customHeight="false" outlineLevel="0" collapsed="false">
      <c r="B8" s="32" t="n">
        <f aca="false">B7+1</f>
        <v>41673</v>
      </c>
      <c r="C8" s="33" t="n">
        <f aca="false">B8</f>
        <v>41673</v>
      </c>
      <c r="D8" s="19"/>
      <c r="E8" s="34"/>
      <c r="F8" s="34"/>
      <c r="G8" s="34"/>
      <c r="H8" s="34"/>
      <c r="I8" s="34" t="str">
        <f aca="true">IF(AZ8=0,"",IF(AY8=0,"",IF(OR(B8&lt;=TODAY(),AZ8),AY8,"")))</f>
        <v/>
      </c>
      <c r="J8" s="22" t="n">
        <f aca="false">IF(AND(Feiertage!$G$2&lt;&gt;"ja",AV8=1),IF(AZ8&gt;0,BB8+AZ8,BB8),IF(AZ8=0,0, IF(I8&lt;&gt;"",AZ8-I8,AZ8)))+AX8</f>
        <v>0</v>
      </c>
      <c r="K8" s="34" t="n">
        <f aca="false">IF(AV8=0,BB8,IF(Feiertage!$G$2="ja","00:00",BB8))</f>
        <v>0</v>
      </c>
      <c r="L8" s="22" t="str">
        <f aca="true">IF(OR(B8&lt;=TODAY(),J8,AW8="G"),IF(J8&lt;&gt;"",IF(J8-K8=0,"",J8-K8),IF(K8&lt;&gt;"",-K8,"")),"")</f>
        <v/>
      </c>
      <c r="M8" s="23" t="str">
        <f aca="false">IF(LOWER(AW8)=LOWER(Urlaub!$W$19),Urlaub!$S$19, IF(LOWER(AW8)=LOWER(Urlaub!$W$20),Urlaub!$S$20, IF(LOWER(AW8)=LOWER(Urlaub!$W$21),Urlaub!$S$21, IF(LOWER(AW8)=LOWER(Urlaub!$W$22),Urlaub!$S$22, IF(LOWER(AW8)=LOWER(Urlaub!$W$23),Urlaub!$S$23, IF(LOWER(AW8)=LOWER(Urlaub!$W$24),Urlaub!$S$24,""))))))&amp;IF(AND(EXACT(LOWER(AW8),AW8),AW8&lt;&gt;0)," 1/2","")</f>
        <v/>
      </c>
      <c r="N8" s="36" t="n">
        <f aca="false">24*J8*IF(WEEKDAY(C8)=WEEKDAY($P$6),$S$6, IF(WEEKDAY(C8)=WEEKDAY($P$7),$S$7, IF(WEEKDAY(C8)=WEEKDAY($P$8),$S$8, IF(WEEKDAY(C8)=WEEKDAY($P$9),$S$9, IF(WEEKDAY(C8)=WEEKDAY($P$10),$S$10, IF(WEEKDAY(C8)=WEEKDAY($P$11),$S$11, IF(WEEKDAY(C8)=WEEKDAY($P$12),$S$12,"")))))))</f>
        <v>0</v>
      </c>
      <c r="P8" s="42" t="n">
        <v>41641</v>
      </c>
      <c r="Q8" s="43" t="n">
        <v>0.333333333333333</v>
      </c>
      <c r="R8" s="38" t="n">
        <v>0.0208333333333333</v>
      </c>
      <c r="S8" s="44"/>
      <c r="U8" s="45" t="str">
        <f aca="false">"Saldo " &amp; TEXT(B1,"MMMM")</f>
        <v>Saldo Februar</v>
      </c>
      <c r="V8" s="41" t="n">
        <f aca="false">SUM(L5:L35)</f>
        <v>0</v>
      </c>
      <c r="AV8" s="0" t="n">
        <f aca="false">IF(IFERROR(MATCH($B8,Feiertage!$B$2:$B$34,0)&gt;0,0),1,0)</f>
        <v>0</v>
      </c>
      <c r="AW8" s="27" t="n">
        <f aca="false">IFERROR(HLOOKUP(DAY(B8),Urlaub!$C$4:$AG$16,MONTH(B8)+1,0),0)</f>
        <v>0</v>
      </c>
      <c r="AX8" s="28" t="n">
        <f aca="false">IFERROR(IF(AW8=0,0,IF(EXACT(LOWER(AW8),AW8),0.5*BB8,BB8)),"")</f>
        <v>0</v>
      </c>
      <c r="AY8" s="29" t="n">
        <f aca="false">IFERROR(IF(WEEKDAY(C8)=WEEKDAY($P$6),$R$6, IF(WEEKDAY(C8)=WEEKDAY($P$7),$R$7, IF(WEEKDAY(C8)=WEEKDAY($P$8),$R$8, IF(WEEKDAY(C8)=WEEKDAY($P$9),$R$9, IF(WEEKDAY(C8)=WEEKDAY($P$10),$R$10, IF(WEEKDAY(C8)=WEEKDAY($P$11),$R$11, IF(WEEKDAY(C8)=WEEKDAY($P$12),$R$12,""))))))),"")</f>
        <v>0.0208333333333333</v>
      </c>
      <c r="AZ8" s="30" t="n">
        <f aca="false">IF(F8,IF(E8,IF(E8&gt;F8,F8+"24:00"-E8,F8-E8),0),0)+IF(G8,IF(G8,IF(G8&gt;H8,H8+"24:00"-G8,H8-G8),0),0)</f>
        <v>0</v>
      </c>
      <c r="BA8" s="31" t="n">
        <f aca="false">AZ8*24</f>
        <v>0</v>
      </c>
      <c r="BB8" s="30" t="n">
        <f aca="false">IFERROR(IF(WEEKDAY(C8)=WEEKDAY($P$6),$Q$6, IF(WEEKDAY(C8)=WEEKDAY($P$7),$Q$7, IF(WEEKDAY(C8)=WEEKDAY($P$8),$Q$8, IF(WEEKDAY(C8)=WEEKDAY($P$9),$Q$9, IF(WEEKDAY(C8)=WEEKDAY($P$10),$Q$10, IF(WEEKDAY(C8)=WEEKDAY($P$11),$Q$11, IF(WEEKDAY(C8)=WEEKDAY($P$12),$Q$12,""))))))),"")</f>
        <v>0</v>
      </c>
    </row>
    <row r="9" customFormat="false" ht="19.7" hidden="false" customHeight="false" outlineLevel="0" collapsed="false">
      <c r="B9" s="32" t="n">
        <f aca="false">B8+1</f>
        <v>41674</v>
      </c>
      <c r="C9" s="33" t="n">
        <f aca="false">B9</f>
        <v>41674</v>
      </c>
      <c r="D9" s="19"/>
      <c r="E9" s="34"/>
      <c r="F9" s="34"/>
      <c r="G9" s="34"/>
      <c r="H9" s="34"/>
      <c r="I9" s="34" t="str">
        <f aca="true">IF(AZ9=0,"",IF(AY9=0,"",IF(OR(B9&lt;=TODAY(),AZ9),AY9,"")))</f>
        <v/>
      </c>
      <c r="J9" s="22" t="n">
        <f aca="false">IF(AND(Feiertage!$G$2&lt;&gt;"ja",AV9=1),IF(AZ9&gt;0,BB9+AZ9,BB9),IF(AZ9=0,0, IF(I9&lt;&gt;"",AZ9-I9,AZ9)))+AX9</f>
        <v>0</v>
      </c>
      <c r="K9" s="34" t="n">
        <f aca="false">IF(AV9=0,BB9,IF(Feiertage!$G$2="ja","00:00",BB9))</f>
        <v>0.333333333333333</v>
      </c>
      <c r="L9" s="22" t="str">
        <f aca="true">IF(OR(B9&lt;=TODAY(),J9,AW9="G"),IF(J9&lt;&gt;"",IF(J9-K9=0,"",J9-K9),IF(K9&lt;&gt;"",-K9,"")),"")</f>
        <v/>
      </c>
      <c r="M9" s="23" t="str">
        <f aca="false">IF(LOWER(AW9)=LOWER(Urlaub!$W$19),Urlaub!$S$19, IF(LOWER(AW9)=LOWER(Urlaub!$W$20),Urlaub!$S$20, IF(LOWER(AW9)=LOWER(Urlaub!$W$21),Urlaub!$S$21, IF(LOWER(AW9)=LOWER(Urlaub!$W$22),Urlaub!$S$22, IF(LOWER(AW9)=LOWER(Urlaub!$W$23),Urlaub!$S$23, IF(LOWER(AW9)=LOWER(Urlaub!$W$24),Urlaub!$S$24,""))))))&amp;IF(AND(EXACT(LOWER(AW9),AW9),AW9&lt;&gt;0)," 1/2","")</f>
        <v/>
      </c>
      <c r="N9" s="36" t="n">
        <f aca="false">24*J9*IF(WEEKDAY(C9)=WEEKDAY($P$6),$S$6, IF(WEEKDAY(C9)=WEEKDAY($P$7),$S$7, IF(WEEKDAY(C9)=WEEKDAY($P$8),$S$8, IF(WEEKDAY(C9)=WEEKDAY($P$9),$S$9, IF(WEEKDAY(C9)=WEEKDAY($P$10),$S$10, IF(WEEKDAY(C9)=WEEKDAY($P$11),$S$11, IF(WEEKDAY(C9)=WEEKDAY($P$12),$S$12,"")))))))</f>
        <v>0</v>
      </c>
      <c r="P9" s="42" t="n">
        <v>41642</v>
      </c>
      <c r="Q9" s="43" t="n">
        <v>0.333333333333333</v>
      </c>
      <c r="R9" s="38" t="n">
        <v>0.0208333333333333</v>
      </c>
      <c r="S9" s="44"/>
      <c r="U9" s="46" t="str">
        <f aca="false">"Übertrag in " &amp;  IF( MONTH(B1)=12, YEAR(B1)+1, TEXT(EDATE(B1,1),"MMMM"))</f>
        <v>Übertrag in März</v>
      </c>
      <c r="V9" s="47" t="n">
        <f aca="false">IF(V5="",0,V5)+V8</f>
        <v>-0.135416666666666</v>
      </c>
      <c r="AV9" s="0" t="n">
        <f aca="false">IF(IFERROR(MATCH($B9,Feiertage!$B$2:$B$34,0)&gt;0,0),1,0)</f>
        <v>0</v>
      </c>
      <c r="AW9" s="27" t="n">
        <f aca="false">IFERROR(HLOOKUP(DAY(B9),Urlaub!$C$4:$AG$16,MONTH(B9)+1,0),0)</f>
        <v>0</v>
      </c>
      <c r="AX9" s="28" t="n">
        <f aca="false">IFERROR(IF(AW9=0,0,IF(EXACT(LOWER(AW9),AW9),0.5*BB9,BB9)),"")</f>
        <v>0</v>
      </c>
      <c r="AY9" s="29" t="n">
        <f aca="false">IFERROR(IF(WEEKDAY(C9)=WEEKDAY($P$6),$R$6, IF(WEEKDAY(C9)=WEEKDAY($P$7),$R$7, IF(WEEKDAY(C9)=WEEKDAY($P$8),$R$8, IF(WEEKDAY(C9)=WEEKDAY($P$9),$R$9, IF(WEEKDAY(C9)=WEEKDAY($P$10),$R$10, IF(WEEKDAY(C9)=WEEKDAY($P$11),$R$11, IF(WEEKDAY(C9)=WEEKDAY($P$12),$R$12,""))))))),"")</f>
        <v>0.0208333333333333</v>
      </c>
      <c r="AZ9" s="30" t="n">
        <f aca="false">IF(F9,IF(E9,IF(E9&gt;F9,F9+"24:00"-E9,F9-E9),0),0)+IF(G9,IF(G9,IF(G9&gt;H9,H9+"24:00"-G9,H9-G9),0),0)</f>
        <v>0</v>
      </c>
      <c r="BA9" s="31" t="n">
        <f aca="false">AZ9*24</f>
        <v>0</v>
      </c>
      <c r="BB9" s="30" t="n">
        <f aca="false">IFERROR(IF(WEEKDAY(C9)=WEEKDAY($P$6),$Q$6, IF(WEEKDAY(C9)=WEEKDAY($P$7),$Q$7, IF(WEEKDAY(C9)=WEEKDAY($P$8),$Q$8, IF(WEEKDAY(C9)=WEEKDAY($P$9),$Q$9, IF(WEEKDAY(C9)=WEEKDAY($P$10),$Q$10, IF(WEEKDAY(C9)=WEEKDAY($P$11),$Q$11, IF(WEEKDAY(C9)=WEEKDAY($P$12),$Q$12,""))))))),"")</f>
        <v>0.333333333333333</v>
      </c>
    </row>
    <row r="10" customFormat="false" ht="17.35" hidden="false" customHeight="false" outlineLevel="0" collapsed="false">
      <c r="B10" s="32" t="n">
        <f aca="false">B9+1</f>
        <v>41675</v>
      </c>
      <c r="C10" s="33" t="n">
        <f aca="false">B10</f>
        <v>41675</v>
      </c>
      <c r="D10" s="19"/>
      <c r="E10" s="34"/>
      <c r="F10" s="34"/>
      <c r="G10" s="34"/>
      <c r="H10" s="34"/>
      <c r="I10" s="34" t="str">
        <f aca="true">IF(AZ10=0,"",IF(AY10=0,"",IF(OR(B10&lt;=TODAY(),AZ10),AY10,"")))</f>
        <v/>
      </c>
      <c r="J10" s="22" t="n">
        <f aca="false">IF(AND(Feiertage!$G$2&lt;&gt;"ja",AV10=1),IF(AZ10&gt;0,BB10+AZ10,BB10),IF(AZ10=0,0, IF(I10&lt;&gt;"",AZ10-I10,AZ10)))+AX10</f>
        <v>0</v>
      </c>
      <c r="K10" s="34" t="n">
        <f aca="false">IF(AV10=0,BB10,IF(Feiertage!$G$2="ja","00:00",BB10))</f>
        <v>0.333333333333333</v>
      </c>
      <c r="L10" s="22" t="str">
        <f aca="true">IF(OR(B10&lt;=TODAY(),J10,AW10="G"),IF(J10&lt;&gt;"",IF(J10-K10=0,"",J10-K10),IF(K10&lt;&gt;"",-K10,"")),"")</f>
        <v/>
      </c>
      <c r="M10" s="23" t="str">
        <f aca="false">IF(LOWER(AW10)=LOWER(Urlaub!$W$19),Urlaub!$S$19, IF(LOWER(AW10)=LOWER(Urlaub!$W$20),Urlaub!$S$20, IF(LOWER(AW10)=LOWER(Urlaub!$W$21),Urlaub!$S$21, IF(LOWER(AW10)=LOWER(Urlaub!$W$22),Urlaub!$S$22, IF(LOWER(AW10)=LOWER(Urlaub!$W$23),Urlaub!$S$23, IF(LOWER(AW10)=LOWER(Urlaub!$W$24),Urlaub!$S$24,""))))))&amp;IF(AND(EXACT(LOWER(AW10),AW10),AW10&lt;&gt;0)," 1/2","")</f>
        <v/>
      </c>
      <c r="N10" s="36" t="n">
        <f aca="false">24*J10*IF(WEEKDAY(C10)=WEEKDAY($P$6),$S$6, IF(WEEKDAY(C10)=WEEKDAY($P$7),$S$7, IF(WEEKDAY(C10)=WEEKDAY($P$8),$S$8, IF(WEEKDAY(C10)=WEEKDAY($P$9),$S$9, IF(WEEKDAY(C10)=WEEKDAY($P$10),$S$10, IF(WEEKDAY(C10)=WEEKDAY($P$11),$S$11, IF(WEEKDAY(C10)=WEEKDAY($P$12),$S$12,"")))))))</f>
        <v>0</v>
      </c>
      <c r="P10" s="42" t="n">
        <v>41643</v>
      </c>
      <c r="Q10" s="43" t="n">
        <v>0.25</v>
      </c>
      <c r="R10" s="38" t="n">
        <v>0.0208333333333333</v>
      </c>
      <c r="S10" s="44"/>
      <c r="AV10" s="0" t="n">
        <f aca="false">IF(IFERROR(MATCH($B10,Feiertage!$B$2:$B$34,0)&gt;0,0),1,0)</f>
        <v>0</v>
      </c>
      <c r="AW10" s="27" t="n">
        <f aca="false">IFERROR(HLOOKUP(DAY(B10),Urlaub!$C$4:$AG$16,MONTH(B10)+1,0),0)</f>
        <v>0</v>
      </c>
      <c r="AX10" s="28" t="n">
        <f aca="false">IFERROR(IF(AW10=0,0,IF(EXACT(LOWER(AW10),AW10),0.5*BB10,BB10)),"")</f>
        <v>0</v>
      </c>
      <c r="AY10" s="29" t="n">
        <f aca="false">IFERROR(IF(WEEKDAY(C10)=WEEKDAY($P$6),$R$6, IF(WEEKDAY(C10)=WEEKDAY($P$7),$R$7, IF(WEEKDAY(C10)=WEEKDAY($P$8),$R$8, IF(WEEKDAY(C10)=WEEKDAY($P$9),$R$9, IF(WEEKDAY(C10)=WEEKDAY($P$10),$R$10, IF(WEEKDAY(C10)=WEEKDAY($P$11),$R$11, IF(WEEKDAY(C10)=WEEKDAY($P$12),$R$12,""))))))),"")</f>
        <v>0.0208333333333333</v>
      </c>
      <c r="AZ10" s="30" t="n">
        <f aca="false">IF(F10,IF(E10,IF(E10&gt;F10,F10+"24:00"-E10,F10-E10),0),0)+IF(G10,IF(G10,IF(G10&gt;H10,H10+"24:00"-G10,H10-G10),0),0)</f>
        <v>0</v>
      </c>
      <c r="BA10" s="31" t="n">
        <f aca="false">AZ10*24</f>
        <v>0</v>
      </c>
      <c r="BB10" s="30" t="n">
        <f aca="false">IFERROR(IF(WEEKDAY(C10)=WEEKDAY($P$6),$Q$6, IF(WEEKDAY(C10)=WEEKDAY($P$7),$Q$7, IF(WEEKDAY(C10)=WEEKDAY($P$8),$Q$8, IF(WEEKDAY(C10)=WEEKDAY($P$9),$Q$9, IF(WEEKDAY(C10)=WEEKDAY($P$10),$Q$10, IF(WEEKDAY(C10)=WEEKDAY($P$11),$Q$11, IF(WEEKDAY(C10)=WEEKDAY($P$12),$Q$12,""))))))),"")</f>
        <v>0.333333333333333</v>
      </c>
    </row>
    <row r="11" customFormat="false" ht="17.35" hidden="false" customHeight="false" outlineLevel="0" collapsed="false">
      <c r="B11" s="32" t="n">
        <f aca="false">B10+1</f>
        <v>41676</v>
      </c>
      <c r="C11" s="33" t="n">
        <f aca="false">B11</f>
        <v>41676</v>
      </c>
      <c r="D11" s="19"/>
      <c r="E11" s="34"/>
      <c r="F11" s="34"/>
      <c r="G11" s="34"/>
      <c r="H11" s="34"/>
      <c r="I11" s="34" t="str">
        <f aca="true">IF(AZ11=0,"",IF(AY11=0,"",IF(OR(B11&lt;=TODAY(),AZ11),AY11,"")))</f>
        <v/>
      </c>
      <c r="J11" s="22" t="n">
        <f aca="false">IF(AND(Feiertage!$G$2&lt;&gt;"ja",AV11=1),IF(AZ11&gt;0,BB11+AZ11,BB11),IF(AZ11=0,0, IF(I11&lt;&gt;"",AZ11-I11,AZ11)))+AX11</f>
        <v>0</v>
      </c>
      <c r="K11" s="34" t="n">
        <f aca="false">IF(AV11=0,BB11,IF(Feiertage!$G$2="ja","00:00",BB11))</f>
        <v>0.333333333333333</v>
      </c>
      <c r="L11" s="22" t="str">
        <f aca="true">IF(OR(B11&lt;=TODAY(),J11,AW11="G"),IF(J11&lt;&gt;"",IF(J11-K11=0,"",J11-K11),IF(K11&lt;&gt;"",-K11,"")),"")</f>
        <v/>
      </c>
      <c r="M11" s="23" t="str">
        <f aca="false">IF(LOWER(AW11)=LOWER(Urlaub!$W$19),Urlaub!$S$19, IF(LOWER(AW11)=LOWER(Urlaub!$W$20),Urlaub!$S$20, IF(LOWER(AW11)=LOWER(Urlaub!$W$21),Urlaub!$S$21, IF(LOWER(AW11)=LOWER(Urlaub!$W$22),Urlaub!$S$22, IF(LOWER(AW11)=LOWER(Urlaub!$W$23),Urlaub!$S$23, IF(LOWER(AW11)=LOWER(Urlaub!$W$24),Urlaub!$S$24,""))))))&amp;IF(AND(EXACT(LOWER(AW11),AW11),AW11&lt;&gt;0)," 1/2","")</f>
        <v/>
      </c>
      <c r="N11" s="36" t="n">
        <f aca="false">24*J11*IF(WEEKDAY(C11)=WEEKDAY($P$6),$S$6, IF(WEEKDAY(C11)=WEEKDAY($P$7),$S$7, IF(WEEKDAY(C11)=WEEKDAY($P$8),$S$8, IF(WEEKDAY(C11)=WEEKDAY($P$9),$S$9, IF(WEEKDAY(C11)=WEEKDAY($P$10),$S$10, IF(WEEKDAY(C11)=WEEKDAY($P$11),$S$11, IF(WEEKDAY(C11)=WEEKDAY($P$12),$S$12,"")))))))</f>
        <v>0</v>
      </c>
      <c r="O11" s="3"/>
      <c r="P11" s="48" t="n">
        <v>41644</v>
      </c>
      <c r="Q11" s="49" t="n">
        <v>0</v>
      </c>
      <c r="R11" s="38" t="n">
        <v>0.0208333333333333</v>
      </c>
      <c r="S11" s="44"/>
      <c r="AV11" s="0" t="n">
        <f aca="false">IF(IFERROR(MATCH($B11,Feiertage!$B$2:$B$34,0)&gt;0,0),1,0)</f>
        <v>0</v>
      </c>
      <c r="AW11" s="27" t="n">
        <f aca="false">IFERROR(HLOOKUP(DAY(B11),Urlaub!$C$4:$AG$16,MONTH(B11)+1,0),0)</f>
        <v>0</v>
      </c>
      <c r="AX11" s="28" t="n">
        <f aca="false">IFERROR(IF(AW11=0,0,IF(EXACT(LOWER(AW11),AW11),0.5*BB11,BB11)),"")</f>
        <v>0</v>
      </c>
      <c r="AY11" s="29" t="n">
        <f aca="false">IFERROR(IF(WEEKDAY(C11)=WEEKDAY($P$6),$R$6, IF(WEEKDAY(C11)=WEEKDAY($P$7),$R$7, IF(WEEKDAY(C11)=WEEKDAY($P$8),$R$8, IF(WEEKDAY(C11)=WEEKDAY($P$9),$R$9, IF(WEEKDAY(C11)=WEEKDAY($P$10),$R$10, IF(WEEKDAY(C11)=WEEKDAY($P$11),$R$11, IF(WEEKDAY(C11)=WEEKDAY($P$12),$R$12,""))))))),"")</f>
        <v>0.0208333333333333</v>
      </c>
      <c r="AZ11" s="30" t="n">
        <f aca="false">IF(F11,IF(E11,IF(E11&gt;F11,F11+"24:00"-E11,F11-E11),0),0)+IF(G11,IF(G11,IF(G11&gt;H11,H11+"24:00"-G11,H11-G11),0),0)</f>
        <v>0</v>
      </c>
      <c r="BA11" s="31" t="n">
        <f aca="false">AZ11*24</f>
        <v>0</v>
      </c>
      <c r="BB11" s="30" t="n">
        <f aca="false">IFERROR(IF(WEEKDAY(C11)=WEEKDAY($P$6),$Q$6, IF(WEEKDAY(C11)=WEEKDAY($P$7),$Q$7, IF(WEEKDAY(C11)=WEEKDAY($P$8),$Q$8, IF(WEEKDAY(C11)=WEEKDAY($P$9),$Q$9, IF(WEEKDAY(C11)=WEEKDAY($P$10),$Q$10, IF(WEEKDAY(C11)=WEEKDAY($P$11),$Q$11, IF(WEEKDAY(C11)=WEEKDAY($P$12),$Q$12,""))))))),"")</f>
        <v>0.333333333333333</v>
      </c>
    </row>
    <row r="12" customFormat="false" ht="17.35" hidden="false" customHeight="false" outlineLevel="0" collapsed="false">
      <c r="B12" s="32" t="n">
        <f aca="false">B11+1</f>
        <v>41677</v>
      </c>
      <c r="C12" s="33" t="n">
        <f aca="false">B12</f>
        <v>41677</v>
      </c>
      <c r="D12" s="19"/>
      <c r="E12" s="34"/>
      <c r="F12" s="34"/>
      <c r="G12" s="34"/>
      <c r="H12" s="34"/>
      <c r="I12" s="34" t="str">
        <f aca="true">IF(AZ12=0,"",IF(AY12=0,"",IF(OR(B12&lt;=TODAY(),AZ12),AY12,"")))</f>
        <v/>
      </c>
      <c r="J12" s="22" t="n">
        <f aca="false">IF(AND(Feiertage!$G$2&lt;&gt;"ja",AV12=1),IF(AZ12&gt;0,BB12+AZ12,BB12),IF(AZ12=0,0, IF(I12&lt;&gt;"",AZ12-I12,AZ12)))+AX12</f>
        <v>0</v>
      </c>
      <c r="K12" s="34" t="n">
        <f aca="false">IF(AV12=0,BB12,IF(Feiertage!$G$2="ja","00:00",BB12))</f>
        <v>0.333333333333333</v>
      </c>
      <c r="L12" s="22" t="str">
        <f aca="true">IF(OR(B12&lt;=TODAY(),J12,AW12="G"),IF(J12&lt;&gt;"",IF(J12-K12=0,"",J12-K12),IF(K12&lt;&gt;"",-K12,"")),"")</f>
        <v/>
      </c>
      <c r="M12" s="23" t="str">
        <f aca="false">IF(LOWER(AW12)=LOWER(Urlaub!$W$19),Urlaub!$S$19, IF(LOWER(AW12)=LOWER(Urlaub!$W$20),Urlaub!$S$20, IF(LOWER(AW12)=LOWER(Urlaub!$W$21),Urlaub!$S$21, IF(LOWER(AW12)=LOWER(Urlaub!$W$22),Urlaub!$S$22, IF(LOWER(AW12)=LOWER(Urlaub!$W$23),Urlaub!$S$23, IF(LOWER(AW12)=LOWER(Urlaub!$W$24),Urlaub!$S$24,""))))))&amp;IF(AND(EXACT(LOWER(AW12),AW12),AW12&lt;&gt;0)," 1/2","")</f>
        <v/>
      </c>
      <c r="N12" s="36" t="n">
        <f aca="false">24*J12*IF(WEEKDAY(C12)=WEEKDAY($P$6),$S$6, IF(WEEKDAY(C12)=WEEKDAY($P$7),$S$7, IF(WEEKDAY(C12)=WEEKDAY($P$8),$S$8, IF(WEEKDAY(C12)=WEEKDAY($P$9),$S$9, IF(WEEKDAY(C12)=WEEKDAY($P$10),$S$10, IF(WEEKDAY(C12)=WEEKDAY($P$11),$S$11, IF(WEEKDAY(C12)=WEEKDAY($P$12),$S$12,"")))))))</f>
        <v>0</v>
      </c>
      <c r="P12" s="50" t="n">
        <v>41645</v>
      </c>
      <c r="Q12" s="51" t="n">
        <v>0</v>
      </c>
      <c r="R12" s="52" t="n">
        <v>0.0208333333333333</v>
      </c>
      <c r="S12" s="53"/>
      <c r="AV12" s="0" t="n">
        <f aca="false">IF(IFERROR(MATCH($B12,Feiertage!$B$2:$B$34,0)&gt;0,0),1,0)</f>
        <v>0</v>
      </c>
      <c r="AW12" s="27" t="n">
        <f aca="false">IFERROR(HLOOKUP(DAY(B12),Urlaub!$C$4:$AG$16,MONTH(B12)+1,0),0)</f>
        <v>0</v>
      </c>
      <c r="AX12" s="28" t="n">
        <f aca="false">IFERROR(IF(AW12=0,0,IF(EXACT(LOWER(AW12),AW12),0.5*BB12,BB12)),"")</f>
        <v>0</v>
      </c>
      <c r="AY12" s="29" t="n">
        <f aca="false">IFERROR(IF(WEEKDAY(C12)=WEEKDAY($P$6),$R$6, IF(WEEKDAY(C12)=WEEKDAY($P$7),$R$7, IF(WEEKDAY(C12)=WEEKDAY($P$8),$R$8, IF(WEEKDAY(C12)=WEEKDAY($P$9),$R$9, IF(WEEKDAY(C12)=WEEKDAY($P$10),$R$10, IF(WEEKDAY(C12)=WEEKDAY($P$11),$R$11, IF(WEEKDAY(C12)=WEEKDAY($P$12),$R$12,""))))))),"")</f>
        <v>0.0208333333333333</v>
      </c>
      <c r="AZ12" s="30" t="n">
        <f aca="false">IF(F12,IF(E12,IF(E12&gt;F12,F12+"24:00"-E12,F12-E12),0),0)+IF(G12,IF(G12,IF(G12&gt;H12,H12+"24:00"-G12,H12-G12),0),0)</f>
        <v>0</v>
      </c>
      <c r="BA12" s="31" t="n">
        <f aca="false">AZ12*24</f>
        <v>0</v>
      </c>
      <c r="BB12" s="30" t="n">
        <f aca="false">IFERROR(IF(WEEKDAY(C12)=WEEKDAY($P$6),$Q$6, IF(WEEKDAY(C12)=WEEKDAY($P$7),$Q$7, IF(WEEKDAY(C12)=WEEKDAY($P$8),$Q$8, IF(WEEKDAY(C12)=WEEKDAY($P$9),$Q$9, IF(WEEKDAY(C12)=WEEKDAY($P$10),$Q$10, IF(WEEKDAY(C12)=WEEKDAY($P$11),$Q$11, IF(WEEKDAY(C12)=WEEKDAY($P$12),$Q$12,""))))))),"")</f>
        <v>0.333333333333333</v>
      </c>
    </row>
    <row r="13" customFormat="false" ht="17.35" hidden="false" customHeight="false" outlineLevel="0" collapsed="false">
      <c r="B13" s="32" t="n">
        <f aca="false">B12+1</f>
        <v>41678</v>
      </c>
      <c r="C13" s="33" t="n">
        <f aca="false">B13</f>
        <v>41678</v>
      </c>
      <c r="D13" s="19"/>
      <c r="E13" s="34"/>
      <c r="F13" s="34"/>
      <c r="G13" s="34"/>
      <c r="H13" s="34"/>
      <c r="I13" s="34" t="str">
        <f aca="true">IF(AZ13=0,"",IF(AY13=0,"",IF(OR(B13&lt;=TODAY(),AZ13),AY13,"")))</f>
        <v/>
      </c>
      <c r="J13" s="22" t="n">
        <f aca="false">IF(AND(Feiertage!$G$2&lt;&gt;"ja",AV13=1),IF(AZ13&gt;0,BB13+AZ13,BB13),IF(AZ13=0,0, IF(I13&lt;&gt;"",AZ13-I13,AZ13)))+AX13</f>
        <v>0</v>
      </c>
      <c r="K13" s="34" t="n">
        <f aca="false">IF(AV13=0,BB13,IF(Feiertage!$G$2="ja","00:00",BB13))</f>
        <v>0.25</v>
      </c>
      <c r="L13" s="22" t="str">
        <f aca="true">IF(OR(B13&lt;=TODAY(),J13,AW13="G"),IF(J13&lt;&gt;"",IF(J13-K13=0,"",J13-K13),IF(K13&lt;&gt;"",-K13,"")),"")</f>
        <v/>
      </c>
      <c r="M13" s="23" t="str">
        <f aca="false">IF(LOWER(AW13)=LOWER(Urlaub!$W$19),Urlaub!$S$19, IF(LOWER(AW13)=LOWER(Urlaub!$W$20),Urlaub!$S$20, IF(LOWER(AW13)=LOWER(Urlaub!$W$21),Urlaub!$S$21, IF(LOWER(AW13)=LOWER(Urlaub!$W$22),Urlaub!$S$22, IF(LOWER(AW13)=LOWER(Urlaub!$W$23),Urlaub!$S$23, IF(LOWER(AW13)=LOWER(Urlaub!$W$24),Urlaub!$S$24,""))))))&amp;IF(AND(EXACT(LOWER(AW13),AW13),AW13&lt;&gt;0)," 1/2","")</f>
        <v/>
      </c>
      <c r="N13" s="36" t="n">
        <f aca="false">24*J13*IF(WEEKDAY(C13)=WEEKDAY($P$6),$S$6, IF(WEEKDAY(C13)=WEEKDAY($P$7),$S$7, IF(WEEKDAY(C13)=WEEKDAY($P$8),$S$8, IF(WEEKDAY(C13)=WEEKDAY($P$9),$S$9, IF(WEEKDAY(C13)=WEEKDAY($P$10),$S$10, IF(WEEKDAY(C13)=WEEKDAY($P$11),$S$11, IF(WEEKDAY(C13)=WEEKDAY($P$12),$S$12,"")))))))</f>
        <v>0</v>
      </c>
      <c r="P13" s="12" t="s">
        <v>19</v>
      </c>
      <c r="Q13" s="54" t="n">
        <f aca="false">SUM(Q6:Q12)</f>
        <v>1.58333333333333</v>
      </c>
      <c r="R13" s="55"/>
      <c r="Y13" s="29"/>
      <c r="AV13" s="0" t="n">
        <f aca="false">IF(IFERROR(MATCH($B13,Feiertage!$B$2:$B$34,0)&gt;0,0),1,0)</f>
        <v>0</v>
      </c>
      <c r="AW13" s="27" t="n">
        <f aca="false">IFERROR(HLOOKUP(DAY(B13),Urlaub!$C$4:$AG$16,MONTH(B13)+1,0),0)</f>
        <v>0</v>
      </c>
      <c r="AX13" s="28" t="n">
        <f aca="false">IFERROR(IF(AW13=0,0,IF(EXACT(LOWER(AW13),AW13),0.5*BB13,BB13)),"")</f>
        <v>0</v>
      </c>
      <c r="AY13" s="29" t="n">
        <f aca="false">IFERROR(IF(WEEKDAY(C13)=WEEKDAY($P$6),$R$6, IF(WEEKDAY(C13)=WEEKDAY($P$7),$R$7, IF(WEEKDAY(C13)=WEEKDAY($P$8),$R$8, IF(WEEKDAY(C13)=WEEKDAY($P$9),$R$9, IF(WEEKDAY(C13)=WEEKDAY($P$10),$R$10, IF(WEEKDAY(C13)=WEEKDAY($P$11),$R$11, IF(WEEKDAY(C13)=WEEKDAY($P$12),$R$12,""))))))),"")</f>
        <v>0.0208333333333333</v>
      </c>
      <c r="AZ13" s="30" t="n">
        <f aca="false">IF(F13,IF(E13,IF(E13&gt;F13,F13+"24:00"-E13,F13-E13),0),0)+IF(G13,IF(G13,IF(G13&gt;H13,H13+"24:00"-G13,H13-G13),0),0)</f>
        <v>0</v>
      </c>
      <c r="BA13" s="31" t="n">
        <f aca="false">AZ13*24</f>
        <v>0</v>
      </c>
      <c r="BB13" s="30" t="n">
        <f aca="false">IFERROR(IF(WEEKDAY(C13)=WEEKDAY($P$6),$Q$6, IF(WEEKDAY(C13)=WEEKDAY($P$7),$Q$7, IF(WEEKDAY(C13)=WEEKDAY($P$8),$Q$8, IF(WEEKDAY(C13)=WEEKDAY($P$9),$Q$9, IF(WEEKDAY(C13)=WEEKDAY($P$10),$Q$10, IF(WEEKDAY(C13)=WEEKDAY($P$11),$Q$11, IF(WEEKDAY(C13)=WEEKDAY($P$12),$Q$12,""))))))),"")</f>
        <v>0.25</v>
      </c>
    </row>
    <row r="14" customFormat="false" ht="17.35" hidden="false" customHeight="false" outlineLevel="0" collapsed="false">
      <c r="B14" s="32" t="n">
        <f aca="false">B13+1</f>
        <v>41679</v>
      </c>
      <c r="C14" s="33" t="n">
        <f aca="false">B14</f>
        <v>41679</v>
      </c>
      <c r="D14" s="19"/>
      <c r="E14" s="34"/>
      <c r="F14" s="34"/>
      <c r="G14" s="34"/>
      <c r="H14" s="34"/>
      <c r="I14" s="34" t="str">
        <f aca="true">IF(AZ14=0,"",IF(AY14=0,"",IF(OR(B14&lt;=TODAY(),AZ14),AY14,"")))</f>
        <v/>
      </c>
      <c r="J14" s="22" t="n">
        <f aca="false">IF(AND(Feiertage!$G$2&lt;&gt;"ja",AV14=1),IF(AZ14&gt;0,BB14+AZ14,BB14),IF(AZ14=0,0, IF(I14&lt;&gt;"",AZ14-I14,AZ14)))+AX14</f>
        <v>0</v>
      </c>
      <c r="K14" s="34" t="n">
        <f aca="false">IF(AV14=0,BB14,IF(Feiertage!$G$2="ja","00:00",BB14))</f>
        <v>0</v>
      </c>
      <c r="L14" s="22" t="str">
        <f aca="true">IF(OR(B14&lt;=TODAY(),J14,AW14="G"),IF(J14&lt;&gt;"",IF(J14-K14=0,"",J14-K14),IF(K14&lt;&gt;"",-K14,"")),"")</f>
        <v/>
      </c>
      <c r="M14" s="23" t="str">
        <f aca="false">IF(LOWER(AW14)=LOWER(Urlaub!$W$19),Urlaub!$S$19, IF(LOWER(AW14)=LOWER(Urlaub!$W$20),Urlaub!$S$20, IF(LOWER(AW14)=LOWER(Urlaub!$W$21),Urlaub!$S$21, IF(LOWER(AW14)=LOWER(Urlaub!$W$22),Urlaub!$S$22, IF(LOWER(AW14)=LOWER(Urlaub!$W$23),Urlaub!$S$23, IF(LOWER(AW14)=LOWER(Urlaub!$W$24),Urlaub!$S$24,""))))))&amp;IF(AND(EXACT(LOWER(AW14),AW14),AW14&lt;&gt;0)," 1/2","")</f>
        <v/>
      </c>
      <c r="N14" s="36" t="n">
        <f aca="false">24*J14*IF(WEEKDAY(C14)=WEEKDAY($P$6),$S$6, IF(WEEKDAY(C14)=WEEKDAY($P$7),$S$7, IF(WEEKDAY(C14)=WEEKDAY($P$8),$S$8, IF(WEEKDAY(C14)=WEEKDAY($P$9),$S$9, IF(WEEKDAY(C14)=WEEKDAY($P$10),$S$10, IF(WEEKDAY(C14)=WEEKDAY($P$11),$S$11, IF(WEEKDAY(C14)=WEEKDAY($P$12),$S$12,"")))))))</f>
        <v>0</v>
      </c>
      <c r="O14" s="16"/>
      <c r="AV14" s="0" t="n">
        <f aca="false">IF(IFERROR(MATCH($B14,Feiertage!$B$2:$B$34,0)&gt;0,0),1,0)</f>
        <v>0</v>
      </c>
      <c r="AW14" s="27" t="n">
        <f aca="false">IFERROR(HLOOKUP(DAY(B14),Urlaub!$C$4:$AG$16,MONTH(B14)+1,0),0)</f>
        <v>0</v>
      </c>
      <c r="AX14" s="28" t="n">
        <f aca="false">IFERROR(IF(AW14=0,0,IF(EXACT(LOWER(AW14),AW14),0.5*BB14,BB14)),"")</f>
        <v>0</v>
      </c>
      <c r="AY14" s="29" t="n">
        <f aca="false">IFERROR(IF(WEEKDAY(C14)=WEEKDAY($P$6),$R$6, IF(WEEKDAY(C14)=WEEKDAY($P$7),$R$7, IF(WEEKDAY(C14)=WEEKDAY($P$8),$R$8, IF(WEEKDAY(C14)=WEEKDAY($P$9),$R$9, IF(WEEKDAY(C14)=WEEKDAY($P$10),$R$10, IF(WEEKDAY(C14)=WEEKDAY($P$11),$R$11, IF(WEEKDAY(C14)=WEEKDAY($P$12),$R$12,""))))))),"")</f>
        <v>0.0208333333333333</v>
      </c>
      <c r="AZ14" s="30" t="n">
        <f aca="false">IF(F14,IF(E14,IF(E14&gt;F14,F14+"24:00"-E14,F14-E14),0),0)+IF(G14,IF(G14,IF(G14&gt;H14,H14+"24:00"-G14,H14-G14),0),0)</f>
        <v>0</v>
      </c>
      <c r="BA14" s="31" t="n">
        <f aca="false">AZ14*24</f>
        <v>0</v>
      </c>
      <c r="BB14" s="30" t="n">
        <f aca="false">IFERROR(IF(WEEKDAY(C14)=WEEKDAY($P$6),$Q$6, IF(WEEKDAY(C14)=WEEKDAY($P$7),$Q$7, IF(WEEKDAY(C14)=WEEKDAY($P$8),$Q$8, IF(WEEKDAY(C14)=WEEKDAY($P$9),$Q$9, IF(WEEKDAY(C14)=WEEKDAY($P$10),$Q$10, IF(WEEKDAY(C14)=WEEKDAY($P$11),$Q$11, IF(WEEKDAY(C14)=WEEKDAY($P$12),$Q$12,""))))))),"")</f>
        <v>0</v>
      </c>
    </row>
    <row r="15" customFormat="false" ht="17.35" hidden="false" customHeight="false" outlineLevel="0" collapsed="false">
      <c r="B15" s="32" t="n">
        <f aca="false">B14+1</f>
        <v>41680</v>
      </c>
      <c r="C15" s="33" t="n">
        <f aca="false">B15</f>
        <v>41680</v>
      </c>
      <c r="D15" s="19"/>
      <c r="E15" s="34"/>
      <c r="F15" s="34"/>
      <c r="G15" s="34"/>
      <c r="H15" s="34"/>
      <c r="I15" s="34" t="str">
        <f aca="true">IF(AZ15=0,"",IF(AY15=0,"",IF(OR(B15&lt;=TODAY(),AZ15),AY15,"")))</f>
        <v/>
      </c>
      <c r="J15" s="22" t="n">
        <f aca="false">IF(AND(Feiertage!$G$2&lt;&gt;"ja",AV15=1),IF(AZ15&gt;0,BB15+AZ15,BB15),IF(AZ15=0,0, IF(I15&lt;&gt;"",AZ15-I15,AZ15)))+AX15</f>
        <v>0</v>
      </c>
      <c r="K15" s="34" t="n">
        <f aca="false">IF(AV15=0,BB15,IF(Feiertage!$G$2="ja","00:00",BB15))</f>
        <v>0</v>
      </c>
      <c r="L15" s="22" t="str">
        <f aca="true">IF(OR(B15&lt;=TODAY(),J15,AW15="G"),IF(J15&lt;&gt;"",IF(J15-K15=0,"",J15-K15),IF(K15&lt;&gt;"",-K15,"")),"")</f>
        <v/>
      </c>
      <c r="M15" s="23" t="str">
        <f aca="false">IF(LOWER(AW15)=LOWER(Urlaub!$W$19),Urlaub!$S$19, IF(LOWER(AW15)=LOWER(Urlaub!$W$20),Urlaub!$S$20, IF(LOWER(AW15)=LOWER(Urlaub!$W$21),Urlaub!$S$21, IF(LOWER(AW15)=LOWER(Urlaub!$W$22),Urlaub!$S$22, IF(LOWER(AW15)=LOWER(Urlaub!$W$23),Urlaub!$S$23, IF(LOWER(AW15)=LOWER(Urlaub!$W$24),Urlaub!$S$24,""))))))&amp;IF(AND(EXACT(LOWER(AW15),AW15),AW15&lt;&gt;0)," 1/2","")</f>
        <v/>
      </c>
      <c r="N15" s="36" t="n">
        <f aca="false">24*J15*IF(WEEKDAY(C15)=WEEKDAY($P$6),$S$6, IF(WEEKDAY(C15)=WEEKDAY($P$7),$S$7, IF(WEEKDAY(C15)=WEEKDAY($P$8),$S$8, IF(WEEKDAY(C15)=WEEKDAY($P$9),$S$9, IF(WEEKDAY(C15)=WEEKDAY($P$10),$S$10, IF(WEEKDAY(C15)=WEEKDAY($P$11),$S$11, IF(WEEKDAY(C15)=WEEKDAY($P$12),$S$12,"")))))))</f>
        <v>0</v>
      </c>
      <c r="AV15" s="0" t="n">
        <f aca="false">IF(IFERROR(MATCH($B15,Feiertage!$B$2:$B$34,0)&gt;0,0),1,0)</f>
        <v>0</v>
      </c>
      <c r="AW15" s="27" t="n">
        <f aca="false">IFERROR(HLOOKUP(DAY(B15),Urlaub!$C$4:$AG$16,MONTH(B15)+1,0),0)</f>
        <v>0</v>
      </c>
      <c r="AX15" s="28" t="n">
        <f aca="false">IFERROR(IF(AW15=0,0,IF(EXACT(LOWER(AW15),AW15),0.5*BB15,BB15)),"")</f>
        <v>0</v>
      </c>
      <c r="AY15" s="29" t="n">
        <f aca="false">IFERROR(IF(WEEKDAY(C15)=WEEKDAY($P$6),$R$6, IF(WEEKDAY(C15)=WEEKDAY($P$7),$R$7, IF(WEEKDAY(C15)=WEEKDAY($P$8),$R$8, IF(WEEKDAY(C15)=WEEKDAY($P$9),$R$9, IF(WEEKDAY(C15)=WEEKDAY($P$10),$R$10, IF(WEEKDAY(C15)=WEEKDAY($P$11),$R$11, IF(WEEKDAY(C15)=WEEKDAY($P$12),$R$12,""))))))),"")</f>
        <v>0.0208333333333333</v>
      </c>
      <c r="AZ15" s="30" t="n">
        <f aca="false">IF(F15,IF(E15,IF(E15&gt;F15,F15+"24:00"-E15,F15-E15),0),0)+IF(G15,IF(G15,IF(G15&gt;H15,H15+"24:00"-G15,H15-G15),0),0)</f>
        <v>0</v>
      </c>
      <c r="BA15" s="31" t="n">
        <f aca="false">AZ15*24</f>
        <v>0</v>
      </c>
      <c r="BB15" s="30" t="n">
        <f aca="false">IFERROR(IF(WEEKDAY(C15)=WEEKDAY($P$6),$Q$6, IF(WEEKDAY(C15)=WEEKDAY($P$7),$Q$7, IF(WEEKDAY(C15)=WEEKDAY($P$8),$Q$8, IF(WEEKDAY(C15)=WEEKDAY($P$9),$Q$9, IF(WEEKDAY(C15)=WEEKDAY($P$10),$Q$10, IF(WEEKDAY(C15)=WEEKDAY($P$11),$Q$11, IF(WEEKDAY(C15)=WEEKDAY($P$12),$Q$12,""))))))),"")</f>
        <v>0</v>
      </c>
    </row>
    <row r="16" customFormat="false" ht="17.35" hidden="false" customHeight="false" outlineLevel="0" collapsed="false">
      <c r="B16" s="32" t="n">
        <f aca="false">B15+1</f>
        <v>41681</v>
      </c>
      <c r="C16" s="33" t="n">
        <f aca="false">B16</f>
        <v>41681</v>
      </c>
      <c r="D16" s="19"/>
      <c r="E16" s="34"/>
      <c r="F16" s="34"/>
      <c r="G16" s="34"/>
      <c r="H16" s="34"/>
      <c r="I16" s="34" t="str">
        <f aca="true">IF(AZ16=0,"",IF(AY16=0,"",IF(OR(B16&lt;=TODAY(),AZ16),AY16,"")))</f>
        <v/>
      </c>
      <c r="J16" s="22" t="n">
        <f aca="false">IF(AND(Feiertage!$G$2&lt;&gt;"ja",AV16=1),IF(AZ16&gt;0,BB16+AZ16,BB16),IF(AZ16=0,0, IF(I16&lt;&gt;"",AZ16-I16,AZ16)))+AX16</f>
        <v>0</v>
      </c>
      <c r="K16" s="34" t="n">
        <f aca="false">IF(AV16=0,BB16,IF(Feiertage!$G$2="ja","00:00",BB16))</f>
        <v>0.333333333333333</v>
      </c>
      <c r="L16" s="22" t="str">
        <f aca="true">IF(OR(B16&lt;=TODAY(),J16,AW16="G"),IF(J16&lt;&gt;"",IF(J16-K16=0,"",J16-K16),IF(K16&lt;&gt;"",-K16,"")),"")</f>
        <v/>
      </c>
      <c r="M16" s="23" t="str">
        <f aca="false">IF(LOWER(AW16)=LOWER(Urlaub!$W$19),Urlaub!$S$19, IF(LOWER(AW16)=LOWER(Urlaub!$W$20),Urlaub!$S$20, IF(LOWER(AW16)=LOWER(Urlaub!$W$21),Urlaub!$S$21, IF(LOWER(AW16)=LOWER(Urlaub!$W$22),Urlaub!$S$22, IF(LOWER(AW16)=LOWER(Urlaub!$W$23),Urlaub!$S$23, IF(LOWER(AW16)=LOWER(Urlaub!$W$24),Urlaub!$S$24,""))))))&amp;IF(AND(EXACT(LOWER(AW16),AW16),AW16&lt;&gt;0)," 1/2","")</f>
        <v/>
      </c>
      <c r="N16" s="36" t="n">
        <f aca="false">24*J16*IF(WEEKDAY(C16)=WEEKDAY($P$6),$S$6, IF(WEEKDAY(C16)=WEEKDAY($P$7),$S$7, IF(WEEKDAY(C16)=WEEKDAY($P$8),$S$8, IF(WEEKDAY(C16)=WEEKDAY($P$9),$S$9, IF(WEEKDAY(C16)=WEEKDAY($P$10),$S$10, IF(WEEKDAY(C16)=WEEKDAY($P$11),$S$11, IF(WEEKDAY(C16)=WEEKDAY($P$12),$S$12,"")))))))</f>
        <v>0</v>
      </c>
      <c r="AV16" s="0" t="n">
        <f aca="false">IF(IFERROR(MATCH($B16,Feiertage!$B$2:$B$34,0)&gt;0,0),1,0)</f>
        <v>0</v>
      </c>
      <c r="AW16" s="27" t="n">
        <f aca="false">IFERROR(HLOOKUP(DAY(B16),Urlaub!$C$4:$AG$16,MONTH(B16)+1,0),0)</f>
        <v>0</v>
      </c>
      <c r="AX16" s="28" t="n">
        <f aca="false">IFERROR(IF(AW16=0,0,IF(EXACT(LOWER(AW16),AW16),0.5*BB16,BB16)),"")</f>
        <v>0</v>
      </c>
      <c r="AY16" s="29" t="n">
        <f aca="false">IFERROR(IF(WEEKDAY(C16)=WEEKDAY($P$6),$R$6, IF(WEEKDAY(C16)=WEEKDAY($P$7),$R$7, IF(WEEKDAY(C16)=WEEKDAY($P$8),$R$8, IF(WEEKDAY(C16)=WEEKDAY($P$9),$R$9, IF(WEEKDAY(C16)=WEEKDAY($P$10),$R$10, IF(WEEKDAY(C16)=WEEKDAY($P$11),$R$11, IF(WEEKDAY(C16)=WEEKDAY($P$12),$R$12,""))))))),"")</f>
        <v>0.0208333333333333</v>
      </c>
      <c r="AZ16" s="30" t="n">
        <f aca="false">IF(F16,IF(E16,IF(E16&gt;F16,F16+"24:00"-E16,F16-E16),0),0)+IF(G16,IF(G16,IF(G16&gt;H16,H16+"24:00"-G16,H16-G16),0),0)</f>
        <v>0</v>
      </c>
      <c r="BA16" s="31" t="n">
        <f aca="false">AZ16*24</f>
        <v>0</v>
      </c>
      <c r="BB16" s="30" t="n">
        <f aca="false">IFERROR(IF(WEEKDAY(C16)=WEEKDAY($P$6),$Q$6, IF(WEEKDAY(C16)=WEEKDAY($P$7),$Q$7, IF(WEEKDAY(C16)=WEEKDAY($P$8),$Q$8, IF(WEEKDAY(C16)=WEEKDAY($P$9),$Q$9, IF(WEEKDAY(C16)=WEEKDAY($P$10),$Q$10, IF(WEEKDAY(C16)=WEEKDAY($P$11),$Q$11, IF(WEEKDAY(C16)=WEEKDAY($P$12),$Q$12,""))))))),"")</f>
        <v>0.333333333333333</v>
      </c>
    </row>
    <row r="17" customFormat="false" ht="17.35" hidden="false" customHeight="false" outlineLevel="0" collapsed="false">
      <c r="B17" s="32" t="n">
        <f aca="false">B16+1</f>
        <v>41682</v>
      </c>
      <c r="C17" s="33" t="n">
        <f aca="false">B17</f>
        <v>41682</v>
      </c>
      <c r="D17" s="19"/>
      <c r="E17" s="34"/>
      <c r="F17" s="34"/>
      <c r="G17" s="34"/>
      <c r="H17" s="34"/>
      <c r="I17" s="34" t="str">
        <f aca="true">IF(AZ17=0,"",IF(AY17=0,"",IF(OR(B17&lt;=TODAY(),AZ17),AY17,"")))</f>
        <v/>
      </c>
      <c r="J17" s="22" t="n">
        <f aca="false">IF(AND(Feiertage!$G$2&lt;&gt;"ja",AV17=1),IF(AZ17&gt;0,BB17+AZ17,BB17),IF(AZ17=0,0, IF(I17&lt;&gt;"",AZ17-I17,AZ17)))+AX17</f>
        <v>0</v>
      </c>
      <c r="K17" s="34" t="n">
        <f aca="false">IF(AV17=0,BB17,IF(Feiertage!$G$2="ja","00:00",BB17))</f>
        <v>0.333333333333333</v>
      </c>
      <c r="L17" s="22" t="str">
        <f aca="true">IF(OR(B17&lt;=TODAY(),J17,AW17="G"),IF(J17&lt;&gt;"",IF(J17-K17=0,"",J17-K17),IF(K17&lt;&gt;"",-K17,"")),"")</f>
        <v/>
      </c>
      <c r="M17" s="23" t="str">
        <f aca="false">IF(LOWER(AW17)=LOWER(Urlaub!$W$19),Urlaub!$S$19, IF(LOWER(AW17)=LOWER(Urlaub!$W$20),Urlaub!$S$20, IF(LOWER(AW17)=LOWER(Urlaub!$W$21),Urlaub!$S$21, IF(LOWER(AW17)=LOWER(Urlaub!$W$22),Urlaub!$S$22, IF(LOWER(AW17)=LOWER(Urlaub!$W$23),Urlaub!$S$23, IF(LOWER(AW17)=LOWER(Urlaub!$W$24),Urlaub!$S$24,""))))))&amp;IF(AND(EXACT(LOWER(AW17),AW17),AW17&lt;&gt;0)," 1/2","")</f>
        <v/>
      </c>
      <c r="N17" s="36" t="n">
        <f aca="false">24*J17*IF(WEEKDAY(C17)=WEEKDAY($P$6),$S$6, IF(WEEKDAY(C17)=WEEKDAY($P$7),$S$7, IF(WEEKDAY(C17)=WEEKDAY($P$8),$S$8, IF(WEEKDAY(C17)=WEEKDAY($P$9),$S$9, IF(WEEKDAY(C17)=WEEKDAY($P$10),$S$10, IF(WEEKDAY(C17)=WEEKDAY($P$11),$S$11, IF(WEEKDAY(C17)=WEEKDAY($P$12),$S$12,"")))))))</f>
        <v>0</v>
      </c>
      <c r="AV17" s="0" t="n">
        <f aca="false">IF(IFERROR(MATCH($B17,Feiertage!$B$2:$B$34,0)&gt;0,0),1,0)</f>
        <v>0</v>
      </c>
      <c r="AW17" s="27" t="n">
        <f aca="false">IFERROR(HLOOKUP(DAY(B17),Urlaub!$C$4:$AG$16,MONTH(B17)+1,0),0)</f>
        <v>0</v>
      </c>
      <c r="AX17" s="28" t="n">
        <f aca="false">IFERROR(IF(OR(AW17=0,AW17="G"),0,IF(EXACT(LOWER(AW17),AW17),0.5*BB17,BB17)),"")</f>
        <v>0</v>
      </c>
      <c r="AY17" s="29" t="n">
        <f aca="false">IFERROR(IF(WEEKDAY(C17)=WEEKDAY($P$6),$R$6, IF(WEEKDAY(C17)=WEEKDAY($P$7),$R$7, IF(WEEKDAY(C17)=WEEKDAY($P$8),$R$8, IF(WEEKDAY(C17)=WEEKDAY($P$9),$R$9, IF(WEEKDAY(C17)=WEEKDAY($P$10),$R$10, IF(WEEKDAY(C17)=WEEKDAY($P$11),$R$11, IF(WEEKDAY(C17)=WEEKDAY($P$12),$R$12,""))))))),"")</f>
        <v>0.0208333333333333</v>
      </c>
      <c r="AZ17" s="30" t="n">
        <f aca="false">IF(F17,IF(E17,IF(E17&gt;F17,F17+"24:00"-E17,F17-E17),0),0)+IF(G17,IF(G17,IF(G17&gt;H17,H17+"24:00"-G17,H17-G17),0),0)</f>
        <v>0</v>
      </c>
      <c r="BA17" s="31" t="n">
        <f aca="false">AZ17*24</f>
        <v>0</v>
      </c>
      <c r="BB17" s="30" t="n">
        <f aca="false">IFERROR(IF(WEEKDAY(C17)=WEEKDAY($P$6),$Q$6, IF(WEEKDAY(C17)=WEEKDAY($P$7),$Q$7, IF(WEEKDAY(C17)=WEEKDAY($P$8),$Q$8, IF(WEEKDAY(C17)=WEEKDAY($P$9),$Q$9, IF(WEEKDAY(C17)=WEEKDAY($P$10),$Q$10, IF(WEEKDAY(C17)=WEEKDAY($P$11),$Q$11, IF(WEEKDAY(C17)=WEEKDAY($P$12),$Q$12,""))))))),"")</f>
        <v>0.333333333333333</v>
      </c>
    </row>
    <row r="18" customFormat="false" ht="17.35" hidden="false" customHeight="false" outlineLevel="0" collapsed="false">
      <c r="B18" s="32" t="n">
        <f aca="false">B17+1</f>
        <v>41683</v>
      </c>
      <c r="C18" s="33" t="n">
        <f aca="false">B18</f>
        <v>41683</v>
      </c>
      <c r="D18" s="19"/>
      <c r="E18" s="34"/>
      <c r="F18" s="34"/>
      <c r="G18" s="34"/>
      <c r="H18" s="34"/>
      <c r="I18" s="34" t="str">
        <f aca="true">IF(AZ18=0,"",IF(AY18=0,"",IF(OR(B18&lt;=TODAY(),AZ18),AY18,"")))</f>
        <v/>
      </c>
      <c r="J18" s="22" t="n">
        <f aca="false">IF(AND(Feiertage!$G$2&lt;&gt;"ja",AV18=1),IF(AZ18&gt;0,BB18+AZ18,BB18),IF(AZ18=0,0, IF(I18&lt;&gt;"",AZ18-I18,AZ18)))+AX18</f>
        <v>0</v>
      </c>
      <c r="K18" s="34" t="n">
        <f aca="false">IF(AV18=0,BB18,IF(Feiertage!$G$2="ja","00:00",BB18))</f>
        <v>0.333333333333333</v>
      </c>
      <c r="L18" s="22" t="str">
        <f aca="true">IF(OR(B18&lt;=TODAY(),J18,AW18="G"),IF(J18&lt;&gt;"",IF(J18-K18=0,"",J18-K18),IF(K18&lt;&gt;"",-K18,"")),"")</f>
        <v/>
      </c>
      <c r="M18" s="23" t="str">
        <f aca="false">IF(LOWER(AW18)=LOWER(Urlaub!$W$19),Urlaub!$S$19, IF(LOWER(AW18)=LOWER(Urlaub!$W$20),Urlaub!$S$20, IF(LOWER(AW18)=LOWER(Urlaub!$W$21),Urlaub!$S$21, IF(LOWER(AW18)=LOWER(Urlaub!$W$22),Urlaub!$S$22, IF(LOWER(AW18)=LOWER(Urlaub!$W$23),Urlaub!$S$23, IF(LOWER(AW18)=LOWER(Urlaub!$W$24),Urlaub!$S$24,""))))))&amp;IF(AND(EXACT(LOWER(AW18),AW18),AW18&lt;&gt;0)," 1/2","")</f>
        <v/>
      </c>
      <c r="N18" s="36" t="n">
        <f aca="false">24*J18*IF(WEEKDAY(C18)=WEEKDAY($P$6),$S$6, IF(WEEKDAY(C18)=WEEKDAY($P$7),$S$7, IF(WEEKDAY(C18)=WEEKDAY($P$8),$S$8, IF(WEEKDAY(C18)=WEEKDAY($P$9),$S$9, IF(WEEKDAY(C18)=WEEKDAY($P$10),$S$10, IF(WEEKDAY(C18)=WEEKDAY($P$11),$S$11, IF(WEEKDAY(C18)=WEEKDAY($P$12),$S$12,"")))))))</f>
        <v>0</v>
      </c>
      <c r="AV18" s="0" t="n">
        <f aca="false">IF(IFERROR(MATCH($B18,Feiertage!$B$2:$B$34,0)&gt;0,0),1,0)</f>
        <v>0</v>
      </c>
      <c r="AW18" s="27" t="n">
        <f aca="false">IFERROR(HLOOKUP(DAY(B18),Urlaub!$C$4:$AG$16,MONTH(B18)+1,0),0)</f>
        <v>0</v>
      </c>
      <c r="AX18" s="28" t="n">
        <f aca="false">IFERROR(IF(OR(AW18=0,AW18="G"),0,IF(EXACT(LOWER(AW18),AW18),0.5*BB18,BB18)),"")</f>
        <v>0</v>
      </c>
      <c r="AY18" s="29" t="n">
        <f aca="false">IFERROR(IF(WEEKDAY(C18)=WEEKDAY($P$6),$R$6, IF(WEEKDAY(C18)=WEEKDAY($P$7),$R$7, IF(WEEKDAY(C18)=WEEKDAY($P$8),$R$8, IF(WEEKDAY(C18)=WEEKDAY($P$9),$R$9, IF(WEEKDAY(C18)=WEEKDAY($P$10),$R$10, IF(WEEKDAY(C18)=WEEKDAY($P$11),$R$11, IF(WEEKDAY(C18)=WEEKDAY($P$12),$R$12,""))))))),"")</f>
        <v>0.0208333333333333</v>
      </c>
      <c r="AZ18" s="30" t="n">
        <f aca="false">IF(F18,IF(E18,IF(E18&gt;F18,F18+"24:00"-E18,F18-E18),0),0)+IF(G18,IF(G18,IF(G18&gt;H18,H18+"24:00"-G18,H18-G18),0),0)</f>
        <v>0</v>
      </c>
      <c r="BA18" s="31" t="n">
        <f aca="false">AZ18*24</f>
        <v>0</v>
      </c>
      <c r="BB18" s="30" t="n">
        <f aca="false">IFERROR(IF(WEEKDAY(C18)=WEEKDAY($P$6),$Q$6, IF(WEEKDAY(C18)=WEEKDAY($P$7),$Q$7, IF(WEEKDAY(C18)=WEEKDAY($P$8),$Q$8, IF(WEEKDAY(C18)=WEEKDAY($P$9),$Q$9, IF(WEEKDAY(C18)=WEEKDAY($P$10),$Q$10, IF(WEEKDAY(C18)=WEEKDAY($P$11),$Q$11, IF(WEEKDAY(C18)=WEEKDAY($P$12),$Q$12,""))))))),"")</f>
        <v>0.333333333333333</v>
      </c>
    </row>
    <row r="19" customFormat="false" ht="17.35" hidden="false" customHeight="false" outlineLevel="0" collapsed="false">
      <c r="B19" s="32" t="n">
        <f aca="false">B18+1</f>
        <v>41684</v>
      </c>
      <c r="C19" s="33" t="n">
        <f aca="false">B19</f>
        <v>41684</v>
      </c>
      <c r="D19" s="19"/>
      <c r="E19" s="34"/>
      <c r="F19" s="34"/>
      <c r="G19" s="34"/>
      <c r="H19" s="34"/>
      <c r="I19" s="34" t="str">
        <f aca="true">IF(AZ19=0,"",IF(AY19=0,"",IF(OR(B19&lt;=TODAY(),AZ19),AY19,"")))</f>
        <v/>
      </c>
      <c r="J19" s="22" t="n">
        <f aca="false">IF(AND(Feiertage!$G$2&lt;&gt;"ja",AV19=1),IF(AZ19&gt;0,BB19+AZ19,BB19),IF(AZ19=0,0, IF(I19&lt;&gt;"",AZ19-I19,AZ19)))+AX19</f>
        <v>0</v>
      </c>
      <c r="K19" s="34" t="n">
        <f aca="false">IF(AV19=0,BB19,IF(Feiertage!$G$2="ja","00:00",BB19))</f>
        <v>0.333333333333333</v>
      </c>
      <c r="L19" s="22" t="str">
        <f aca="true">IF(OR(B19&lt;=TODAY(),J19,AW19="G"),IF(J19&lt;&gt;"",IF(J19-K19=0,"",J19-K19),IF(K19&lt;&gt;"",-K19,"")),"")</f>
        <v/>
      </c>
      <c r="M19" s="23" t="str">
        <f aca="false">IF(LOWER(AW19)=LOWER(Urlaub!$W$19),Urlaub!$S$19, IF(LOWER(AW19)=LOWER(Urlaub!$W$20),Urlaub!$S$20, IF(LOWER(AW19)=LOWER(Urlaub!$W$21),Urlaub!$S$21, IF(LOWER(AW19)=LOWER(Urlaub!$W$22),Urlaub!$S$22, IF(LOWER(AW19)=LOWER(Urlaub!$W$23),Urlaub!$S$23, IF(LOWER(AW19)=LOWER(Urlaub!$W$24),Urlaub!$S$24,""))))))&amp;IF(AND(EXACT(LOWER(AW19),AW19),AW19&lt;&gt;0)," 1/2","")</f>
        <v/>
      </c>
      <c r="N19" s="36" t="n">
        <f aca="false">24*J19*IF(WEEKDAY(C19)=WEEKDAY($P$6),$S$6, IF(WEEKDAY(C19)=WEEKDAY($P$7),$S$7, IF(WEEKDAY(C19)=WEEKDAY($P$8),$S$8, IF(WEEKDAY(C19)=WEEKDAY($P$9),$S$9, IF(WEEKDAY(C19)=WEEKDAY($P$10),$S$10, IF(WEEKDAY(C19)=WEEKDAY($P$11),$S$11, IF(WEEKDAY(C19)=WEEKDAY($P$12),$S$12,"")))))))</f>
        <v>0</v>
      </c>
      <c r="AV19" s="0" t="n">
        <f aca="false">IF(IFERROR(MATCH($B19,Feiertage!$B$2:$B$34,0)&gt;0,0),1,0)</f>
        <v>0</v>
      </c>
      <c r="AW19" s="27" t="n">
        <f aca="false">IFERROR(HLOOKUP(DAY(B19),Urlaub!$C$4:$AG$16,MONTH(B19)+1,0),0)</f>
        <v>0</v>
      </c>
      <c r="AX19" s="28" t="n">
        <f aca="false">IFERROR(IF(OR(AW19=0,AW19="G"),0,IF(EXACT(LOWER(AW19),AW19),0.5*BB19,BB19)),"")</f>
        <v>0</v>
      </c>
      <c r="AY19" s="29" t="n">
        <f aca="false">IFERROR(IF(WEEKDAY(C19)=WEEKDAY($P$6),$R$6, IF(WEEKDAY(C19)=WEEKDAY($P$7),$R$7, IF(WEEKDAY(C19)=WEEKDAY($P$8),$R$8, IF(WEEKDAY(C19)=WEEKDAY($P$9),$R$9, IF(WEEKDAY(C19)=WEEKDAY($P$10),$R$10, IF(WEEKDAY(C19)=WEEKDAY($P$11),$R$11, IF(WEEKDAY(C19)=WEEKDAY($P$12),$R$12,""))))))),"")</f>
        <v>0.0208333333333333</v>
      </c>
      <c r="AZ19" s="30" t="n">
        <f aca="false">IF(F19,IF(E19,IF(E19&gt;F19,F19+"24:00"-E19,F19-E19),0),0)+IF(G19,IF(G19,IF(G19&gt;H19,H19+"24:00"-G19,H19-G19),0),0)</f>
        <v>0</v>
      </c>
      <c r="BA19" s="31" t="n">
        <f aca="false">AZ19*24</f>
        <v>0</v>
      </c>
      <c r="BB19" s="30" t="n">
        <f aca="false">IFERROR(IF(WEEKDAY(C19)=WEEKDAY($P$6),$Q$6, IF(WEEKDAY(C19)=WEEKDAY($P$7),$Q$7, IF(WEEKDAY(C19)=WEEKDAY($P$8),$Q$8, IF(WEEKDAY(C19)=WEEKDAY($P$9),$Q$9, IF(WEEKDAY(C19)=WEEKDAY($P$10),$Q$10, IF(WEEKDAY(C19)=WEEKDAY($P$11),$Q$11, IF(WEEKDAY(C19)=WEEKDAY($P$12),$Q$12,""))))))),"")</f>
        <v>0.333333333333333</v>
      </c>
    </row>
    <row r="20" customFormat="false" ht="17.35" hidden="false" customHeight="false" outlineLevel="0" collapsed="false">
      <c r="B20" s="32" t="n">
        <f aca="false">B19+1</f>
        <v>41685</v>
      </c>
      <c r="C20" s="33" t="n">
        <f aca="false">B20</f>
        <v>41685</v>
      </c>
      <c r="D20" s="19"/>
      <c r="E20" s="34"/>
      <c r="F20" s="34"/>
      <c r="G20" s="34"/>
      <c r="H20" s="34"/>
      <c r="I20" s="34" t="str">
        <f aca="true">IF(AZ20=0,"",IF(AY20=0,"",IF(OR(B20&lt;=TODAY(),AZ20),AY20,"")))</f>
        <v/>
      </c>
      <c r="J20" s="22" t="n">
        <f aca="false">IF(AND(Feiertage!$G$2&lt;&gt;"ja",AV20=1),IF(AZ20&gt;0,BB20+AZ20,BB20),IF(AZ20=0,0, IF(I20&lt;&gt;"",AZ20-I20,AZ20)))+AX20</f>
        <v>0</v>
      </c>
      <c r="K20" s="34" t="n">
        <f aca="false">IF(AV20=0,BB20,IF(Feiertage!$G$2="ja","00:00",BB20))</f>
        <v>0.25</v>
      </c>
      <c r="L20" s="22" t="str">
        <f aca="true">IF(OR(B20&lt;=TODAY(),J20,AW20="G"),IF(J20&lt;&gt;"",IF(J20-K20=0,"",J20-K20),IF(K20&lt;&gt;"",-K20,"")),"")</f>
        <v/>
      </c>
      <c r="M20" s="23" t="str">
        <f aca="false">IF(LOWER(AW20)=LOWER(Urlaub!$W$19),Urlaub!$S$19, IF(LOWER(AW20)=LOWER(Urlaub!$W$20),Urlaub!$S$20, IF(LOWER(AW20)=LOWER(Urlaub!$W$21),Urlaub!$S$21, IF(LOWER(AW20)=LOWER(Urlaub!$W$22),Urlaub!$S$22, IF(LOWER(AW20)=LOWER(Urlaub!$W$23),Urlaub!$S$23, IF(LOWER(AW20)=LOWER(Urlaub!$W$24),Urlaub!$S$24,""))))))&amp;IF(AND(EXACT(LOWER(AW20),AW20),AW20&lt;&gt;0)," 1/2","")</f>
        <v/>
      </c>
      <c r="N20" s="36" t="n">
        <f aca="false">24*J20*IF(WEEKDAY(C20)=WEEKDAY($P$6),$S$6, IF(WEEKDAY(C20)=WEEKDAY($P$7),$S$7, IF(WEEKDAY(C20)=WEEKDAY($P$8),$S$8, IF(WEEKDAY(C20)=WEEKDAY($P$9),$S$9, IF(WEEKDAY(C20)=WEEKDAY($P$10),$S$10, IF(WEEKDAY(C20)=WEEKDAY($P$11),$S$11, IF(WEEKDAY(C20)=WEEKDAY($P$12),$S$12,"")))))))</f>
        <v>0</v>
      </c>
      <c r="AV20" s="0" t="n">
        <f aca="false">IF(IFERROR(MATCH($B20,Feiertage!$B$2:$B$34,0)&gt;0,0),1,0)</f>
        <v>0</v>
      </c>
      <c r="AW20" s="27" t="n">
        <f aca="false">IFERROR(HLOOKUP(DAY(B20),Urlaub!$C$4:$AG$16,MONTH(B20)+1,0),0)</f>
        <v>0</v>
      </c>
      <c r="AX20" s="28" t="n">
        <f aca="false">IFERROR(IF(OR(AW20=0,AW20="G"),0,IF(EXACT(LOWER(AW20),AW20),0.5*BB20,BB20)),"")</f>
        <v>0</v>
      </c>
      <c r="AY20" s="29" t="n">
        <f aca="false">IFERROR(IF(WEEKDAY(C20)=WEEKDAY($P$6),$R$6, IF(WEEKDAY(C20)=WEEKDAY($P$7),$R$7, IF(WEEKDAY(C20)=WEEKDAY($P$8),$R$8, IF(WEEKDAY(C20)=WEEKDAY($P$9),$R$9, IF(WEEKDAY(C20)=WEEKDAY($P$10),$R$10, IF(WEEKDAY(C20)=WEEKDAY($P$11),$R$11, IF(WEEKDAY(C20)=WEEKDAY($P$12),$R$12,""))))))),"")</f>
        <v>0.0208333333333333</v>
      </c>
      <c r="AZ20" s="30" t="n">
        <f aca="false">IF(F20,IF(E20,IF(E20&gt;F20,F20+"24:00"-E20,F20-E20),0),0)+IF(G20,IF(G20,IF(G20&gt;H20,H20+"24:00"-G20,H20-G20),0),0)</f>
        <v>0</v>
      </c>
      <c r="BA20" s="31" t="n">
        <f aca="false">AZ20*24</f>
        <v>0</v>
      </c>
      <c r="BB20" s="30" t="n">
        <f aca="false">IFERROR(IF(WEEKDAY(C20)=WEEKDAY($P$6),$Q$6, IF(WEEKDAY(C20)=WEEKDAY($P$7),$Q$7, IF(WEEKDAY(C20)=WEEKDAY($P$8),$Q$8, IF(WEEKDAY(C20)=WEEKDAY($P$9),$Q$9, IF(WEEKDAY(C20)=WEEKDAY($P$10),$Q$10, IF(WEEKDAY(C20)=WEEKDAY($P$11),$Q$11, IF(WEEKDAY(C20)=WEEKDAY($P$12),$Q$12,""))))))),"")</f>
        <v>0.25</v>
      </c>
    </row>
    <row r="21" customFormat="false" ht="17.35" hidden="false" customHeight="false" outlineLevel="0" collapsed="false">
      <c r="B21" s="32" t="n">
        <f aca="false">B20+1</f>
        <v>41686</v>
      </c>
      <c r="C21" s="33" t="n">
        <f aca="false">B21</f>
        <v>41686</v>
      </c>
      <c r="D21" s="19"/>
      <c r="E21" s="34"/>
      <c r="F21" s="34"/>
      <c r="G21" s="34"/>
      <c r="H21" s="34"/>
      <c r="I21" s="34" t="str">
        <f aca="true">IF(AZ21=0,"",IF(AY21=0,"",IF(OR(B21&lt;=TODAY(),AZ21),AY21,"")))</f>
        <v/>
      </c>
      <c r="J21" s="22" t="n">
        <f aca="false">IF(AND(Feiertage!$G$2&lt;&gt;"ja",AV21=1),IF(AZ21&gt;0,BB21+AZ21,BB21),IF(AZ21=0,0, IF(I21&lt;&gt;"",AZ21-I21,AZ21)))+AX21</f>
        <v>0</v>
      </c>
      <c r="K21" s="34" t="n">
        <f aca="false">IF(AV21=0,BB21,IF(Feiertage!$G$2="ja","00:00",BB21))</f>
        <v>0</v>
      </c>
      <c r="L21" s="22" t="str">
        <f aca="true">IF(OR(B21&lt;=TODAY(),J21,AW21="G"),IF(J21&lt;&gt;"",IF(J21-K21=0,"",J21-K21),IF(K21&lt;&gt;"",-K21,"")),"")</f>
        <v/>
      </c>
      <c r="M21" s="23" t="str">
        <f aca="false">IF(LOWER(AW21)=LOWER(Urlaub!$W$19),Urlaub!$S$19, IF(LOWER(AW21)=LOWER(Urlaub!$W$20),Urlaub!$S$20, IF(LOWER(AW21)=LOWER(Urlaub!$W$21),Urlaub!$S$21, IF(LOWER(AW21)=LOWER(Urlaub!$W$22),Urlaub!$S$22, IF(LOWER(AW21)=LOWER(Urlaub!$W$23),Urlaub!$S$23, IF(LOWER(AW21)=LOWER(Urlaub!$W$24),Urlaub!$S$24,""))))))&amp;IF(AND(EXACT(LOWER(AW21),AW21),AW21&lt;&gt;0)," 1/2","")</f>
        <v/>
      </c>
      <c r="N21" s="36" t="n">
        <f aca="false">24*J21*IF(WEEKDAY(C21)=WEEKDAY($P$6),$S$6, IF(WEEKDAY(C21)=WEEKDAY($P$7),$S$7, IF(WEEKDAY(C21)=WEEKDAY($P$8),$S$8, IF(WEEKDAY(C21)=WEEKDAY($P$9),$S$9, IF(WEEKDAY(C21)=WEEKDAY($P$10),$S$10, IF(WEEKDAY(C21)=WEEKDAY($P$11),$S$11, IF(WEEKDAY(C21)=WEEKDAY($P$12),$S$12,"")))))))</f>
        <v>0</v>
      </c>
      <c r="AV21" s="0" t="n">
        <f aca="false">IF(IFERROR(MATCH($B21,Feiertage!$B$2:$B$34,0)&gt;0,0),1,0)</f>
        <v>0</v>
      </c>
      <c r="AW21" s="27" t="n">
        <f aca="false">IFERROR(HLOOKUP(DAY(B21),Urlaub!$C$4:$AG$16,MONTH(B21)+1,0),0)</f>
        <v>0</v>
      </c>
      <c r="AX21" s="28" t="n">
        <f aca="false">IFERROR(IF(OR(AW21=0,AW21="G"),0,IF(EXACT(LOWER(AW21),AW21),0.5*BB21,BB21)),"")</f>
        <v>0</v>
      </c>
      <c r="AY21" s="29" t="n">
        <f aca="false">IFERROR(IF(WEEKDAY(C21)=WEEKDAY($P$6),$R$6, IF(WEEKDAY(C21)=WEEKDAY($P$7),$R$7, IF(WEEKDAY(C21)=WEEKDAY($P$8),$R$8, IF(WEEKDAY(C21)=WEEKDAY($P$9),$R$9, IF(WEEKDAY(C21)=WEEKDAY($P$10),$R$10, IF(WEEKDAY(C21)=WEEKDAY($P$11),$R$11, IF(WEEKDAY(C21)=WEEKDAY($P$12),$R$12,""))))))),"")</f>
        <v>0.0208333333333333</v>
      </c>
      <c r="AZ21" s="30" t="n">
        <f aca="false">IF(F21,IF(E21,IF(E21&gt;F21,F21+"24:00"-E21,F21-E21),0),0)+IF(G21,IF(G21,IF(G21&gt;H21,H21+"24:00"-G21,H21-G21),0),0)</f>
        <v>0</v>
      </c>
      <c r="BA21" s="31" t="n">
        <f aca="false">AZ21*24</f>
        <v>0</v>
      </c>
      <c r="BB21" s="30" t="n">
        <f aca="false">IFERROR(IF(WEEKDAY(C21)=WEEKDAY($P$6),$Q$6, IF(WEEKDAY(C21)=WEEKDAY($P$7),$Q$7, IF(WEEKDAY(C21)=WEEKDAY($P$8),$Q$8, IF(WEEKDAY(C21)=WEEKDAY($P$9),$Q$9, IF(WEEKDAY(C21)=WEEKDAY($P$10),$Q$10, IF(WEEKDAY(C21)=WEEKDAY($P$11),$Q$11, IF(WEEKDAY(C21)=WEEKDAY($P$12),$Q$12,""))))))),"")</f>
        <v>0</v>
      </c>
    </row>
    <row r="22" customFormat="false" ht="17.35" hidden="false" customHeight="false" outlineLevel="0" collapsed="false">
      <c r="B22" s="32" t="n">
        <f aca="false">B21+1</f>
        <v>41687</v>
      </c>
      <c r="C22" s="33" t="n">
        <f aca="false">B22</f>
        <v>41687</v>
      </c>
      <c r="D22" s="19"/>
      <c r="E22" s="34"/>
      <c r="F22" s="34"/>
      <c r="G22" s="34"/>
      <c r="H22" s="34"/>
      <c r="I22" s="34" t="str">
        <f aca="true">IF(AZ22=0,"",IF(AY22=0,"",IF(OR(B22&lt;=TODAY(),AZ22),AY22,"")))</f>
        <v/>
      </c>
      <c r="J22" s="22" t="n">
        <f aca="false">IF(AND(Feiertage!$G$2&lt;&gt;"ja",AV22=1),IF(AZ22&gt;0,BB22+AZ22,BB22),IF(AZ22=0,0, IF(I22&lt;&gt;"",AZ22-I22,AZ22)))+AX22</f>
        <v>0</v>
      </c>
      <c r="K22" s="34" t="n">
        <f aca="false">IF(AV22=0,BB22,IF(Feiertage!$G$2="ja","00:00",BB22))</f>
        <v>0</v>
      </c>
      <c r="L22" s="22" t="str">
        <f aca="true">IF(OR(B22&lt;=TODAY(),J22,AW22="G"),IF(J22&lt;&gt;"",IF(J22-K22=0,"",J22-K22),IF(K22&lt;&gt;"",-K22,"")),"")</f>
        <v/>
      </c>
      <c r="M22" s="23" t="str">
        <f aca="false">IF(LOWER(AW22)=LOWER(Urlaub!$W$19),Urlaub!$S$19, IF(LOWER(AW22)=LOWER(Urlaub!$W$20),Urlaub!$S$20, IF(LOWER(AW22)=LOWER(Urlaub!$W$21),Urlaub!$S$21, IF(LOWER(AW22)=LOWER(Urlaub!$W$22),Urlaub!$S$22, IF(LOWER(AW22)=LOWER(Urlaub!$W$23),Urlaub!$S$23, IF(LOWER(AW22)=LOWER(Urlaub!$W$24),Urlaub!$S$24,""))))))&amp;IF(AND(EXACT(LOWER(AW22),AW22),AW22&lt;&gt;0)," 1/2","")</f>
        <v/>
      </c>
      <c r="N22" s="36" t="n">
        <f aca="false">24*J22*IF(WEEKDAY(C22)=WEEKDAY($P$6),$S$6, IF(WEEKDAY(C22)=WEEKDAY($P$7),$S$7, IF(WEEKDAY(C22)=WEEKDAY($P$8),$S$8, IF(WEEKDAY(C22)=WEEKDAY($P$9),$S$9, IF(WEEKDAY(C22)=WEEKDAY($P$10),$S$10, IF(WEEKDAY(C22)=WEEKDAY($P$11),$S$11, IF(WEEKDAY(C22)=WEEKDAY($P$12),$S$12,"")))))))</f>
        <v>0</v>
      </c>
      <c r="AV22" s="0" t="n">
        <f aca="false">IF(IFERROR(MATCH($B22,Feiertage!$B$2:$B$34,0)&gt;0,0),1,0)</f>
        <v>0</v>
      </c>
      <c r="AW22" s="27" t="n">
        <f aca="false">IFERROR(HLOOKUP(DAY(B22),Urlaub!$C$4:$AG$16,MONTH(B22)+1,0),0)</f>
        <v>0</v>
      </c>
      <c r="AX22" s="28" t="n">
        <f aca="false">IFERROR(IF(OR(AW22=0,AW22="G"),0,IF(EXACT(LOWER(AW22),AW22),0.5*BB22,BB22)),"")</f>
        <v>0</v>
      </c>
      <c r="AY22" s="29" t="n">
        <f aca="false">IFERROR(IF(WEEKDAY(C22)=WEEKDAY($P$6),$R$6, IF(WEEKDAY(C22)=WEEKDAY($P$7),$R$7, IF(WEEKDAY(C22)=WEEKDAY($P$8),$R$8, IF(WEEKDAY(C22)=WEEKDAY($P$9),$R$9, IF(WEEKDAY(C22)=WEEKDAY($P$10),$R$10, IF(WEEKDAY(C22)=WEEKDAY($P$11),$R$11, IF(WEEKDAY(C22)=WEEKDAY($P$12),$R$12,""))))))),"")</f>
        <v>0.0208333333333333</v>
      </c>
      <c r="AZ22" s="30" t="n">
        <f aca="false">IF(F22,IF(E22,IF(E22&gt;F22,F22+"24:00"-E22,F22-E22),0),0)+IF(G22,IF(G22,IF(G22&gt;H22,H22+"24:00"-G22,H22-G22),0),0)</f>
        <v>0</v>
      </c>
      <c r="BA22" s="31" t="n">
        <f aca="false">AZ22*24</f>
        <v>0</v>
      </c>
      <c r="BB22" s="30" t="n">
        <f aca="false">IFERROR(IF(WEEKDAY(C22)=WEEKDAY($P$6),$Q$6, IF(WEEKDAY(C22)=WEEKDAY($P$7),$Q$7, IF(WEEKDAY(C22)=WEEKDAY($P$8),$Q$8, IF(WEEKDAY(C22)=WEEKDAY($P$9),$Q$9, IF(WEEKDAY(C22)=WEEKDAY($P$10),$Q$10, IF(WEEKDAY(C22)=WEEKDAY($P$11),$Q$11, IF(WEEKDAY(C22)=WEEKDAY($P$12),$Q$12,""))))))),"")</f>
        <v>0</v>
      </c>
    </row>
    <row r="23" customFormat="false" ht="17.35" hidden="false" customHeight="false" outlineLevel="0" collapsed="false">
      <c r="B23" s="32" t="n">
        <f aca="false">B22+1</f>
        <v>41688</v>
      </c>
      <c r="C23" s="33" t="n">
        <f aca="false">B23</f>
        <v>41688</v>
      </c>
      <c r="D23" s="19"/>
      <c r="E23" s="34"/>
      <c r="F23" s="34"/>
      <c r="G23" s="34"/>
      <c r="H23" s="34"/>
      <c r="I23" s="34" t="str">
        <f aca="true">IF(AZ23=0,"",IF(AY23=0,"",IF(OR(B23&lt;=TODAY(),AZ23),AY23,"")))</f>
        <v/>
      </c>
      <c r="J23" s="22" t="n">
        <f aca="false">IF(AND(Feiertage!$G$2&lt;&gt;"ja",AV23=1),IF(AZ23&gt;0,BB23+AZ23,BB23),IF(AZ23=0,0, IF(I23&lt;&gt;"",AZ23-I23,AZ23)))+AX23</f>
        <v>0</v>
      </c>
      <c r="K23" s="34" t="n">
        <f aca="false">IF(AV23=0,BB23,IF(Feiertage!$G$2="ja","00:00",BB23))</f>
        <v>0.333333333333333</v>
      </c>
      <c r="L23" s="22" t="str">
        <f aca="true">IF(OR(B23&lt;=TODAY(),J23,AW23="G"),IF(J23&lt;&gt;"",IF(J23-K23=0,"",J23-K23),IF(K23&lt;&gt;"",-K23,"")),"")</f>
        <v/>
      </c>
      <c r="M23" s="23" t="str">
        <f aca="false">IF(LOWER(AW23)=LOWER(Urlaub!$W$19),Urlaub!$S$19, IF(LOWER(AW23)=LOWER(Urlaub!$W$20),Urlaub!$S$20, IF(LOWER(AW23)=LOWER(Urlaub!$W$21),Urlaub!$S$21, IF(LOWER(AW23)=LOWER(Urlaub!$W$22),Urlaub!$S$22, IF(LOWER(AW23)=LOWER(Urlaub!$W$23),Urlaub!$S$23, IF(LOWER(AW23)=LOWER(Urlaub!$W$24),Urlaub!$S$24,""))))))&amp;IF(AND(EXACT(LOWER(AW23),AW23),AW23&lt;&gt;0)," 1/2","")</f>
        <v/>
      </c>
      <c r="N23" s="36" t="n">
        <f aca="false">24*J23*IF(WEEKDAY(C23)=WEEKDAY($P$6),$S$6, IF(WEEKDAY(C23)=WEEKDAY($P$7),$S$7, IF(WEEKDAY(C23)=WEEKDAY($P$8),$S$8, IF(WEEKDAY(C23)=WEEKDAY($P$9),$S$9, IF(WEEKDAY(C23)=WEEKDAY($P$10),$S$10, IF(WEEKDAY(C23)=WEEKDAY($P$11),$S$11, IF(WEEKDAY(C23)=WEEKDAY($P$12),$S$12,"")))))))</f>
        <v>0</v>
      </c>
      <c r="AV23" s="0" t="n">
        <f aca="false">IF(IFERROR(MATCH($B23,Feiertage!$B$2:$B$34,0)&gt;0,0),1,0)</f>
        <v>0</v>
      </c>
      <c r="AW23" s="27" t="n">
        <f aca="false">IFERROR(HLOOKUP(DAY(B23),Urlaub!$C$4:$AG$16,MONTH(B23)+1,0),0)</f>
        <v>0</v>
      </c>
      <c r="AX23" s="28" t="n">
        <f aca="false">IFERROR(IF(OR(AW23=0,AW23="G"),0,IF(EXACT(LOWER(AW23),AW23),0.5*BB23,BB23)),"")</f>
        <v>0</v>
      </c>
      <c r="AY23" s="29" t="n">
        <f aca="false">IFERROR(IF(WEEKDAY(C23)=WEEKDAY($P$6),$R$6, IF(WEEKDAY(C23)=WEEKDAY($P$7),$R$7, IF(WEEKDAY(C23)=WEEKDAY($P$8),$R$8, IF(WEEKDAY(C23)=WEEKDAY($P$9),$R$9, IF(WEEKDAY(C23)=WEEKDAY($P$10),$R$10, IF(WEEKDAY(C23)=WEEKDAY($P$11),$R$11, IF(WEEKDAY(C23)=WEEKDAY($P$12),$R$12,""))))))),"")</f>
        <v>0.0208333333333333</v>
      </c>
      <c r="AZ23" s="30" t="n">
        <f aca="false">IF(F23,IF(E23,IF(E23&gt;F23,F23+"24:00"-E23,F23-E23),0),0)+IF(G23,IF(G23,IF(G23&gt;H23,H23+"24:00"-G23,H23-G23),0),0)</f>
        <v>0</v>
      </c>
      <c r="BA23" s="31" t="n">
        <f aca="false">AZ23*24</f>
        <v>0</v>
      </c>
      <c r="BB23" s="30" t="n">
        <f aca="false">IFERROR(IF(WEEKDAY(C23)=WEEKDAY($P$6),$Q$6, IF(WEEKDAY(C23)=WEEKDAY($P$7),$Q$7, IF(WEEKDAY(C23)=WEEKDAY($P$8),$Q$8, IF(WEEKDAY(C23)=WEEKDAY($P$9),$Q$9, IF(WEEKDAY(C23)=WEEKDAY($P$10),$Q$10, IF(WEEKDAY(C23)=WEEKDAY($P$11),$Q$11, IF(WEEKDAY(C23)=WEEKDAY($P$12),$Q$12,""))))))),"")</f>
        <v>0.333333333333333</v>
      </c>
    </row>
    <row r="24" customFormat="false" ht="17.35" hidden="false" customHeight="false" outlineLevel="0" collapsed="false">
      <c r="B24" s="32" t="n">
        <f aca="false">B23+1</f>
        <v>41689</v>
      </c>
      <c r="C24" s="33" t="n">
        <f aca="false">B24</f>
        <v>41689</v>
      </c>
      <c r="D24" s="19"/>
      <c r="E24" s="34"/>
      <c r="F24" s="34"/>
      <c r="G24" s="34"/>
      <c r="H24" s="34"/>
      <c r="I24" s="34" t="str">
        <f aca="true">IF(AZ24=0,"",IF(AY24=0,"",IF(OR(B24&lt;=TODAY(),AZ24),AY24,"")))</f>
        <v/>
      </c>
      <c r="J24" s="22" t="n">
        <f aca="false">IF(AND(Feiertage!$G$2&lt;&gt;"ja",AV24=1),IF(AZ24&gt;0,BB24+AZ24,BB24),IF(AZ24=0,0, IF(I24&lt;&gt;"",AZ24-I24,AZ24)))+AX24</f>
        <v>0</v>
      </c>
      <c r="K24" s="34" t="n">
        <f aca="false">IF(AV24=0,BB24,IF(Feiertage!$G$2="ja","00:00",BB24))</f>
        <v>0.333333333333333</v>
      </c>
      <c r="L24" s="22" t="str">
        <f aca="true">IF(OR(B24&lt;=TODAY(),J24,AW24="G"),IF(J24&lt;&gt;"",IF(J24-K24=0,"",J24-K24),IF(K24&lt;&gt;"",-K24,"")),"")</f>
        <v/>
      </c>
      <c r="M24" s="23" t="str">
        <f aca="false">IF(LOWER(AW24)=LOWER(Urlaub!$W$19),Urlaub!$S$19, IF(LOWER(AW24)=LOWER(Urlaub!$W$20),Urlaub!$S$20, IF(LOWER(AW24)=LOWER(Urlaub!$W$21),Urlaub!$S$21, IF(LOWER(AW24)=LOWER(Urlaub!$W$22),Urlaub!$S$22, IF(LOWER(AW24)=LOWER(Urlaub!$W$23),Urlaub!$S$23, IF(LOWER(AW24)=LOWER(Urlaub!$W$24),Urlaub!$S$24,""))))))&amp;IF(AND(EXACT(LOWER(AW24),AW24),AW24&lt;&gt;0)," 1/2","")</f>
        <v/>
      </c>
      <c r="N24" s="36" t="n">
        <f aca="false">24*J24*IF(WEEKDAY(C24)=WEEKDAY($P$6),$S$6, IF(WEEKDAY(C24)=WEEKDAY($P$7),$S$7, IF(WEEKDAY(C24)=WEEKDAY($P$8),$S$8, IF(WEEKDAY(C24)=WEEKDAY($P$9),$S$9, IF(WEEKDAY(C24)=WEEKDAY($P$10),$S$10, IF(WEEKDAY(C24)=WEEKDAY($P$11),$S$11, IF(WEEKDAY(C24)=WEEKDAY($P$12),$S$12,"")))))))</f>
        <v>0</v>
      </c>
      <c r="AV24" s="0" t="n">
        <f aca="false">IF(IFERROR(MATCH($B24,Feiertage!$B$2:$B$34,0)&gt;0,0),1,0)</f>
        <v>0</v>
      </c>
      <c r="AW24" s="27" t="n">
        <f aca="false">IFERROR(HLOOKUP(DAY(B24),Urlaub!$C$4:$AG$16,MONTH(B24)+1,0),0)</f>
        <v>0</v>
      </c>
      <c r="AX24" s="28" t="n">
        <f aca="false">IFERROR(IF(OR(AW24=0,AW24="G"),0,IF(EXACT(LOWER(AW24),AW24),0.5*BB24,BB24)),"")</f>
        <v>0</v>
      </c>
      <c r="AY24" s="29" t="n">
        <f aca="false">IFERROR(IF(WEEKDAY(C24)=WEEKDAY($P$6),$R$6, IF(WEEKDAY(C24)=WEEKDAY($P$7),$R$7, IF(WEEKDAY(C24)=WEEKDAY($P$8),$R$8, IF(WEEKDAY(C24)=WEEKDAY($P$9),$R$9, IF(WEEKDAY(C24)=WEEKDAY($P$10),$R$10, IF(WEEKDAY(C24)=WEEKDAY($P$11),$R$11, IF(WEEKDAY(C24)=WEEKDAY($P$12),$R$12,""))))))),"")</f>
        <v>0.0208333333333333</v>
      </c>
      <c r="AZ24" s="30" t="n">
        <f aca="false">IF(F24,IF(E24,IF(E24&gt;F24,F24+"24:00"-E24,F24-E24),0),0)+IF(G24,IF(G24,IF(G24&gt;H24,H24+"24:00"-G24,H24-G24),0),0)</f>
        <v>0</v>
      </c>
      <c r="BA24" s="31" t="n">
        <f aca="false">AZ24*24</f>
        <v>0</v>
      </c>
      <c r="BB24" s="30" t="n">
        <f aca="false">IFERROR(IF(WEEKDAY(C24)=WEEKDAY($P$6),$Q$6, IF(WEEKDAY(C24)=WEEKDAY($P$7),$Q$7, IF(WEEKDAY(C24)=WEEKDAY($P$8),$Q$8, IF(WEEKDAY(C24)=WEEKDAY($P$9),$Q$9, IF(WEEKDAY(C24)=WEEKDAY($P$10),$Q$10, IF(WEEKDAY(C24)=WEEKDAY($P$11),$Q$11, IF(WEEKDAY(C24)=WEEKDAY($P$12),$Q$12,""))))))),"")</f>
        <v>0.333333333333333</v>
      </c>
    </row>
    <row r="25" customFormat="false" ht="17.35" hidden="false" customHeight="false" outlineLevel="0" collapsed="false">
      <c r="B25" s="32" t="n">
        <f aca="false">B24+1</f>
        <v>41690</v>
      </c>
      <c r="C25" s="33" t="n">
        <f aca="false">B25</f>
        <v>41690</v>
      </c>
      <c r="D25" s="19"/>
      <c r="E25" s="34"/>
      <c r="F25" s="34"/>
      <c r="G25" s="34"/>
      <c r="H25" s="34"/>
      <c r="I25" s="34" t="str">
        <f aca="true">IF(AZ25=0,"",IF(AY25=0,"",IF(OR(B25&lt;=TODAY(),AZ25),AY25,"")))</f>
        <v/>
      </c>
      <c r="J25" s="22" t="n">
        <f aca="false">IF(AND(Feiertage!$G$2&lt;&gt;"ja",AV25=1),IF(AZ25&gt;0,BB25+AZ25,BB25),IF(AZ25=0,0, IF(I25&lt;&gt;"",AZ25-I25,AZ25)))+AX25</f>
        <v>0</v>
      </c>
      <c r="K25" s="34" t="n">
        <f aca="false">IF(AV25=0,BB25,IF(Feiertage!$G$2="ja","00:00",BB25))</f>
        <v>0.333333333333333</v>
      </c>
      <c r="L25" s="22" t="str">
        <f aca="true">IF(OR(B25&lt;=TODAY(),J25,AW25="G"),IF(J25&lt;&gt;"",IF(J25-K25=0,"",J25-K25),IF(K25&lt;&gt;"",-K25,"")),"")</f>
        <v/>
      </c>
      <c r="M25" s="23" t="str">
        <f aca="false">IF(LOWER(AW25)=LOWER(Urlaub!$W$19),Urlaub!$S$19, IF(LOWER(AW25)=LOWER(Urlaub!$W$20),Urlaub!$S$20, IF(LOWER(AW25)=LOWER(Urlaub!$W$21),Urlaub!$S$21, IF(LOWER(AW25)=LOWER(Urlaub!$W$22),Urlaub!$S$22, IF(LOWER(AW25)=LOWER(Urlaub!$W$23),Urlaub!$S$23, IF(LOWER(AW25)=LOWER(Urlaub!$W$24),Urlaub!$S$24,""))))))&amp;IF(AND(EXACT(LOWER(AW25),AW25),AW25&lt;&gt;0)," 1/2","")</f>
        <v/>
      </c>
      <c r="N25" s="36" t="n">
        <f aca="false">24*J25*IF(WEEKDAY(C25)=WEEKDAY($P$6),$S$6, IF(WEEKDAY(C25)=WEEKDAY($P$7),$S$7, IF(WEEKDAY(C25)=WEEKDAY($P$8),$S$8, IF(WEEKDAY(C25)=WEEKDAY($P$9),$S$9, IF(WEEKDAY(C25)=WEEKDAY($P$10),$S$10, IF(WEEKDAY(C25)=WEEKDAY($P$11),$S$11, IF(WEEKDAY(C25)=WEEKDAY($P$12),$S$12,"")))))))</f>
        <v>0</v>
      </c>
      <c r="AV25" s="0" t="n">
        <f aca="false">IF(IFERROR(MATCH($B25,Feiertage!$B$2:$B$34,0)&gt;0,0),1,0)</f>
        <v>0</v>
      </c>
      <c r="AW25" s="27" t="n">
        <f aca="false">IFERROR(HLOOKUP(DAY(B25),Urlaub!$C$4:$AG$16,MONTH(B25)+1,0),0)</f>
        <v>0</v>
      </c>
      <c r="AX25" s="28" t="n">
        <f aca="false">IFERROR(IF(OR(AW25=0,AW25="G"),0,IF(EXACT(LOWER(AW25),AW25),0.5*BB25,BB25)),"")</f>
        <v>0</v>
      </c>
      <c r="AY25" s="29" t="n">
        <f aca="false">IFERROR(IF(WEEKDAY(C25)=WEEKDAY($P$6),$R$6, IF(WEEKDAY(C25)=WEEKDAY($P$7),$R$7, IF(WEEKDAY(C25)=WEEKDAY($P$8),$R$8, IF(WEEKDAY(C25)=WEEKDAY($P$9),$R$9, IF(WEEKDAY(C25)=WEEKDAY($P$10),$R$10, IF(WEEKDAY(C25)=WEEKDAY($P$11),$R$11, IF(WEEKDAY(C25)=WEEKDAY($P$12),$R$12,""))))))),"")</f>
        <v>0.0208333333333333</v>
      </c>
      <c r="AZ25" s="30" t="n">
        <f aca="false">IF(F25,IF(E25,IF(E25&gt;F25,F25+"24:00"-E25,F25-E25),0),0)+IF(G25,IF(G25,IF(G25&gt;H25,H25+"24:00"-G25,H25-G25),0),0)</f>
        <v>0</v>
      </c>
      <c r="BA25" s="31" t="n">
        <f aca="false">AZ25*24</f>
        <v>0</v>
      </c>
      <c r="BB25" s="30" t="n">
        <f aca="false">IFERROR(IF(WEEKDAY(C25)=WEEKDAY($P$6),$Q$6, IF(WEEKDAY(C25)=WEEKDAY($P$7),$Q$7, IF(WEEKDAY(C25)=WEEKDAY($P$8),$Q$8, IF(WEEKDAY(C25)=WEEKDAY($P$9),$Q$9, IF(WEEKDAY(C25)=WEEKDAY($P$10),$Q$10, IF(WEEKDAY(C25)=WEEKDAY($P$11),$Q$11, IF(WEEKDAY(C25)=WEEKDAY($P$12),$Q$12,""))))))),"")</f>
        <v>0.333333333333333</v>
      </c>
    </row>
    <row r="26" customFormat="false" ht="17.35" hidden="false" customHeight="false" outlineLevel="0" collapsed="false">
      <c r="B26" s="32" t="n">
        <f aca="false">B25+1</f>
        <v>41691</v>
      </c>
      <c r="C26" s="33" t="n">
        <f aca="false">B26</f>
        <v>41691</v>
      </c>
      <c r="D26" s="19"/>
      <c r="E26" s="34"/>
      <c r="F26" s="34"/>
      <c r="G26" s="34"/>
      <c r="H26" s="34"/>
      <c r="I26" s="34" t="str">
        <f aca="true">IF(AZ26=0,"",IF(AY26=0,"",IF(OR(B26&lt;=TODAY(),AZ26),AY26,"")))</f>
        <v/>
      </c>
      <c r="J26" s="22" t="n">
        <f aca="false">IF(AND(Feiertage!$G$2&lt;&gt;"ja",AV26=1),IF(AZ26&gt;0,BB26+AZ26,BB26),IF(AZ26=0,0, IF(I26&lt;&gt;"",AZ26-I26,AZ26)))+AX26</f>
        <v>0</v>
      </c>
      <c r="K26" s="34" t="n">
        <f aca="false">IF(AV26=0,BB26,IF(Feiertage!$G$2="ja","00:00",BB26))</f>
        <v>0.333333333333333</v>
      </c>
      <c r="L26" s="22" t="str">
        <f aca="true">IF(OR(B26&lt;=TODAY(),J26,AW26="G"),IF(J26&lt;&gt;"",IF(J26-K26=0,"",J26-K26),IF(K26&lt;&gt;"",-K26,"")),"")</f>
        <v/>
      </c>
      <c r="M26" s="23" t="str">
        <f aca="false">IF(LOWER(AW26)=LOWER(Urlaub!$W$19),Urlaub!$S$19, IF(LOWER(AW26)=LOWER(Urlaub!$W$20),Urlaub!$S$20, IF(LOWER(AW26)=LOWER(Urlaub!$W$21),Urlaub!$S$21, IF(LOWER(AW26)=LOWER(Urlaub!$W$22),Urlaub!$S$22, IF(LOWER(AW26)=LOWER(Urlaub!$W$23),Urlaub!$S$23, IF(LOWER(AW26)=LOWER(Urlaub!$W$24),Urlaub!$S$24,""))))))&amp;IF(AND(EXACT(LOWER(AW26),AW26),AW26&lt;&gt;0)," 1/2","")</f>
        <v/>
      </c>
      <c r="N26" s="36" t="n">
        <f aca="false">24*J26*IF(WEEKDAY(C26)=WEEKDAY($P$6),$S$6, IF(WEEKDAY(C26)=WEEKDAY($P$7),$S$7, IF(WEEKDAY(C26)=WEEKDAY($P$8),$S$8, IF(WEEKDAY(C26)=WEEKDAY($P$9),$S$9, IF(WEEKDAY(C26)=WEEKDAY($P$10),$S$10, IF(WEEKDAY(C26)=WEEKDAY($P$11),$S$11, IF(WEEKDAY(C26)=WEEKDAY($P$12),$S$12,"")))))))</f>
        <v>0</v>
      </c>
      <c r="AV26" s="0" t="n">
        <f aca="false">IF(IFERROR(MATCH($B26,Feiertage!$B$2:$B$34,0)&gt;0,0),1,0)</f>
        <v>0</v>
      </c>
      <c r="AW26" s="27" t="n">
        <f aca="false">IFERROR(HLOOKUP(DAY(B26),Urlaub!$C$4:$AG$16,MONTH(B26)+1,0),0)</f>
        <v>0</v>
      </c>
      <c r="AX26" s="28" t="n">
        <f aca="false">IFERROR(IF(OR(AW26=0,AW26="G"),0,IF(EXACT(LOWER(AW26),AW26),0.5*BB26,BB26)),"")</f>
        <v>0</v>
      </c>
      <c r="AY26" s="29" t="n">
        <f aca="false">IFERROR(IF(WEEKDAY(C26)=WEEKDAY($P$6),$R$6, IF(WEEKDAY(C26)=WEEKDAY($P$7),$R$7, IF(WEEKDAY(C26)=WEEKDAY($P$8),$R$8, IF(WEEKDAY(C26)=WEEKDAY($P$9),$R$9, IF(WEEKDAY(C26)=WEEKDAY($P$10),$R$10, IF(WEEKDAY(C26)=WEEKDAY($P$11),$R$11, IF(WEEKDAY(C26)=WEEKDAY($P$12),$R$12,""))))))),"")</f>
        <v>0.0208333333333333</v>
      </c>
      <c r="AZ26" s="30" t="n">
        <f aca="false">IF(F26,IF(E26,IF(E26&gt;F26,F26+"24:00"-E26,F26-E26),0),0)+IF(G26,IF(G26,IF(G26&gt;H26,H26+"24:00"-G26,H26-G26),0),0)</f>
        <v>0</v>
      </c>
      <c r="BA26" s="31" t="n">
        <f aca="false">AZ26*24</f>
        <v>0</v>
      </c>
      <c r="BB26" s="30" t="n">
        <f aca="false">IFERROR(IF(WEEKDAY(C26)=WEEKDAY($P$6),$Q$6, IF(WEEKDAY(C26)=WEEKDAY($P$7),$Q$7, IF(WEEKDAY(C26)=WEEKDAY($P$8),$Q$8, IF(WEEKDAY(C26)=WEEKDAY($P$9),$Q$9, IF(WEEKDAY(C26)=WEEKDAY($P$10),$Q$10, IF(WEEKDAY(C26)=WEEKDAY($P$11),$Q$11, IF(WEEKDAY(C26)=WEEKDAY($P$12),$Q$12,""))))))),"")</f>
        <v>0.333333333333333</v>
      </c>
    </row>
    <row r="27" customFormat="false" ht="17.35" hidden="false" customHeight="false" outlineLevel="0" collapsed="false">
      <c r="B27" s="32" t="n">
        <f aca="false">B26+1</f>
        <v>41692</v>
      </c>
      <c r="C27" s="33" t="n">
        <f aca="false">B27</f>
        <v>41692</v>
      </c>
      <c r="D27" s="19"/>
      <c r="E27" s="34"/>
      <c r="F27" s="34"/>
      <c r="G27" s="34"/>
      <c r="H27" s="34"/>
      <c r="I27" s="34" t="str">
        <f aca="true">IF(AZ27=0,"",IF(AY27=0,"",IF(OR(B27&lt;=TODAY(),AZ27),AY27,"")))</f>
        <v/>
      </c>
      <c r="J27" s="22" t="n">
        <f aca="false">IF(AND(Feiertage!$G$2&lt;&gt;"ja",AV27=1),IF(AZ27&gt;0,BB27+AZ27,BB27),IF(AZ27=0,0, IF(I27&lt;&gt;"",AZ27-I27,AZ27)))+AX27</f>
        <v>0</v>
      </c>
      <c r="K27" s="34" t="n">
        <f aca="false">IF(AV27=0,BB27,IF(Feiertage!$G$2="ja","00:00",BB27))</f>
        <v>0.25</v>
      </c>
      <c r="L27" s="22" t="str">
        <f aca="true">IF(OR(B27&lt;=TODAY(),J27,AW27="G"),IF(J27&lt;&gt;"",IF(J27-K27=0,"",J27-K27),IF(K27&lt;&gt;"",-K27,"")),"")</f>
        <v/>
      </c>
      <c r="M27" s="23" t="str">
        <f aca="false">IF(LOWER(AW27)=LOWER(Urlaub!$W$19),Urlaub!$S$19, IF(LOWER(AW27)=LOWER(Urlaub!$W$20),Urlaub!$S$20, IF(LOWER(AW27)=LOWER(Urlaub!$W$21),Urlaub!$S$21, IF(LOWER(AW27)=LOWER(Urlaub!$W$22),Urlaub!$S$22, IF(LOWER(AW27)=LOWER(Urlaub!$W$23),Urlaub!$S$23, IF(LOWER(AW27)=LOWER(Urlaub!$W$24),Urlaub!$S$24,""))))))&amp;IF(AND(EXACT(LOWER(AW27),AW27),AW27&lt;&gt;0)," 1/2","")</f>
        <v/>
      </c>
      <c r="N27" s="36" t="n">
        <f aca="false">24*J27*IF(WEEKDAY(C27)=WEEKDAY($P$6),$S$6, IF(WEEKDAY(C27)=WEEKDAY($P$7),$S$7, IF(WEEKDAY(C27)=WEEKDAY($P$8),$S$8, IF(WEEKDAY(C27)=WEEKDAY($P$9),$S$9, IF(WEEKDAY(C27)=WEEKDAY($P$10),$S$10, IF(WEEKDAY(C27)=WEEKDAY($P$11),$S$11, IF(WEEKDAY(C27)=WEEKDAY($P$12),$S$12,"")))))))</f>
        <v>0</v>
      </c>
      <c r="AV27" s="0" t="n">
        <f aca="false">IF(IFERROR(MATCH($B27,Feiertage!$B$2:$B$34,0)&gt;0,0),1,0)</f>
        <v>0</v>
      </c>
      <c r="AW27" s="27" t="n">
        <f aca="false">IFERROR(HLOOKUP(DAY(B27),Urlaub!$C$4:$AG$16,MONTH(B27)+1,0),0)</f>
        <v>0</v>
      </c>
      <c r="AX27" s="28" t="n">
        <f aca="false">IFERROR(IF(OR(AW27=0,AW27="G"),0,IF(EXACT(LOWER(AW27),AW27),0.5*BB27,BB27)),"")</f>
        <v>0</v>
      </c>
      <c r="AY27" s="29" t="n">
        <f aca="false">IFERROR(IF(WEEKDAY(C27)=WEEKDAY($P$6),$R$6, IF(WEEKDAY(C27)=WEEKDAY($P$7),$R$7, IF(WEEKDAY(C27)=WEEKDAY($P$8),$R$8, IF(WEEKDAY(C27)=WEEKDAY($P$9),$R$9, IF(WEEKDAY(C27)=WEEKDAY($P$10),$R$10, IF(WEEKDAY(C27)=WEEKDAY($P$11),$R$11, IF(WEEKDAY(C27)=WEEKDAY($P$12),$R$12,""))))))),"")</f>
        <v>0.0208333333333333</v>
      </c>
      <c r="AZ27" s="30" t="n">
        <f aca="false">IF(F27,IF(E27,IF(E27&gt;F27,F27+"24:00"-E27,F27-E27),0),0)+IF(G27,IF(G27,IF(G27&gt;H27,H27+"24:00"-G27,H27-G27),0),0)</f>
        <v>0</v>
      </c>
      <c r="BA27" s="31" t="n">
        <f aca="false">AZ27*24</f>
        <v>0</v>
      </c>
      <c r="BB27" s="30" t="n">
        <f aca="false">IFERROR(IF(WEEKDAY(C27)=WEEKDAY($P$6),$Q$6, IF(WEEKDAY(C27)=WEEKDAY($P$7),$Q$7, IF(WEEKDAY(C27)=WEEKDAY($P$8),$Q$8, IF(WEEKDAY(C27)=WEEKDAY($P$9),$Q$9, IF(WEEKDAY(C27)=WEEKDAY($P$10),$Q$10, IF(WEEKDAY(C27)=WEEKDAY($P$11),$Q$11, IF(WEEKDAY(C27)=WEEKDAY($P$12),$Q$12,""))))))),"")</f>
        <v>0.25</v>
      </c>
    </row>
    <row r="28" customFormat="false" ht="17.35" hidden="false" customHeight="false" outlineLevel="0" collapsed="false">
      <c r="B28" s="32" t="n">
        <f aca="false">B27+1</f>
        <v>41693</v>
      </c>
      <c r="C28" s="33" t="n">
        <f aca="false">B28</f>
        <v>41693</v>
      </c>
      <c r="D28" s="19"/>
      <c r="E28" s="34"/>
      <c r="F28" s="34"/>
      <c r="G28" s="34"/>
      <c r="H28" s="34"/>
      <c r="I28" s="34" t="str">
        <f aca="true">IF(AZ28=0,"",IF(AY28=0,"",IF(OR(B28&lt;=TODAY(),AZ28),AY28,"")))</f>
        <v/>
      </c>
      <c r="J28" s="22" t="n">
        <f aca="false">IF(AND(Feiertage!$G$2&lt;&gt;"ja",AV28=1),IF(AZ28&gt;0,BB28+AZ28,BB28),IF(AZ28=0,0, IF(I28&lt;&gt;"",AZ28-I28,AZ28)))+AX28</f>
        <v>0</v>
      </c>
      <c r="K28" s="34" t="n">
        <f aca="false">IF(AV28=0,BB28,IF(Feiertage!$G$2="ja","00:00",BB28))</f>
        <v>0</v>
      </c>
      <c r="L28" s="22" t="str">
        <f aca="true">IF(OR(B28&lt;=TODAY(),J28,AW28="G"),IF(J28&lt;&gt;"",IF(J28-K28=0,"",J28-K28),IF(K28&lt;&gt;"",-K28,"")),"")</f>
        <v/>
      </c>
      <c r="M28" s="23" t="str">
        <f aca="false">IF(LOWER(AW28)=LOWER(Urlaub!$W$19),Urlaub!$S$19, IF(LOWER(AW28)=LOWER(Urlaub!$W$20),Urlaub!$S$20, IF(LOWER(AW28)=LOWER(Urlaub!$W$21),Urlaub!$S$21, IF(LOWER(AW28)=LOWER(Urlaub!$W$22),Urlaub!$S$22, IF(LOWER(AW28)=LOWER(Urlaub!$W$23),Urlaub!$S$23, IF(LOWER(AW28)=LOWER(Urlaub!$W$24),Urlaub!$S$24,""))))))&amp;IF(AND(EXACT(LOWER(AW28),AW28),AW28&lt;&gt;0)," 1/2","")</f>
        <v/>
      </c>
      <c r="N28" s="36" t="n">
        <f aca="false">24*J28*IF(WEEKDAY(C28)=WEEKDAY($P$6),$S$6, IF(WEEKDAY(C28)=WEEKDAY($P$7),$S$7, IF(WEEKDAY(C28)=WEEKDAY($P$8),$S$8, IF(WEEKDAY(C28)=WEEKDAY($P$9),$S$9, IF(WEEKDAY(C28)=WEEKDAY($P$10),$S$10, IF(WEEKDAY(C28)=WEEKDAY($P$11),$S$11, IF(WEEKDAY(C28)=WEEKDAY($P$12),$S$12,"")))))))</f>
        <v>0</v>
      </c>
      <c r="AV28" s="0" t="n">
        <f aca="false">IF(IFERROR(MATCH($B28,Feiertage!$B$2:$B$34,0)&gt;0,0),1,0)</f>
        <v>0</v>
      </c>
      <c r="AW28" s="27" t="n">
        <f aca="false">IFERROR(HLOOKUP(DAY(B28),Urlaub!$C$4:$AG$16,MONTH(B28)+1,0),0)</f>
        <v>0</v>
      </c>
      <c r="AX28" s="28" t="n">
        <f aca="false">IFERROR(IF(OR(AW28=0,AW28="G"),0,IF(EXACT(LOWER(AW28),AW28),0.5*BB28,BB28)),"")</f>
        <v>0</v>
      </c>
      <c r="AY28" s="29" t="n">
        <f aca="false">IFERROR(IF(WEEKDAY(C28)=WEEKDAY($P$6),$R$6, IF(WEEKDAY(C28)=WEEKDAY($P$7),$R$7, IF(WEEKDAY(C28)=WEEKDAY($P$8),$R$8, IF(WEEKDAY(C28)=WEEKDAY($P$9),$R$9, IF(WEEKDAY(C28)=WEEKDAY($P$10),$R$10, IF(WEEKDAY(C28)=WEEKDAY($P$11),$R$11, IF(WEEKDAY(C28)=WEEKDAY($P$12),$R$12,""))))))),"")</f>
        <v>0.0208333333333333</v>
      </c>
      <c r="AZ28" s="30" t="n">
        <f aca="false">IF(F28,IF(E28,IF(E28&gt;F28,F28+"24:00"-E28,F28-E28),0),0)+IF(G28,IF(G28,IF(G28&gt;H28,H28+"24:00"-G28,H28-G28),0),0)</f>
        <v>0</v>
      </c>
      <c r="BA28" s="31" t="n">
        <f aca="false">AZ28*24</f>
        <v>0</v>
      </c>
      <c r="BB28" s="30" t="n">
        <f aca="false">IFERROR(IF(WEEKDAY(C28)=WEEKDAY($P$6),$Q$6, IF(WEEKDAY(C28)=WEEKDAY($P$7),$Q$7, IF(WEEKDAY(C28)=WEEKDAY($P$8),$Q$8, IF(WEEKDAY(C28)=WEEKDAY($P$9),$Q$9, IF(WEEKDAY(C28)=WEEKDAY($P$10),$Q$10, IF(WEEKDAY(C28)=WEEKDAY($P$11),$Q$11, IF(WEEKDAY(C28)=WEEKDAY($P$12),$Q$12,""))))))),"")</f>
        <v>0</v>
      </c>
    </row>
    <row r="29" customFormat="false" ht="17.35" hidden="false" customHeight="false" outlineLevel="0" collapsed="false">
      <c r="B29" s="32" t="n">
        <f aca="false">B28+1</f>
        <v>41694</v>
      </c>
      <c r="C29" s="33" t="n">
        <f aca="false">B29</f>
        <v>41694</v>
      </c>
      <c r="D29" s="19"/>
      <c r="E29" s="34"/>
      <c r="F29" s="34"/>
      <c r="G29" s="34"/>
      <c r="H29" s="34"/>
      <c r="I29" s="34" t="str">
        <f aca="true">IF(AZ29=0,"",IF(AY29=0,"",IF(OR(B29&lt;=TODAY(),AZ29),AY29,"")))</f>
        <v/>
      </c>
      <c r="J29" s="22" t="n">
        <f aca="false">IF(AND(Feiertage!$G$2&lt;&gt;"ja",AV29=1),IF(AZ29&gt;0,BB29+AZ29,BB29),IF(AZ29=0,0, IF(I29&lt;&gt;"",AZ29-I29,AZ29)))+AX29</f>
        <v>0</v>
      </c>
      <c r="K29" s="34" t="n">
        <f aca="false">IF(AV29=0,BB29,IF(Feiertage!$G$2="ja","00:00",BB29))</f>
        <v>0</v>
      </c>
      <c r="L29" s="22" t="str">
        <f aca="true">IF(OR(B29&lt;=TODAY(),J29,AW29="G"),IF(J29&lt;&gt;"",IF(J29-K29=0,"",J29-K29),IF(K29&lt;&gt;"",-K29,"")),"")</f>
        <v/>
      </c>
      <c r="M29" s="23" t="str">
        <f aca="false">IF(LOWER(AW29)=LOWER(Urlaub!$W$19),Urlaub!$S$19, IF(LOWER(AW29)=LOWER(Urlaub!$W$20),Urlaub!$S$20, IF(LOWER(AW29)=LOWER(Urlaub!$W$21),Urlaub!$S$21, IF(LOWER(AW29)=LOWER(Urlaub!$W$22),Urlaub!$S$22, IF(LOWER(AW29)=LOWER(Urlaub!$W$23),Urlaub!$S$23, IF(LOWER(AW29)=LOWER(Urlaub!$W$24),Urlaub!$S$24,""))))))&amp;IF(AND(EXACT(LOWER(AW29),AW29),AW29&lt;&gt;0)," 1/2","")</f>
        <v/>
      </c>
      <c r="N29" s="36" t="n">
        <f aca="false">24*J29*IF(WEEKDAY(C29)=WEEKDAY($P$6),$S$6, IF(WEEKDAY(C29)=WEEKDAY($P$7),$S$7, IF(WEEKDAY(C29)=WEEKDAY($P$8),$S$8, IF(WEEKDAY(C29)=WEEKDAY($P$9),$S$9, IF(WEEKDAY(C29)=WEEKDAY($P$10),$S$10, IF(WEEKDAY(C29)=WEEKDAY($P$11),$S$11, IF(WEEKDAY(C29)=WEEKDAY($P$12),$S$12,"")))))))</f>
        <v>0</v>
      </c>
      <c r="AV29" s="0" t="n">
        <f aca="false">IF(IFERROR(MATCH($B29,Feiertage!$B$2:$B$34,0)&gt;0,0),1,0)</f>
        <v>0</v>
      </c>
      <c r="AW29" s="27" t="n">
        <f aca="false">IFERROR(HLOOKUP(DAY(B29),Urlaub!$C$4:$AG$16,MONTH(B29)+1,0),0)</f>
        <v>0</v>
      </c>
      <c r="AX29" s="28" t="n">
        <f aca="false">IFERROR(IF(OR(AW29=0,AW29="G"),0,IF(EXACT(LOWER(AW29),AW29),0.5*BB29,BB29)),"")</f>
        <v>0</v>
      </c>
      <c r="AY29" s="29" t="n">
        <f aca="false">IFERROR(IF(WEEKDAY(C29)=WEEKDAY($P$6),$R$6, IF(WEEKDAY(C29)=WEEKDAY($P$7),$R$7, IF(WEEKDAY(C29)=WEEKDAY($P$8),$R$8, IF(WEEKDAY(C29)=WEEKDAY($P$9),$R$9, IF(WEEKDAY(C29)=WEEKDAY($P$10),$R$10, IF(WEEKDAY(C29)=WEEKDAY($P$11),$R$11, IF(WEEKDAY(C29)=WEEKDAY($P$12),$R$12,""))))))),"")</f>
        <v>0.0208333333333333</v>
      </c>
      <c r="AZ29" s="30" t="n">
        <f aca="false">IF(F29,IF(E29,IF(E29&gt;F29,F29+"24:00"-E29,F29-E29),0),0)+IF(G29,IF(G29,IF(G29&gt;H29,H29+"24:00"-G29,H29-G29),0),0)</f>
        <v>0</v>
      </c>
      <c r="BA29" s="31" t="n">
        <f aca="false">AZ29*24</f>
        <v>0</v>
      </c>
      <c r="BB29" s="30" t="n">
        <f aca="false">IFERROR(IF(WEEKDAY(C29)=WEEKDAY($P$6),$Q$6, IF(WEEKDAY(C29)=WEEKDAY($P$7),$Q$7, IF(WEEKDAY(C29)=WEEKDAY($P$8),$Q$8, IF(WEEKDAY(C29)=WEEKDAY($P$9),$Q$9, IF(WEEKDAY(C29)=WEEKDAY($P$10),$Q$10, IF(WEEKDAY(C29)=WEEKDAY($P$11),$Q$11, IF(WEEKDAY(C29)=WEEKDAY($P$12),$Q$12,""))))))),"")</f>
        <v>0</v>
      </c>
    </row>
    <row r="30" customFormat="false" ht="17.35" hidden="false" customHeight="false" outlineLevel="0" collapsed="false">
      <c r="B30" s="32" t="n">
        <f aca="false">B29+1</f>
        <v>41695</v>
      </c>
      <c r="C30" s="33" t="n">
        <f aca="false">B30</f>
        <v>41695</v>
      </c>
      <c r="D30" s="19"/>
      <c r="E30" s="34"/>
      <c r="F30" s="34"/>
      <c r="G30" s="34"/>
      <c r="H30" s="34"/>
      <c r="I30" s="34" t="str">
        <f aca="true">IF(AZ30=0,"",IF(AY30=0,"",IF(OR(B30&lt;=TODAY(),AZ30),AY30,"")))</f>
        <v/>
      </c>
      <c r="J30" s="22" t="n">
        <f aca="false">IF(AND(Feiertage!$G$2&lt;&gt;"ja",AV30=1),IF(AZ30&gt;0,BB30+AZ30,BB30),IF(AZ30=0,0, IF(I30&lt;&gt;"",AZ30-I30,AZ30)))+AX30</f>
        <v>0</v>
      </c>
      <c r="K30" s="34" t="n">
        <f aca="false">IF(AV30=0,BB30,IF(Feiertage!$G$2="ja","00:00",BB30))</f>
        <v>0.333333333333333</v>
      </c>
      <c r="L30" s="22" t="str">
        <f aca="true">IF(OR(B30&lt;=TODAY(),J30,AW30="G"),IF(J30&lt;&gt;"",IF(J30-K30=0,"",J30-K30),IF(K30&lt;&gt;"",-K30,"")),"")</f>
        <v/>
      </c>
      <c r="M30" s="23" t="str">
        <f aca="false">IF(LOWER(AW30)=LOWER(Urlaub!$W$19),Urlaub!$S$19, IF(LOWER(AW30)=LOWER(Urlaub!$W$20),Urlaub!$S$20, IF(LOWER(AW30)=LOWER(Urlaub!$W$21),Urlaub!$S$21, IF(LOWER(AW30)=LOWER(Urlaub!$W$22),Urlaub!$S$22, IF(LOWER(AW30)=LOWER(Urlaub!$W$23),Urlaub!$S$23, IF(LOWER(AW30)=LOWER(Urlaub!$W$24),Urlaub!$S$24,""))))))&amp;IF(AND(EXACT(LOWER(AW30),AW30),AW30&lt;&gt;0)," 1/2","")</f>
        <v/>
      </c>
      <c r="N30" s="36" t="n">
        <f aca="false">24*J30*IF(WEEKDAY(C30)=WEEKDAY($P$6),$S$6, IF(WEEKDAY(C30)=WEEKDAY($P$7),$S$7, IF(WEEKDAY(C30)=WEEKDAY($P$8),$S$8, IF(WEEKDAY(C30)=WEEKDAY($P$9),$S$9, IF(WEEKDAY(C30)=WEEKDAY($P$10),$S$10, IF(WEEKDAY(C30)=WEEKDAY($P$11),$S$11, IF(WEEKDAY(C30)=WEEKDAY($P$12),$S$12,"")))))))</f>
        <v>0</v>
      </c>
      <c r="AV30" s="0" t="n">
        <f aca="false">IF(IFERROR(MATCH($B30,Feiertage!$B$2:$B$34,0)&gt;0,0),1,0)</f>
        <v>0</v>
      </c>
      <c r="AW30" s="27" t="n">
        <f aca="false">IFERROR(HLOOKUP(DAY(B30),Urlaub!$C$4:$AG$16,MONTH(B30)+1,0),0)</f>
        <v>0</v>
      </c>
      <c r="AX30" s="28" t="n">
        <f aca="false">IFERROR(IF(OR(AW30=0,AW30="G"),0,IF(EXACT(LOWER(AW30),AW30),0.5*BB30,BB30)),"")</f>
        <v>0</v>
      </c>
      <c r="AY30" s="29" t="n">
        <f aca="false">IFERROR(IF(WEEKDAY(C30)=WEEKDAY($P$6),$R$6, IF(WEEKDAY(C30)=WEEKDAY($P$7),$R$7, IF(WEEKDAY(C30)=WEEKDAY($P$8),$R$8, IF(WEEKDAY(C30)=WEEKDAY($P$9),$R$9, IF(WEEKDAY(C30)=WEEKDAY($P$10),$R$10, IF(WEEKDAY(C30)=WEEKDAY($P$11),$R$11, IF(WEEKDAY(C30)=WEEKDAY($P$12),$R$12,""))))))),"")</f>
        <v>0.0208333333333333</v>
      </c>
      <c r="AZ30" s="30" t="n">
        <f aca="false">IF(F30,IF(E30,IF(E30&gt;F30,F30+"24:00"-E30,F30-E30),0),0)+IF(G30,IF(G30,IF(G30&gt;H30,H30+"24:00"-G30,H30-G30),0),0)</f>
        <v>0</v>
      </c>
      <c r="BA30" s="31" t="n">
        <f aca="false">AZ30*24</f>
        <v>0</v>
      </c>
      <c r="BB30" s="30" t="n">
        <f aca="false">IFERROR(IF(WEEKDAY(C30)=WEEKDAY($P$6),$Q$6, IF(WEEKDAY(C30)=WEEKDAY($P$7),$Q$7, IF(WEEKDAY(C30)=WEEKDAY($P$8),$Q$8, IF(WEEKDAY(C30)=WEEKDAY($P$9),$Q$9, IF(WEEKDAY(C30)=WEEKDAY($P$10),$Q$10, IF(WEEKDAY(C30)=WEEKDAY($P$11),$Q$11, IF(WEEKDAY(C30)=WEEKDAY($P$12),$Q$12,""))))))),"")</f>
        <v>0.333333333333333</v>
      </c>
    </row>
    <row r="31" customFormat="false" ht="17.35" hidden="false" customHeight="false" outlineLevel="0" collapsed="false">
      <c r="B31" s="32" t="n">
        <f aca="false">B30+1</f>
        <v>41696</v>
      </c>
      <c r="C31" s="33" t="n">
        <f aca="false">B31</f>
        <v>41696</v>
      </c>
      <c r="D31" s="19"/>
      <c r="E31" s="34"/>
      <c r="F31" s="34"/>
      <c r="G31" s="34"/>
      <c r="H31" s="34"/>
      <c r="I31" s="34" t="str">
        <f aca="true">IF(AZ31=0,"",IF(AY31=0,"",IF(OR(B31&lt;=TODAY(),AZ31),AY31,"")))</f>
        <v/>
      </c>
      <c r="J31" s="22" t="n">
        <f aca="false">IF(AND(Feiertage!$G$2&lt;&gt;"ja",AV31=1),IF(AZ31&gt;0,BB31+AZ31,BB31),IF(AZ31=0,0, IF(I31&lt;&gt;"",AZ31-I31,AZ31)))+AX31</f>
        <v>0</v>
      </c>
      <c r="K31" s="34" t="n">
        <f aca="false">IF(AV31=0,BB31,IF(Feiertage!$G$2="ja","00:00",BB31))</f>
        <v>0.333333333333333</v>
      </c>
      <c r="L31" s="22" t="str">
        <f aca="true">IF(OR(B31&lt;=TODAY(),J31,AW31="G"),IF(J31&lt;&gt;"",IF(J31-K31=0,"",J31-K31),IF(K31&lt;&gt;"",-K31,"")),"")</f>
        <v/>
      </c>
      <c r="M31" s="23" t="str">
        <f aca="false">IF(LOWER(AW31)=LOWER(Urlaub!$W$19),Urlaub!$S$19, IF(LOWER(AW31)=LOWER(Urlaub!$W$20),Urlaub!$S$20, IF(LOWER(AW31)=LOWER(Urlaub!$W$21),Urlaub!$S$21, IF(LOWER(AW31)=LOWER(Urlaub!$W$22),Urlaub!$S$22, IF(LOWER(AW31)=LOWER(Urlaub!$W$23),Urlaub!$S$23, IF(LOWER(AW31)=LOWER(Urlaub!$W$24),Urlaub!$S$24,""))))))&amp;IF(AND(EXACT(LOWER(AW31),AW31),AW31&lt;&gt;0)," 1/2","")</f>
        <v/>
      </c>
      <c r="N31" s="36" t="n">
        <f aca="false">24*J31*IF(WEEKDAY(C31)=WEEKDAY($P$6),$S$6, IF(WEEKDAY(C31)=WEEKDAY($P$7),$S$7, IF(WEEKDAY(C31)=WEEKDAY($P$8),$S$8, IF(WEEKDAY(C31)=WEEKDAY($P$9),$S$9, IF(WEEKDAY(C31)=WEEKDAY($P$10),$S$10, IF(WEEKDAY(C31)=WEEKDAY($P$11),$S$11, IF(WEEKDAY(C31)=WEEKDAY($P$12),$S$12,"")))))))</f>
        <v>0</v>
      </c>
      <c r="AV31" s="0" t="n">
        <f aca="false">IF(IFERROR(MATCH($B31,Feiertage!$B$2:$B$34,0)&gt;0,0),1,0)</f>
        <v>0</v>
      </c>
      <c r="AW31" s="27" t="n">
        <f aca="false">IFERROR(HLOOKUP(DAY(B31),Urlaub!$C$4:$AG$16,MONTH(B31)+1,0),0)</f>
        <v>0</v>
      </c>
      <c r="AX31" s="28" t="n">
        <f aca="false">IFERROR(IF(OR(AW31=0,AW31="G"),0,IF(EXACT(LOWER(AW31),AW31),0.5*BB31,BB31)),"")</f>
        <v>0</v>
      </c>
      <c r="AY31" s="29" t="n">
        <f aca="false">IFERROR(IF(WEEKDAY(C31)=WEEKDAY($P$6),$R$6, IF(WEEKDAY(C31)=WEEKDAY($P$7),$R$7, IF(WEEKDAY(C31)=WEEKDAY($P$8),$R$8, IF(WEEKDAY(C31)=WEEKDAY($P$9),$R$9, IF(WEEKDAY(C31)=WEEKDAY($P$10),$R$10, IF(WEEKDAY(C31)=WEEKDAY($P$11),$R$11, IF(WEEKDAY(C31)=WEEKDAY($P$12),$R$12,""))))))),"")</f>
        <v>0.0208333333333333</v>
      </c>
      <c r="AZ31" s="30" t="n">
        <f aca="false">IF(F31,IF(E31,IF(E31&gt;F31,F31+"24:00"-E31,F31-E31),0),0)+IF(G31,IF(G31,IF(G31&gt;H31,H31+"24:00"-G31,H31-G31),0),0)</f>
        <v>0</v>
      </c>
      <c r="BA31" s="31" t="n">
        <f aca="false">AZ31*24</f>
        <v>0</v>
      </c>
      <c r="BB31" s="30" t="n">
        <f aca="false">IFERROR(IF(WEEKDAY(C31)=WEEKDAY($P$6),$Q$6, IF(WEEKDAY(C31)=WEEKDAY($P$7),$Q$7, IF(WEEKDAY(C31)=WEEKDAY($P$8),$Q$8, IF(WEEKDAY(C31)=WEEKDAY($P$9),$Q$9, IF(WEEKDAY(C31)=WEEKDAY($P$10),$Q$10, IF(WEEKDAY(C31)=WEEKDAY($P$11),$Q$11, IF(WEEKDAY(C31)=WEEKDAY($P$12),$Q$12,""))))))),"")</f>
        <v>0.333333333333333</v>
      </c>
    </row>
    <row r="32" customFormat="false" ht="17.35" hidden="false" customHeight="false" outlineLevel="0" collapsed="false">
      <c r="B32" s="32" t="n">
        <f aca="false">B31+1</f>
        <v>41697</v>
      </c>
      <c r="C32" s="33" t="n">
        <f aca="false">B32</f>
        <v>41697</v>
      </c>
      <c r="D32" s="19"/>
      <c r="E32" s="34"/>
      <c r="F32" s="34"/>
      <c r="G32" s="34"/>
      <c r="H32" s="34"/>
      <c r="I32" s="34" t="str">
        <f aca="true">IF(AZ32=0,"",IF(AY32=0,"",IF(OR(B32&lt;=TODAY(),AZ32),AY32,"")))</f>
        <v/>
      </c>
      <c r="J32" s="22" t="n">
        <f aca="false">IF(AND(Feiertage!$G$2&lt;&gt;"ja",AV32=1),IF(AZ32&gt;0,BB32+AZ32,BB32),IF(AZ32=0,0, IF(I32&lt;&gt;"",AZ32-I32,AZ32)))+AX32</f>
        <v>0</v>
      </c>
      <c r="K32" s="34" t="n">
        <f aca="false">IF(AV32=0,BB32,IF(Feiertage!$G$2="ja","00:00",BB32))</f>
        <v>0.333333333333333</v>
      </c>
      <c r="L32" s="22" t="str">
        <f aca="true">IF(OR(B32&lt;=TODAY(),J32,AW32="G"),IF(J32&lt;&gt;"",IF(J32-K32=0,"",J32-K32),IF(K32&lt;&gt;"",-K32,"")),"")</f>
        <v/>
      </c>
      <c r="M32" s="23" t="str">
        <f aca="false">IF(LOWER(AW32)=LOWER(Urlaub!$W$19),Urlaub!$S$19, IF(LOWER(AW32)=LOWER(Urlaub!$W$20),Urlaub!$S$20, IF(LOWER(AW32)=LOWER(Urlaub!$W$21),Urlaub!$S$21, IF(LOWER(AW32)=LOWER(Urlaub!$W$22),Urlaub!$S$22, IF(LOWER(AW32)=LOWER(Urlaub!$W$23),Urlaub!$S$23, IF(LOWER(AW32)=LOWER(Urlaub!$W$24),Urlaub!$S$24,""))))))&amp;IF(AND(EXACT(LOWER(AW32),AW32),AW32&lt;&gt;0)," 1/2","")</f>
        <v/>
      </c>
      <c r="N32" s="36" t="n">
        <f aca="false">24*J32*IF(WEEKDAY(C32)=WEEKDAY($P$6),$S$6, IF(WEEKDAY(C32)=WEEKDAY($P$7),$S$7, IF(WEEKDAY(C32)=WEEKDAY($P$8),$S$8, IF(WEEKDAY(C32)=WEEKDAY($P$9),$S$9, IF(WEEKDAY(C32)=WEEKDAY($P$10),$S$10, IF(WEEKDAY(C32)=WEEKDAY($P$11),$S$11, IF(WEEKDAY(C32)=WEEKDAY($P$12),$S$12,"")))))))</f>
        <v>0</v>
      </c>
      <c r="AV32" s="0" t="n">
        <f aca="false">IF(IFERROR(MATCH($B32,Feiertage!$B$2:$B$34,0)&gt;0,0),1,0)</f>
        <v>0</v>
      </c>
      <c r="AW32" s="27" t="n">
        <f aca="false">IFERROR(HLOOKUP(DAY(B32),Urlaub!$C$4:$AG$16,MONTH(B32)+1,0),0)</f>
        <v>0</v>
      </c>
      <c r="AX32" s="28" t="n">
        <f aca="false">IFERROR(IF(OR(AW32=0,AW32="G"),0,IF(EXACT(LOWER(AW32),AW32),0.5*BB32,BB32)),"")</f>
        <v>0</v>
      </c>
      <c r="AY32" s="29" t="n">
        <f aca="false">IFERROR(IF(WEEKDAY(C32)=WEEKDAY($P$6),$R$6, IF(WEEKDAY(C32)=WEEKDAY($P$7),$R$7, IF(WEEKDAY(C32)=WEEKDAY($P$8),$R$8, IF(WEEKDAY(C32)=WEEKDAY($P$9),$R$9, IF(WEEKDAY(C32)=WEEKDAY($P$10),$R$10, IF(WEEKDAY(C32)=WEEKDAY($P$11),$R$11, IF(WEEKDAY(C32)=WEEKDAY($P$12),$R$12,""))))))),"")</f>
        <v>0.0208333333333333</v>
      </c>
      <c r="AZ32" s="30" t="n">
        <f aca="false">IF(F32,IF(E32,IF(E32&gt;F32,F32+"24:00"-E32,F32-E32),0),0)+IF(G32,IF(G32,IF(G32&gt;H32,H32+"24:00"-G32,H32-G32),0),0)</f>
        <v>0</v>
      </c>
      <c r="BA32" s="31" t="n">
        <f aca="false">AZ32*24</f>
        <v>0</v>
      </c>
      <c r="BB32" s="30" t="n">
        <f aca="false">IFERROR(IF(WEEKDAY(C32)=WEEKDAY($P$6),$Q$6, IF(WEEKDAY(C32)=WEEKDAY($P$7),$Q$7, IF(WEEKDAY(C32)=WEEKDAY($P$8),$Q$8, IF(WEEKDAY(C32)=WEEKDAY($P$9),$Q$9, IF(WEEKDAY(C32)=WEEKDAY($P$10),$Q$10, IF(WEEKDAY(C32)=WEEKDAY($P$11),$Q$11, IF(WEEKDAY(C32)=WEEKDAY($P$12),$Q$12,""))))))),"")</f>
        <v>0.333333333333333</v>
      </c>
    </row>
    <row r="33" customFormat="false" ht="17.35" hidden="false" customHeight="false" outlineLevel="0" collapsed="false">
      <c r="B33" s="32" t="str">
        <f aca="false">IF(B32&lt;&gt;"",IF(MONTH($B$1)&lt;MONTH(B32+1),"",B32+1),"")</f>
        <v/>
      </c>
      <c r="C33" s="33" t="str">
        <f aca="false">B33</f>
        <v/>
      </c>
      <c r="D33" s="19"/>
      <c r="E33" s="34"/>
      <c r="F33" s="34"/>
      <c r="G33" s="34"/>
      <c r="H33" s="34"/>
      <c r="I33" s="34" t="str">
        <f aca="true">IF(AZ33=0,"",IF(AY33=0,"",IF(OR(B33&lt;=TODAY(),AZ33),AY33,"")))</f>
        <v/>
      </c>
      <c r="J33" s="22" t="str">
        <f aca="false">IF(B33&lt;&gt;"",IF(AND(Feiertage!$G$2&lt;&gt;"ja",AV33=1),IF(AZ33&gt;0,BB33+AZ33,BB33),IF(AZ33=0,0, IF(I33&lt;&gt;"",AZ33-I33,AZ33)))+AX33,"")</f>
        <v/>
      </c>
      <c r="K33" s="34" t="str">
        <f aca="false">IF(B33&lt;&gt;"",IF(AV33=0,BB33,IF(Feiertage!$G$2="ja","00:00",BB33)),"")</f>
        <v/>
      </c>
      <c r="L33" s="22" t="str">
        <f aca="true">IF(OR(B33&lt;=TODAY(),J33,AW33="G"),IF(J33&lt;&gt;"",IF(J33-K33=0,"",J33-K33),IF(K33&lt;&gt;"",-K33,"")),"")</f>
        <v/>
      </c>
      <c r="M33" s="23" t="str">
        <f aca="false">IF(LOWER(AW33)=LOWER(Urlaub!$W$19),Urlaub!$S$19, IF(LOWER(AW33)=LOWER(Urlaub!$W$20),Urlaub!$S$20, IF(LOWER(AW33)=LOWER(Urlaub!$W$21),Urlaub!$S$21, IF(LOWER(AW33)=LOWER(Urlaub!$W$22),Urlaub!$S$22, IF(LOWER(AW33)=LOWER(Urlaub!$W$23),Urlaub!$S$23, IF(LOWER(AW33)=LOWER(Urlaub!$W$24),Urlaub!$S$24,""))))))&amp;IF(AND(EXACT(LOWER(AW33),AW33),AW33&lt;&gt;0)," 1/2","")</f>
        <v/>
      </c>
      <c r="N33" s="36" t="str">
        <f aca="false">IF(J33&lt;&gt;"",24*J33*IF(WEEKDAY(C33)=WEEKDAY($P$6),$S$6, IF(WEEKDAY(C33)=WEEKDAY($P$7),$S$7, IF(WEEKDAY(C33)=WEEKDAY($P$8),$S$8, IF(WEEKDAY(C33)=WEEKDAY($P$9),$S$9, IF(WEEKDAY(C33)=WEEKDAY($P$10),$S$10, IF(WEEKDAY(C33)=WEEKDAY($P$11),$S$11, IF(WEEKDAY(C33)=WEEKDAY($P$12),$S$12,""))))))),"")</f>
        <v/>
      </c>
      <c r="AV33" s="0" t="n">
        <f aca="false">IF(IFERROR(MATCH($B33,Feiertage!$B$2:$B$34,0)&gt;0,0),1,0)</f>
        <v>0</v>
      </c>
      <c r="AW33" s="27" t="n">
        <f aca="false">IFERROR(HLOOKUP(DAY(B33),Urlaub!$C$4:$AG$16,MONTH(B33)+1,0),0)</f>
        <v>0</v>
      </c>
      <c r="AX33" s="28" t="n">
        <f aca="false">IFERROR(IF(OR(AW33=0,AW33="G"),0,IF(EXACT(LOWER(AW33),AW33),0.5*BB33,BB33)),"")</f>
        <v>0</v>
      </c>
      <c r="AY33" s="29" t="str">
        <f aca="false">IFERROR(IF(WEEKDAY(C33)=WEEKDAY($P$6),$R$6, IF(WEEKDAY(C33)=WEEKDAY($P$7),$R$7, IF(WEEKDAY(C33)=WEEKDAY($P$8),$R$8, IF(WEEKDAY(C33)=WEEKDAY($P$9),$R$9, IF(WEEKDAY(C33)=WEEKDAY($P$10),$R$10, IF(WEEKDAY(C33)=WEEKDAY($P$11),$R$11, IF(WEEKDAY(C33)=WEEKDAY($P$12),$R$12,""))))))),"")</f>
        <v/>
      </c>
      <c r="AZ33" s="30" t="n">
        <f aca="false">IF(F33,IF(E33,IF(E33&gt;F33,F33+"24:00"-E33,F33-E33),0),0)+IF(G33,IF(G33,IF(G33&gt;H33,H33+"24:00"-G33,H33-G33),0),0)</f>
        <v>0</v>
      </c>
      <c r="BA33" s="31" t="n">
        <f aca="false">AZ33*24</f>
        <v>0</v>
      </c>
      <c r="BB33" s="30" t="str">
        <f aca="false">IFERROR(IF(WEEKDAY(C33)=WEEKDAY($P$6),$Q$6, IF(WEEKDAY(C33)=WEEKDAY($P$7),$Q$7, IF(WEEKDAY(C33)=WEEKDAY($P$8),$Q$8, IF(WEEKDAY(C33)=WEEKDAY($P$9),$Q$9, IF(WEEKDAY(C33)=WEEKDAY($P$10),$Q$10, IF(WEEKDAY(C33)=WEEKDAY($P$11),$Q$11, IF(WEEKDAY(C33)=WEEKDAY($P$12),$Q$12,""))))))),"")</f>
        <v/>
      </c>
    </row>
    <row r="34" customFormat="false" ht="17.35" hidden="false" customHeight="false" outlineLevel="0" collapsed="false">
      <c r="B34" s="32" t="str">
        <f aca="false">IF(B33&lt;&gt;"",IF(MONTH($B$1)&lt;MONTH(B33+1),"",B33+1),"")</f>
        <v/>
      </c>
      <c r="C34" s="33" t="str">
        <f aca="false">B34</f>
        <v/>
      </c>
      <c r="D34" s="19"/>
      <c r="E34" s="34"/>
      <c r="F34" s="34"/>
      <c r="G34" s="34"/>
      <c r="H34" s="34"/>
      <c r="I34" s="34" t="str">
        <f aca="true">IF(AZ34=0,"",IF(AY34=0,"",IF(OR(B34&lt;=TODAY(),AZ34),AY34,"")))</f>
        <v/>
      </c>
      <c r="J34" s="22" t="str">
        <f aca="false">IF(B34&lt;&gt;"",IF(AND(Feiertage!$G$2&lt;&gt;"ja",AV34=1),IF(AZ34&gt;0,BB34+AZ34,BB34),IF(AZ34=0,0, IF(I34&lt;&gt;"",AZ34-I34,AZ34)))+AX34,"")</f>
        <v/>
      </c>
      <c r="K34" s="34" t="str">
        <f aca="false">IF(B34&lt;&gt;"",IF(AV34=0,BB34,IF(Feiertage!$G$2="ja","00:00",BB34)),"")</f>
        <v/>
      </c>
      <c r="L34" s="22" t="str">
        <f aca="true">IF(OR(B34&lt;=TODAY(),J34,AW34="G"),IF(J34&lt;&gt;"",IF(J34-K34=0,"",J34-K34),IF(K34&lt;&gt;"",-K34,"")),"")</f>
        <v/>
      </c>
      <c r="M34" s="23" t="str">
        <f aca="false">IF(LOWER(AW34)=LOWER(Urlaub!$W$19),Urlaub!$S$19, IF(LOWER(AW34)=LOWER(Urlaub!$W$20),Urlaub!$S$20, IF(LOWER(AW34)=LOWER(Urlaub!$W$21),Urlaub!$S$21, IF(LOWER(AW34)=LOWER(Urlaub!$W$22),Urlaub!$S$22, IF(LOWER(AW34)=LOWER(Urlaub!$W$23),Urlaub!$S$23, IF(LOWER(AW34)=LOWER(Urlaub!$W$24),Urlaub!$S$24,""))))))&amp;IF(AND(EXACT(LOWER(AW34),AW34),AW34&lt;&gt;0)," 1/2","")</f>
        <v/>
      </c>
      <c r="N34" s="36" t="str">
        <f aca="false">IF(J34&lt;&gt;"",24*J34*IF(WEEKDAY(C34)=WEEKDAY($P$6),$S$6, IF(WEEKDAY(C34)=WEEKDAY($P$7),$S$7, IF(WEEKDAY(C34)=WEEKDAY($P$8),$S$8, IF(WEEKDAY(C34)=WEEKDAY($P$9),$S$9, IF(WEEKDAY(C34)=WEEKDAY($P$10),$S$10, IF(WEEKDAY(C34)=WEEKDAY($P$11),$S$11, IF(WEEKDAY(C34)=WEEKDAY($P$12),$S$12,""))))))),"")</f>
        <v/>
      </c>
      <c r="AV34" s="0" t="n">
        <f aca="false">IF(IFERROR(MATCH($B34,Feiertage!$B$2:$B$34,0)&gt;0,0),1,0)</f>
        <v>0</v>
      </c>
      <c r="AW34" s="27" t="n">
        <f aca="false">IFERROR(HLOOKUP(DAY(B34),Urlaub!$C$4:$AG$16,MONTH(B34)+1,0),0)</f>
        <v>0</v>
      </c>
      <c r="AX34" s="28" t="n">
        <f aca="false">IFERROR(IF(OR(AW34=0,AW34="G"),0,IF(EXACT(LOWER(AW34),AW34),0.5*BB34,BB34)),"")</f>
        <v>0</v>
      </c>
      <c r="AY34" s="29" t="str">
        <f aca="false">IFERROR(IF(WEEKDAY(C34)=WEEKDAY($P$6),$R$6, IF(WEEKDAY(C34)=WEEKDAY($P$7),$R$7, IF(WEEKDAY(C34)=WEEKDAY($P$8),$R$8, IF(WEEKDAY(C34)=WEEKDAY($P$9),$R$9, IF(WEEKDAY(C34)=WEEKDAY($P$10),$R$10, IF(WEEKDAY(C34)=WEEKDAY($P$11),$R$11, IF(WEEKDAY(C34)=WEEKDAY($P$12),$R$12,""))))))),"")</f>
        <v/>
      </c>
      <c r="AZ34" s="30" t="n">
        <f aca="false">IF(F34,IF(E34,IF(E34&gt;F34,F34+"24:00"-E34,F34-E34),0),0)+IF(G34,IF(G34,IF(G34&gt;H34,H34+"24:00"-G34,H34-G34),0),0)</f>
        <v>0</v>
      </c>
      <c r="BA34" s="31" t="n">
        <f aca="false">AZ34*24</f>
        <v>0</v>
      </c>
      <c r="BB34" s="30" t="str">
        <f aca="false">IFERROR(IF(WEEKDAY(C34)=WEEKDAY($P$6),$Q$6, IF(WEEKDAY(C34)=WEEKDAY($P$7),$Q$7, IF(WEEKDAY(C34)=WEEKDAY($P$8),$Q$8, IF(WEEKDAY(C34)=WEEKDAY($P$9),$Q$9, IF(WEEKDAY(C34)=WEEKDAY($P$10),$Q$10, IF(WEEKDAY(C34)=WEEKDAY($P$11),$Q$11, IF(WEEKDAY(C34)=WEEKDAY($P$12),$Q$12,""))))))),"")</f>
        <v/>
      </c>
    </row>
    <row r="35" customFormat="false" ht="17.35" hidden="false" customHeight="false" outlineLevel="0" collapsed="false">
      <c r="B35" s="56" t="str">
        <f aca="false">IF(B34&lt;&gt;"",IF(MONTH($B$1)&lt;MONTH(B34+1),"",B34+1),"")</f>
        <v/>
      </c>
      <c r="C35" s="57" t="str">
        <f aca="false">B35</f>
        <v/>
      </c>
      <c r="D35" s="58"/>
      <c r="E35" s="59"/>
      <c r="F35" s="59"/>
      <c r="G35" s="59"/>
      <c r="H35" s="60"/>
      <c r="I35" s="60" t="str">
        <f aca="true">IF(AZ35=0,"",IF(AY35=0,"",IF(OR(B35&lt;=TODAY(),AZ35),AY35,"")))</f>
        <v/>
      </c>
      <c r="J35" s="61" t="str">
        <f aca="false">IF(B35&lt;&gt;"",IF(AND(Feiertage!$G$2&lt;&gt;"ja",AV35=1),IF(AZ35&gt;0,BB35+AZ35,BB35),IF(AZ35=0,0, IF(I35&lt;&gt;"",AZ35-I35,AZ35)))+AX35,"")</f>
        <v/>
      </c>
      <c r="K35" s="59" t="str">
        <f aca="false">IF(B35&lt;&gt;"",IF(AV35=0,BB35,IF(Feiertage!$G$2="ja","00:00",BB35)),"")</f>
        <v/>
      </c>
      <c r="L35" s="22" t="str">
        <f aca="true">IF(OR(B35&lt;=TODAY(),J35,AW35="G"),IF(J35&lt;&gt;"",IF(J35-K35=0,"",J35-K35),IF(K35&lt;&gt;"",-K35,"")),"")</f>
        <v/>
      </c>
      <c r="M35" s="62" t="str">
        <f aca="false">IF(LOWER(AW35)=LOWER(Urlaub!$W$19),Urlaub!$S$19, IF(LOWER(AW35)=LOWER(Urlaub!$W$20),Urlaub!$S$20, IF(LOWER(AW35)=LOWER(Urlaub!$W$21),Urlaub!$S$21, IF(LOWER(AW35)=LOWER(Urlaub!$W$22),Urlaub!$S$22, IF(LOWER(AW35)=LOWER(Urlaub!$W$23),Urlaub!$S$23, IF(LOWER(AW35)=LOWER(Urlaub!$W$24),Urlaub!$S$24,""))))))&amp;IF(AND(EXACT(LOWER(AW35),AW35),AW35&lt;&gt;0)," 1/2","")</f>
        <v/>
      </c>
      <c r="N35" s="63" t="str">
        <f aca="false">IF(J35&lt;&gt;"",24*J35*IF(WEEKDAY(C35)=WEEKDAY($P$6),$S$6, IF(WEEKDAY(C35)=WEEKDAY($P$7),$S$7, IF(WEEKDAY(C35)=WEEKDAY($P$8),$S$8, IF(WEEKDAY(C35)=WEEKDAY($P$9),$S$9, IF(WEEKDAY(C35)=WEEKDAY($P$10),$S$10, IF(WEEKDAY(C35)=WEEKDAY($P$11),$S$11, IF(WEEKDAY(C35)=WEEKDAY($P$12),$S$12,""))))))),"")</f>
        <v/>
      </c>
      <c r="AV35" s="0" t="n">
        <f aca="false">IF(IFERROR(MATCH($B35,Feiertage!$B$2:$B$34,0)&gt;0,0),1,0)</f>
        <v>0</v>
      </c>
      <c r="AW35" s="27" t="n">
        <f aca="false">IFERROR(HLOOKUP(DAY(B35),Urlaub!$C$4:$AG$16,MONTH(B35)+1,0),0)</f>
        <v>0</v>
      </c>
      <c r="AX35" s="28" t="n">
        <f aca="false">IFERROR(IF(OR(AW35=0,AW35="G"),0,IF(EXACT(LOWER(AW35),AW35),0.5*BB35,BB35)),"")</f>
        <v>0</v>
      </c>
      <c r="AY35" s="29" t="str">
        <f aca="false">IFERROR(IF(WEEKDAY(C35)=WEEKDAY($P$6),$R$6, IF(WEEKDAY(C35)=WEEKDAY($P$7),$R$7, IF(WEEKDAY(C35)=WEEKDAY($P$8),$R$8, IF(WEEKDAY(C35)=WEEKDAY($P$9),$R$9, IF(WEEKDAY(C35)=WEEKDAY($P$10),$R$10, IF(WEEKDAY(C35)=WEEKDAY($P$11),$R$11, IF(WEEKDAY(C35)=WEEKDAY($P$12),$R$12,""))))))),"")</f>
        <v/>
      </c>
      <c r="AZ35" s="30" t="n">
        <f aca="false">IF(F35,IF(E35,IF(E35&gt;F35,F35+"24:00"-E35,F35-E35),0),0)+IF(G35,IF(G35,IF(G35&gt;H35,H35+"24:00"-G35,H35-G35),0),0)</f>
        <v>0</v>
      </c>
      <c r="BA35" s="31" t="n">
        <f aca="false">AZ35*24</f>
        <v>0</v>
      </c>
      <c r="BB35" s="30" t="str">
        <f aca="false">IFERROR(IF(WEEKDAY(C35)=WEEKDAY($P$6),$Q$6, IF(WEEKDAY(C35)=WEEKDAY($P$7),$Q$7, IF(WEEKDAY(C35)=WEEKDAY($P$8),$Q$8, IF(WEEKDAY(C35)=WEEKDAY($P$9),$Q$9, IF(WEEKDAY(C35)=WEEKDAY($P$10),$Q$10, IF(WEEKDAY(C35)=WEEKDAY($P$11),$Q$11, IF(WEEKDAY(C35)=WEEKDAY($P$12),$Q$12,""))))))),"")</f>
        <v/>
      </c>
    </row>
    <row r="36" customFormat="false" ht="5.25" hidden="false" customHeight="true" outlineLevel="0" collapsed="false">
      <c r="B36" s="64"/>
      <c r="H36" s="65"/>
      <c r="I36" s="65"/>
      <c r="J36" s="65"/>
      <c r="K36" s="8"/>
      <c r="L36" s="65"/>
    </row>
    <row r="37" customFormat="false" ht="24" hidden="false" customHeight="false" outlineLevel="0" collapsed="false">
      <c r="B37" s="66" t="s">
        <v>20</v>
      </c>
      <c r="C37" s="66"/>
      <c r="D37" s="66"/>
      <c r="E37" s="66"/>
      <c r="F37" s="66"/>
      <c r="G37" s="66"/>
      <c r="H37" s="66"/>
      <c r="I37" s="66"/>
      <c r="J37" s="67" t="n">
        <f aca="false">SUM(J5:J35)</f>
        <v>0</v>
      </c>
      <c r="K37" s="67" t="n">
        <f aca="false">SUM(K5:K35)</f>
        <v>6.33333333333333</v>
      </c>
      <c r="L37" s="67" t="n">
        <f aca="false">SUM(L5:L35)</f>
        <v>0</v>
      </c>
      <c r="M37" s="67" t="n">
        <f aca="false">SUM(AX5:AX35)</f>
        <v>0</v>
      </c>
      <c r="N37" s="68" t="n">
        <f aca="false">SUM(N5:N35)</f>
        <v>0</v>
      </c>
    </row>
  </sheetData>
  <mergeCells count="5">
    <mergeCell ref="B1:N1"/>
    <mergeCell ref="E3:H3"/>
    <mergeCell ref="P4:S4"/>
    <mergeCell ref="U4:V4"/>
    <mergeCell ref="B37:I37"/>
  </mergeCells>
  <conditionalFormatting sqref="B5:N35">
    <cfRule type="expression" priority="2" aboveAverage="0" equalAverage="0" bottom="0" percent="0" rank="0" text="" dxfId="0">
      <formula>COUNTIF(Feiertage!$B$2:$B$18,$B5)</formula>
    </cfRule>
    <cfRule type="expression" priority="3" aboveAverage="0" equalAverage="0" bottom="0" percent="0" rank="0" text="" dxfId="1">
      <formula>WEEKDAY($B5,2)&gt;5</formula>
    </cfRule>
  </conditionalFormatting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B3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4" ySplit="4" topLeftCell="E27" activePane="bottomRight" state="frozen"/>
      <selection pane="topLeft" activeCell="A1" activeCellId="0" sqref="A1"/>
      <selection pane="topRight" activeCell="E1" activeCellId="0" sqref="E1"/>
      <selection pane="bottomLeft" activeCell="A27" activeCellId="0" sqref="A27"/>
      <selection pane="bottomRight" activeCell="B5" activeCellId="0" sqref="B5"/>
    </sheetView>
  </sheetViews>
  <sheetFormatPr defaultRowHeight="15" zeroHeight="false" outlineLevelRow="0" outlineLevelCol="0"/>
  <cols>
    <col collapsed="false" customWidth="true" hidden="false" outlineLevel="0" max="1" min="1" style="0" width="2.29"/>
    <col collapsed="false" customWidth="true" hidden="false" outlineLevel="0" max="2" min="2" style="0" width="8.86"/>
    <col collapsed="false" customWidth="true" hidden="false" outlineLevel="0" max="3" min="3" style="0" width="7.29"/>
    <col collapsed="false" customWidth="true" hidden="false" outlineLevel="0" max="4" min="4" style="0" width="0.86"/>
    <col collapsed="false" customWidth="true" hidden="false" outlineLevel="0" max="8" min="5" style="0" width="7.71"/>
    <col collapsed="false" customWidth="true" hidden="false" outlineLevel="0" max="9" min="9" style="0" width="8"/>
    <col collapsed="false" customWidth="true" hidden="false" outlineLevel="0" max="10" min="10" style="0" width="12.42"/>
    <col collapsed="false" customWidth="true" hidden="false" outlineLevel="0" max="11" min="11" style="0" width="12.14"/>
    <col collapsed="false" customWidth="true" hidden="false" outlineLevel="0" max="12" min="12" style="0" width="12.86"/>
    <col collapsed="false" customWidth="true" hidden="false" outlineLevel="0" max="13" min="13" style="0" width="20.71"/>
    <col collapsed="false" customWidth="true" hidden="false" outlineLevel="0" max="14" min="14" style="0" width="17.86"/>
    <col collapsed="false" customWidth="true" hidden="false" outlineLevel="0" max="15" min="15" style="0" width="4.29"/>
    <col collapsed="false" customWidth="true" hidden="false" outlineLevel="0" max="16" min="16" style="0" width="23.86"/>
    <col collapsed="false" customWidth="true" hidden="false" outlineLevel="0" max="17" min="17" style="0" width="12.29"/>
    <col collapsed="false" customWidth="true" hidden="false" outlineLevel="0" max="18" min="18" style="0" width="11.14"/>
    <col collapsed="false" customWidth="true" hidden="false" outlineLevel="0" max="19" min="19" style="0" width="15.71"/>
    <col collapsed="false" customWidth="true" hidden="false" outlineLevel="0" max="20" min="20" style="0" width="4.14"/>
    <col collapsed="false" customWidth="true" hidden="false" outlineLevel="0" max="21" min="21" style="0" width="29.71"/>
    <col collapsed="false" customWidth="true" hidden="false" outlineLevel="0" max="22" min="22" style="0" width="16"/>
    <col collapsed="false" customWidth="true" hidden="false" outlineLevel="0" max="46" min="23" style="0" width="10.52"/>
    <col collapsed="false" customWidth="true" hidden="false" outlineLevel="0" max="55" min="47" style="0" width="13.7"/>
    <col collapsed="false" customWidth="true" hidden="false" outlineLevel="0" max="1025" min="56" style="0" width="10.52"/>
  </cols>
  <sheetData>
    <row r="1" customFormat="false" ht="24.75" hidden="false" customHeight="true" outlineLevel="0" collapsed="false">
      <c r="A1" s="1" t="n">
        <v>41639</v>
      </c>
      <c r="B1" s="2" t="n">
        <f aca="true">DATEVALUE("1 " &amp; RIGHT(CELL("dateiname",$A$1),LEN(CELL("dateiname",$A$1))-FIND("]",CELL("dateiname",$A$1))) &amp; " " &amp; YEAR(Januar!$A$1))</f>
        <v>41698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="3" customFormat="true" ht="24.75" hidden="false" customHeight="true" outlineLevel="0" collapsed="false">
      <c r="B2" s="4"/>
      <c r="C2" s="4"/>
      <c r="D2" s="4"/>
      <c r="E2" s="5"/>
      <c r="F2" s="5"/>
      <c r="G2" s="5"/>
      <c r="H2" s="5"/>
      <c r="I2" s="4"/>
      <c r="J2" s="4"/>
      <c r="K2" s="4"/>
      <c r="L2" s="4"/>
      <c r="M2" s="4"/>
      <c r="N2" s="4"/>
    </row>
    <row r="3" customFormat="false" ht="19.5" hidden="false" customHeight="false" outlineLevel="0" collapsed="false">
      <c r="B3" s="6"/>
      <c r="C3" s="6"/>
      <c r="D3" s="6"/>
      <c r="E3" s="7" t="s">
        <v>0</v>
      </c>
      <c r="F3" s="7"/>
      <c r="G3" s="7"/>
      <c r="H3" s="7"/>
      <c r="I3" s="6"/>
      <c r="J3" s="6"/>
      <c r="K3" s="6"/>
      <c r="L3" s="6"/>
      <c r="M3" s="6"/>
      <c r="N3" s="6"/>
      <c r="O3" s="8"/>
    </row>
    <row r="4" customFormat="false" ht="19.5" hidden="false" customHeight="false" outlineLevel="0" collapsed="false">
      <c r="B4" s="9" t="s">
        <v>1</v>
      </c>
      <c r="C4" s="9" t="s">
        <v>2</v>
      </c>
      <c r="D4" s="10"/>
      <c r="E4" s="9" t="s">
        <v>3</v>
      </c>
      <c r="F4" s="9" t="s">
        <v>4</v>
      </c>
      <c r="G4" s="9" t="s">
        <v>3</v>
      </c>
      <c r="H4" s="9" t="s">
        <v>4</v>
      </c>
      <c r="I4" s="9" t="s">
        <v>5</v>
      </c>
      <c r="J4" s="9" t="s">
        <v>6</v>
      </c>
      <c r="K4" s="9" t="s">
        <v>7</v>
      </c>
      <c r="L4" s="9" t="s">
        <v>8</v>
      </c>
      <c r="M4" s="9" t="s">
        <v>9</v>
      </c>
      <c r="N4" s="9" t="s">
        <v>10</v>
      </c>
      <c r="O4" s="11"/>
      <c r="P4" s="12" t="s">
        <v>11</v>
      </c>
      <c r="Q4" s="12"/>
      <c r="R4" s="12"/>
      <c r="S4" s="12"/>
      <c r="U4" s="13" t="s">
        <v>12</v>
      </c>
      <c r="V4" s="13"/>
      <c r="AV4" s="14" t="s">
        <v>13</v>
      </c>
      <c r="AW4" s="15" t="s">
        <v>14</v>
      </c>
      <c r="AX4" s="14" t="s">
        <v>15</v>
      </c>
      <c r="AY4" s="16" t="s">
        <v>5</v>
      </c>
      <c r="AZ4" s="14" t="s">
        <v>6</v>
      </c>
      <c r="BA4" s="14" t="s">
        <v>16</v>
      </c>
      <c r="BB4" s="16" t="s">
        <v>7</v>
      </c>
    </row>
    <row r="5" customFormat="false" ht="19.7" hidden="false" customHeight="false" outlineLevel="0" collapsed="false">
      <c r="B5" s="17" t="n">
        <f aca="false">B1</f>
        <v>41698</v>
      </c>
      <c r="C5" s="18" t="n">
        <f aca="false">B5</f>
        <v>41698</v>
      </c>
      <c r="D5" s="19"/>
      <c r="E5" s="20"/>
      <c r="F5" s="20"/>
      <c r="G5" s="20"/>
      <c r="H5" s="20"/>
      <c r="I5" s="20" t="str">
        <f aca="true">IF(AZ5=0,"",IF(AY5=0,"",IF(OR(B5&lt;=TODAY(),AZ5),AY5,"")))</f>
        <v/>
      </c>
      <c r="J5" s="21" t="n">
        <f aca="false">IF(AND(Feiertage!$G$2&lt;&gt;"ja",AV5=1),IF(AZ5&gt;0,BB5+AZ5,BB5),IF(AZ5=0,0, IF(I5&lt;&gt;"",AZ5-I5,AZ5)))+AX5</f>
        <v>0</v>
      </c>
      <c r="K5" s="20" t="n">
        <f aca="false">IF(AV5=0,BB5,IF(Feiertage!$G$2="ja","00:00",BB5))</f>
        <v>0.333333333333333</v>
      </c>
      <c r="L5" s="22" t="str">
        <f aca="true">IF(OR(B5&lt;=TODAY(),J5,AW5="G"),IF(J5&lt;&gt;"",IF(J5-K5=0,"",J5-K5),IF(K5&lt;&gt;"",-K5,"")),"")</f>
        <v/>
      </c>
      <c r="M5" s="23" t="str">
        <f aca="false">IF(LOWER(AW5)=LOWER(Urlaub!$W$19),Urlaub!$S$19, IF(LOWER(AW5)=LOWER(Urlaub!$W$20),Urlaub!$S$20, IF(LOWER(AW5)=LOWER(Urlaub!$W$21),Urlaub!$S$21, IF(LOWER(AW5)=LOWER(Urlaub!$W$22),Urlaub!$S$22, IF(LOWER(AW5)=LOWER(Urlaub!$W$23),Urlaub!$S$23, IF(LOWER(AW5)=LOWER(Urlaub!$W$24),Urlaub!$S$24,""))))))&amp;IF(AND(EXACT(LOWER(AW5),AW5),AW5&lt;&gt;0)," 1/2","")</f>
        <v/>
      </c>
      <c r="N5" s="24" t="n">
        <f aca="false">24*J5*IF(WEEKDAY(C5)=WEEKDAY($P$6),$S$6, IF(WEEKDAY(C5)=WEEKDAY($P$7),$S$7, IF(WEEKDAY(C5)=WEEKDAY($P$8),$S$8, IF(WEEKDAY(C5)=WEEKDAY($P$9),$S$9, IF(WEEKDAY(C5)=WEEKDAY($P$10),$S$10, IF(WEEKDAY(C5)=WEEKDAY($P$11),$S$11, IF(WEEKDAY(C5)=WEEKDAY($P$12),$S$12,"")))))))</f>
        <v>0</v>
      </c>
      <c r="P5" s="9" t="s">
        <v>17</v>
      </c>
      <c r="Q5" s="9" t="s">
        <v>7</v>
      </c>
      <c r="R5" s="9" t="s">
        <v>5</v>
      </c>
      <c r="S5" s="9" t="s">
        <v>18</v>
      </c>
      <c r="U5" s="25" t="str">
        <f aca="false">"Übertrag aus " &amp; IF( MONTH(B1)=1, YEAR(B1)-1, TEXT(EDATE(B1,-1),"MMMM"))</f>
        <v>Übertrag aus Februar</v>
      </c>
      <c r="V5" s="41" t="n">
        <f aca="true">IF(MONTH(B1)&gt;1,INDIRECT(TEXT(EDATE(B1,-1),"MMMM")&amp;"!v9"),"")</f>
        <v>-0.135416666666666</v>
      </c>
      <c r="AV5" s="0" t="n">
        <f aca="false">IF(IFERROR(MATCH($B5,Feiertage!$B$2:$B$34,0)&gt;0,0),1,0)</f>
        <v>0</v>
      </c>
      <c r="AW5" s="27" t="n">
        <f aca="false">IFERROR(HLOOKUP(DAY(B5),Urlaub!$C$4:$AG$16,MONTH(B5)+1,0),0)</f>
        <v>0</v>
      </c>
      <c r="AX5" s="28" t="n">
        <f aca="false">IFERROR(IF(AW5=0,0,IF(EXACT(LOWER(AW5),AW5),0.5*BB5,BB5)),"")</f>
        <v>0</v>
      </c>
      <c r="AY5" s="29" t="n">
        <f aca="false">IFERROR(IF(WEEKDAY(C5)=WEEKDAY($P$6),$R$6, IF(WEEKDAY(C5)=WEEKDAY($P$7),$R$7, IF(WEEKDAY(C5)=WEEKDAY($P$8),$R$8, IF(WEEKDAY(C5)=WEEKDAY($P$9),$R$9, IF(WEEKDAY(C5)=WEEKDAY($P$10),$R$10, IF(WEEKDAY(C5)=WEEKDAY($P$11),$R$11, IF(WEEKDAY(C5)=WEEKDAY($P$12),$R$12,""))))))),"")</f>
        <v>0.0208333333333333</v>
      </c>
      <c r="AZ5" s="30" t="n">
        <f aca="false">IF(F5,IF(E5,IF(E5&gt;F5,F5+"24:00"-E5,F5-E5),0),0)+IF(G5,IF(G5,IF(G5&gt;H5,H5+"24:00"-G5,H5-G5),0),0)</f>
        <v>0</v>
      </c>
      <c r="BA5" s="31" t="n">
        <f aca="false">AZ5*24</f>
        <v>0</v>
      </c>
      <c r="BB5" s="30" t="n">
        <f aca="false">IFERROR(IF(WEEKDAY(C5)=WEEKDAY($P$6),$Q$6, IF(WEEKDAY(C5)=WEEKDAY($P$7),$Q$7, IF(WEEKDAY(C5)=WEEKDAY($P$8),$Q$8, IF(WEEKDAY(C5)=WEEKDAY($P$9),$Q$9, IF(WEEKDAY(C5)=WEEKDAY($P$10),$Q$10, IF(WEEKDAY(C5)=WEEKDAY($P$11),$Q$11, IF(WEEKDAY(C5)=WEEKDAY($P$12),$Q$12,""))))))),"")</f>
        <v>0.333333333333333</v>
      </c>
    </row>
    <row r="6" customFormat="false" ht="19.7" hidden="false" customHeight="false" outlineLevel="0" collapsed="false">
      <c r="B6" s="32" t="n">
        <f aca="false">B5+1</f>
        <v>41699</v>
      </c>
      <c r="C6" s="33" t="n">
        <f aca="false">B6</f>
        <v>41699</v>
      </c>
      <c r="D6" s="19"/>
      <c r="E6" s="34"/>
      <c r="F6" s="34"/>
      <c r="G6" s="34"/>
      <c r="H6" s="34"/>
      <c r="I6" s="34" t="str">
        <f aca="true">IF(AZ6=0,"",IF(AY6=0,"",IF(OR(B6&lt;=TODAY(),AZ6),AY6,"")))</f>
        <v/>
      </c>
      <c r="J6" s="22" t="n">
        <f aca="false">IF(AND(Feiertage!$G$2&lt;&gt;"ja",AV6=1),IF(AZ6&gt;0,BB6+AZ6,BB6),IF(AZ6=0,0, IF(I6&lt;&gt;"",AZ6-I6,AZ6)))+AX6</f>
        <v>0</v>
      </c>
      <c r="K6" s="34" t="n">
        <f aca="false">IF(AV6=0,BB6,IF(Feiertage!$G$2="ja","00:00",BB6))</f>
        <v>0.25</v>
      </c>
      <c r="L6" s="22" t="str">
        <f aca="true">IF(OR(B6&lt;=TODAY(),J6,AW6="G"),IF(J6&lt;&gt;"",IF(J6-K6=0,"",J6-K6),IF(K6&lt;&gt;"",-K6,"")),"")</f>
        <v/>
      </c>
      <c r="M6" s="23" t="str">
        <f aca="false">IF(LOWER(AW6)=LOWER(Urlaub!$W$19),Urlaub!$S$19, IF(LOWER(AW6)=LOWER(Urlaub!$W$20),Urlaub!$S$20, IF(LOWER(AW6)=LOWER(Urlaub!$W$21),Urlaub!$S$21, IF(LOWER(AW6)=LOWER(Urlaub!$W$22),Urlaub!$S$22, IF(LOWER(AW6)=LOWER(Urlaub!$W$23),Urlaub!$S$23, IF(LOWER(AW6)=LOWER(Urlaub!$W$24),Urlaub!$S$24,""))))))&amp;IF(AND(EXACT(LOWER(AW6),AW6),AW6&lt;&gt;0)," 1/2","")</f>
        <v/>
      </c>
      <c r="N6" s="36" t="n">
        <f aca="false">24*J6*IF(WEEKDAY(C6)=WEEKDAY($P$6),$S$6, IF(WEEKDAY(C6)=WEEKDAY($P$7),$S$7, IF(WEEKDAY(C6)=WEEKDAY($P$8),$S$8, IF(WEEKDAY(C6)=WEEKDAY($P$9),$S$9, IF(WEEKDAY(C6)=WEEKDAY($P$10),$S$10, IF(WEEKDAY(C6)=WEEKDAY($P$11),$S$11, IF(WEEKDAY(C6)=WEEKDAY($P$12),$S$12,"")))))))</f>
        <v>0</v>
      </c>
      <c r="P6" s="37" t="n">
        <v>41639</v>
      </c>
      <c r="Q6" s="38" t="n">
        <v>0.333333333333333</v>
      </c>
      <c r="R6" s="38" t="n">
        <v>0.0208333333333333</v>
      </c>
      <c r="S6" s="39"/>
      <c r="U6" s="40" t="s">
        <v>7</v>
      </c>
      <c r="V6" s="41" t="n">
        <f aca="false">SUM(K5:K35)</f>
        <v>6.66666666666667</v>
      </c>
      <c r="AV6" s="0" t="n">
        <f aca="false">IF(IFERROR(MATCH($B6,Feiertage!$B$2:$B$34,0)&gt;0,0),1,0)</f>
        <v>0</v>
      </c>
      <c r="AW6" s="27" t="n">
        <f aca="false">IFERROR(HLOOKUP(DAY(B6),Urlaub!$C$4:$AG$16,MONTH(B6)+1,0),0)</f>
        <v>0</v>
      </c>
      <c r="AX6" s="28" t="n">
        <f aca="false">IFERROR(IF(AW6=0,0,IF(EXACT(LOWER(AW6),AW6),0.5*BB6,BB6)),"")</f>
        <v>0</v>
      </c>
      <c r="AY6" s="29" t="n">
        <f aca="false">IFERROR(IF(WEEKDAY(C6)=WEEKDAY($P$6),$R$6, IF(WEEKDAY(C6)=WEEKDAY($P$7),$R$7, IF(WEEKDAY(C6)=WEEKDAY($P$8),$R$8, IF(WEEKDAY(C6)=WEEKDAY($P$9),$R$9, IF(WEEKDAY(C6)=WEEKDAY($P$10),$R$10, IF(WEEKDAY(C6)=WEEKDAY($P$11),$R$11, IF(WEEKDAY(C6)=WEEKDAY($P$12),$R$12,""))))))),"")</f>
        <v>0.0208333333333333</v>
      </c>
      <c r="AZ6" s="30" t="n">
        <f aca="false">IF(F6,IF(E6,IF(E6&gt;F6,F6+"24:00"-E6,F6-E6),0),0)+IF(G6,IF(G6,IF(G6&gt;H6,H6+"24:00"-G6,H6-G6),0),0)</f>
        <v>0</v>
      </c>
      <c r="BA6" s="31" t="n">
        <f aca="false">AZ6*24</f>
        <v>0</v>
      </c>
      <c r="BB6" s="30" t="n">
        <f aca="false">IFERROR(IF(WEEKDAY(C6)=WEEKDAY($P$6),$Q$6, IF(WEEKDAY(C6)=WEEKDAY($P$7),$Q$7, IF(WEEKDAY(C6)=WEEKDAY($P$8),$Q$8, IF(WEEKDAY(C6)=WEEKDAY($P$9),$Q$9, IF(WEEKDAY(C6)=WEEKDAY($P$10),$Q$10, IF(WEEKDAY(C6)=WEEKDAY($P$11),$Q$11, IF(WEEKDAY(C6)=WEEKDAY($P$12),$Q$12,""))))))),"")</f>
        <v>0.25</v>
      </c>
    </row>
    <row r="7" customFormat="false" ht="19.7" hidden="false" customHeight="false" outlineLevel="0" collapsed="false">
      <c r="B7" s="32" t="n">
        <f aca="false">B6+1</f>
        <v>41700</v>
      </c>
      <c r="C7" s="33" t="n">
        <f aca="false">B7</f>
        <v>41700</v>
      </c>
      <c r="D7" s="19"/>
      <c r="E7" s="34"/>
      <c r="F7" s="34"/>
      <c r="G7" s="34"/>
      <c r="H7" s="34"/>
      <c r="I7" s="34" t="str">
        <f aca="true">IF(AZ7=0,"",IF(AY7=0,"",IF(OR(B7&lt;=TODAY(),AZ7),AY7,"")))</f>
        <v/>
      </c>
      <c r="J7" s="22" t="n">
        <f aca="false">IF(AND(Feiertage!$G$2&lt;&gt;"ja",AV7=1),IF(AZ7&gt;0,BB7+AZ7,BB7),IF(AZ7=0,0, IF(I7&lt;&gt;"",AZ7-I7,AZ7)))+AX7</f>
        <v>0</v>
      </c>
      <c r="K7" s="34" t="n">
        <f aca="false">IF(AV7=0,BB7,IF(Feiertage!$G$2="ja","00:00",BB7))</f>
        <v>0</v>
      </c>
      <c r="L7" s="22" t="str">
        <f aca="true">IF(OR(B7&lt;=TODAY(),J7,AW7="G"),IF(J7&lt;&gt;"",IF(J7-K7=0,"",J7-K7),IF(K7&lt;&gt;"",-K7,"")),"")</f>
        <v/>
      </c>
      <c r="M7" s="23" t="str">
        <f aca="false">IF(LOWER(AW7)=LOWER(Urlaub!$W$19),Urlaub!$S$19, IF(LOWER(AW7)=LOWER(Urlaub!$W$20),Urlaub!$S$20, IF(LOWER(AW7)=LOWER(Urlaub!$W$21),Urlaub!$S$21, IF(LOWER(AW7)=LOWER(Urlaub!$W$22),Urlaub!$S$22, IF(LOWER(AW7)=LOWER(Urlaub!$W$23),Urlaub!$S$23, IF(LOWER(AW7)=LOWER(Urlaub!$W$24),Urlaub!$S$24,""))))))&amp;IF(AND(EXACT(LOWER(AW7),AW7),AW7&lt;&gt;0)," 1/2","")</f>
        <v/>
      </c>
      <c r="N7" s="36" t="n">
        <f aca="false">24*J7*IF(WEEKDAY(C7)=WEEKDAY($P$6),$S$6, IF(WEEKDAY(C7)=WEEKDAY($P$7),$S$7, IF(WEEKDAY(C7)=WEEKDAY($P$8),$S$8, IF(WEEKDAY(C7)=WEEKDAY($P$9),$S$9, IF(WEEKDAY(C7)=WEEKDAY($P$10),$S$10, IF(WEEKDAY(C7)=WEEKDAY($P$11),$S$11, IF(WEEKDAY(C7)=WEEKDAY($P$12),$S$12,"")))))))</f>
        <v>0</v>
      </c>
      <c r="P7" s="42" t="n">
        <v>41640</v>
      </c>
      <c r="Q7" s="43" t="n">
        <v>0.333333333333333</v>
      </c>
      <c r="R7" s="38" t="n">
        <v>0.0208333333333333</v>
      </c>
      <c r="S7" s="44"/>
      <c r="U7" s="40" t="s">
        <v>6</v>
      </c>
      <c r="V7" s="41" t="n">
        <f aca="false">SUM(J5:J35)</f>
        <v>0</v>
      </c>
      <c r="AV7" s="0" t="n">
        <f aca="false">IF(IFERROR(MATCH($B7,Feiertage!$B$2:$B$34,0)&gt;0,0),1,0)</f>
        <v>0</v>
      </c>
      <c r="AW7" s="27" t="n">
        <f aca="false">IFERROR(HLOOKUP(DAY(B7),Urlaub!$C$4:$AG$16,MONTH(B7)+1,0),0)</f>
        <v>0</v>
      </c>
      <c r="AX7" s="28" t="n">
        <f aca="false">IFERROR(IF(AW7=0,0,IF(EXACT(LOWER(AW7),AW7),0.5*BB7,BB7)),"")</f>
        <v>0</v>
      </c>
      <c r="AY7" s="29" t="n">
        <f aca="false">IFERROR(IF(WEEKDAY(C7)=WEEKDAY($P$6),$R$6, IF(WEEKDAY(C7)=WEEKDAY($P$7),$R$7, IF(WEEKDAY(C7)=WEEKDAY($P$8),$R$8, IF(WEEKDAY(C7)=WEEKDAY($P$9),$R$9, IF(WEEKDAY(C7)=WEEKDAY($P$10),$R$10, IF(WEEKDAY(C7)=WEEKDAY($P$11),$R$11, IF(WEEKDAY(C7)=WEEKDAY($P$12),$R$12,""))))))),"")</f>
        <v>0.0208333333333333</v>
      </c>
      <c r="AZ7" s="30" t="n">
        <f aca="false">IF(F7,IF(E7,IF(E7&gt;F7,F7+"24:00"-E7,F7-E7),0),0)+IF(G7,IF(G7,IF(G7&gt;H7,H7+"24:00"-G7,H7-G7),0),0)</f>
        <v>0</v>
      </c>
      <c r="BA7" s="31" t="n">
        <f aca="false">AZ7*24</f>
        <v>0</v>
      </c>
      <c r="BB7" s="30" t="n">
        <f aca="false">IFERROR(IF(WEEKDAY(C7)=WEEKDAY($P$6),$Q$6, IF(WEEKDAY(C7)=WEEKDAY($P$7),$Q$7, IF(WEEKDAY(C7)=WEEKDAY($P$8),$Q$8, IF(WEEKDAY(C7)=WEEKDAY($P$9),$Q$9, IF(WEEKDAY(C7)=WEEKDAY($P$10),$Q$10, IF(WEEKDAY(C7)=WEEKDAY($P$11),$Q$11, IF(WEEKDAY(C7)=WEEKDAY($P$12),$Q$12,""))))))),"")</f>
        <v>0</v>
      </c>
    </row>
    <row r="8" customFormat="false" ht="19.7" hidden="false" customHeight="false" outlineLevel="0" collapsed="false">
      <c r="B8" s="32" t="n">
        <f aca="false">B7+1</f>
        <v>41701</v>
      </c>
      <c r="C8" s="33" t="n">
        <f aca="false">B8</f>
        <v>41701</v>
      </c>
      <c r="D8" s="19"/>
      <c r="E8" s="34"/>
      <c r="F8" s="34"/>
      <c r="G8" s="34"/>
      <c r="H8" s="34"/>
      <c r="I8" s="34" t="str">
        <f aca="true">IF(AZ8=0,"",IF(AY8=0,"",IF(OR(B8&lt;=TODAY(),AZ8),AY8,"")))</f>
        <v/>
      </c>
      <c r="J8" s="22" t="n">
        <f aca="false">IF(AND(Feiertage!$G$2&lt;&gt;"ja",AV8=1),IF(AZ8&gt;0,BB8+AZ8,BB8),IF(AZ8=0,0, IF(I8&lt;&gt;"",AZ8-I8,AZ8)))+AX8</f>
        <v>0</v>
      </c>
      <c r="K8" s="34" t="n">
        <f aca="false">IF(AV8=0,BB8,IF(Feiertage!$G$2="ja","00:00",BB8))</f>
        <v>0</v>
      </c>
      <c r="L8" s="22" t="str">
        <f aca="true">IF(OR(B8&lt;=TODAY(),J8,AW8="G"),IF(J8&lt;&gt;"",IF(J8-K8=0,"",J8-K8),IF(K8&lt;&gt;"",-K8,"")),"")</f>
        <v/>
      </c>
      <c r="M8" s="23" t="str">
        <f aca="false">IF(LOWER(AW8)=LOWER(Urlaub!$W$19),Urlaub!$S$19, IF(LOWER(AW8)=LOWER(Urlaub!$W$20),Urlaub!$S$20, IF(LOWER(AW8)=LOWER(Urlaub!$W$21),Urlaub!$S$21, IF(LOWER(AW8)=LOWER(Urlaub!$W$22),Urlaub!$S$22, IF(LOWER(AW8)=LOWER(Urlaub!$W$23),Urlaub!$S$23, IF(LOWER(AW8)=LOWER(Urlaub!$W$24),Urlaub!$S$24,""))))))&amp;IF(AND(EXACT(LOWER(AW8),AW8),AW8&lt;&gt;0)," 1/2","")</f>
        <v/>
      </c>
      <c r="N8" s="36" t="n">
        <f aca="false">24*J8*IF(WEEKDAY(C8)=WEEKDAY($P$6),$S$6, IF(WEEKDAY(C8)=WEEKDAY($P$7),$S$7, IF(WEEKDAY(C8)=WEEKDAY($P$8),$S$8, IF(WEEKDAY(C8)=WEEKDAY($P$9),$S$9, IF(WEEKDAY(C8)=WEEKDAY($P$10),$S$10, IF(WEEKDAY(C8)=WEEKDAY($P$11),$S$11, IF(WEEKDAY(C8)=WEEKDAY($P$12),$S$12,"")))))))</f>
        <v>0</v>
      </c>
      <c r="P8" s="42" t="n">
        <v>41641</v>
      </c>
      <c r="Q8" s="43" t="n">
        <v>0.333333333333333</v>
      </c>
      <c r="R8" s="38" t="n">
        <v>0.0208333333333333</v>
      </c>
      <c r="S8" s="44"/>
      <c r="U8" s="45" t="str">
        <f aca="false">"Saldo " &amp; TEXT(B1,"MMMM")</f>
        <v>Saldo März</v>
      </c>
      <c r="V8" s="41" t="n">
        <f aca="false">SUM(L5:L35)</f>
        <v>0</v>
      </c>
      <c r="AV8" s="0" t="n">
        <f aca="false">IF(IFERROR(MATCH($B8,Feiertage!$B$2:$B$34,0)&gt;0,0),1,0)</f>
        <v>0</v>
      </c>
      <c r="AW8" s="27" t="n">
        <f aca="false">IFERROR(HLOOKUP(DAY(B8),Urlaub!$C$4:$AG$16,MONTH(B8)+1,0),0)</f>
        <v>0</v>
      </c>
      <c r="AX8" s="28" t="n">
        <f aca="false">IFERROR(IF(AW8=0,0,IF(EXACT(LOWER(AW8),AW8),0.5*BB8,BB8)),"")</f>
        <v>0</v>
      </c>
      <c r="AY8" s="29" t="n">
        <f aca="false">IFERROR(IF(WEEKDAY(C8)=WEEKDAY($P$6),$R$6, IF(WEEKDAY(C8)=WEEKDAY($P$7),$R$7, IF(WEEKDAY(C8)=WEEKDAY($P$8),$R$8, IF(WEEKDAY(C8)=WEEKDAY($P$9),$R$9, IF(WEEKDAY(C8)=WEEKDAY($P$10),$R$10, IF(WEEKDAY(C8)=WEEKDAY($P$11),$R$11, IF(WEEKDAY(C8)=WEEKDAY($P$12),$R$12,""))))))),"")</f>
        <v>0.0208333333333333</v>
      </c>
      <c r="AZ8" s="30" t="n">
        <f aca="false">IF(F8,IF(E8,IF(E8&gt;F8,F8+"24:00"-E8,F8-E8),0),0)+IF(G8,IF(G8,IF(G8&gt;H8,H8+"24:00"-G8,H8-G8),0),0)</f>
        <v>0</v>
      </c>
      <c r="BA8" s="31" t="n">
        <f aca="false">AZ8*24</f>
        <v>0</v>
      </c>
      <c r="BB8" s="30" t="n">
        <f aca="false">IFERROR(IF(WEEKDAY(C8)=WEEKDAY($P$6),$Q$6, IF(WEEKDAY(C8)=WEEKDAY($P$7),$Q$7, IF(WEEKDAY(C8)=WEEKDAY($P$8),$Q$8, IF(WEEKDAY(C8)=WEEKDAY($P$9),$Q$9, IF(WEEKDAY(C8)=WEEKDAY($P$10),$Q$10, IF(WEEKDAY(C8)=WEEKDAY($P$11),$Q$11, IF(WEEKDAY(C8)=WEEKDAY($P$12),$Q$12,""))))))),"")</f>
        <v>0</v>
      </c>
    </row>
    <row r="9" customFormat="false" ht="19.7" hidden="false" customHeight="false" outlineLevel="0" collapsed="false">
      <c r="B9" s="32" t="n">
        <f aca="false">B8+1</f>
        <v>41702</v>
      </c>
      <c r="C9" s="33" t="n">
        <f aca="false">B9</f>
        <v>41702</v>
      </c>
      <c r="D9" s="19"/>
      <c r="E9" s="34"/>
      <c r="F9" s="34"/>
      <c r="G9" s="34"/>
      <c r="H9" s="34"/>
      <c r="I9" s="34" t="str">
        <f aca="true">IF(AZ9=0,"",IF(AY9=0,"",IF(OR(B9&lt;=TODAY(),AZ9),AY9,"")))</f>
        <v/>
      </c>
      <c r="J9" s="22" t="n">
        <f aca="false">IF(AND(Feiertage!$G$2&lt;&gt;"ja",AV9=1),IF(AZ9&gt;0,BB9+AZ9,BB9),IF(AZ9=0,0, IF(I9&lt;&gt;"",AZ9-I9,AZ9)))+AX9</f>
        <v>0</v>
      </c>
      <c r="K9" s="34" t="n">
        <f aca="false">IF(AV9=0,BB9,IF(Feiertage!$G$2="ja","00:00",BB9))</f>
        <v>0.333333333333333</v>
      </c>
      <c r="L9" s="22" t="str">
        <f aca="true">IF(OR(B9&lt;=TODAY(),J9,AW9="G"),IF(J9&lt;&gt;"",IF(J9-K9=0,"",J9-K9),IF(K9&lt;&gt;"",-K9,"")),"")</f>
        <v/>
      </c>
      <c r="M9" s="23" t="str">
        <f aca="false">IF(LOWER(AW9)=LOWER(Urlaub!$W$19),Urlaub!$S$19, IF(LOWER(AW9)=LOWER(Urlaub!$W$20),Urlaub!$S$20, IF(LOWER(AW9)=LOWER(Urlaub!$W$21),Urlaub!$S$21, IF(LOWER(AW9)=LOWER(Urlaub!$W$22),Urlaub!$S$22, IF(LOWER(AW9)=LOWER(Urlaub!$W$23),Urlaub!$S$23, IF(LOWER(AW9)=LOWER(Urlaub!$W$24),Urlaub!$S$24,""))))))&amp;IF(AND(EXACT(LOWER(AW9),AW9),AW9&lt;&gt;0)," 1/2","")</f>
        <v/>
      </c>
      <c r="N9" s="36" t="n">
        <f aca="false">24*J9*IF(WEEKDAY(C9)=WEEKDAY($P$6),$S$6, IF(WEEKDAY(C9)=WEEKDAY($P$7),$S$7, IF(WEEKDAY(C9)=WEEKDAY($P$8),$S$8, IF(WEEKDAY(C9)=WEEKDAY($P$9),$S$9, IF(WEEKDAY(C9)=WEEKDAY($P$10),$S$10, IF(WEEKDAY(C9)=WEEKDAY($P$11),$S$11, IF(WEEKDAY(C9)=WEEKDAY($P$12),$S$12,"")))))))</f>
        <v>0</v>
      </c>
      <c r="P9" s="42" t="n">
        <v>41642</v>
      </c>
      <c r="Q9" s="43" t="n">
        <v>0.333333333333333</v>
      </c>
      <c r="R9" s="38" t="n">
        <v>0.0208333333333333</v>
      </c>
      <c r="S9" s="44"/>
      <c r="U9" s="46" t="str">
        <f aca="false">"Übertrag in " &amp;  IF( MONTH(B1)=12, YEAR(B1)+1, TEXT(EDATE(B1,1),"MMMM"))</f>
        <v>Übertrag in April</v>
      </c>
      <c r="V9" s="47" t="n">
        <f aca="false">IF(V5="",0,V5)+V8</f>
        <v>-0.135416666666666</v>
      </c>
      <c r="AV9" s="0" t="n">
        <f aca="false">IF(IFERROR(MATCH($B9,Feiertage!$B$2:$B$34,0)&gt;0,0),1,0)</f>
        <v>0</v>
      </c>
      <c r="AW9" s="27" t="n">
        <f aca="false">IFERROR(HLOOKUP(DAY(B9),Urlaub!$C$4:$AG$16,MONTH(B9)+1,0),0)</f>
        <v>0</v>
      </c>
      <c r="AX9" s="28" t="n">
        <f aca="false">IFERROR(IF(AW9=0,0,IF(EXACT(LOWER(AW9),AW9),0.5*BB9,BB9)),"")</f>
        <v>0</v>
      </c>
      <c r="AY9" s="29" t="n">
        <f aca="false">IFERROR(IF(WEEKDAY(C9)=WEEKDAY($P$6),$R$6, IF(WEEKDAY(C9)=WEEKDAY($P$7),$R$7, IF(WEEKDAY(C9)=WEEKDAY($P$8),$R$8, IF(WEEKDAY(C9)=WEEKDAY($P$9),$R$9, IF(WEEKDAY(C9)=WEEKDAY($P$10),$R$10, IF(WEEKDAY(C9)=WEEKDAY($P$11),$R$11, IF(WEEKDAY(C9)=WEEKDAY($P$12),$R$12,""))))))),"")</f>
        <v>0.0208333333333333</v>
      </c>
      <c r="AZ9" s="30" t="n">
        <f aca="false">IF(F9,IF(E9,IF(E9&gt;F9,F9+"24:00"-E9,F9-E9),0),0)+IF(G9,IF(G9,IF(G9&gt;H9,H9+"24:00"-G9,H9-G9),0),0)</f>
        <v>0</v>
      </c>
      <c r="BA9" s="31" t="n">
        <f aca="false">AZ9*24</f>
        <v>0</v>
      </c>
      <c r="BB9" s="30" t="n">
        <f aca="false">IFERROR(IF(WEEKDAY(C9)=WEEKDAY($P$6),$Q$6, IF(WEEKDAY(C9)=WEEKDAY($P$7),$Q$7, IF(WEEKDAY(C9)=WEEKDAY($P$8),$Q$8, IF(WEEKDAY(C9)=WEEKDAY($P$9),$Q$9, IF(WEEKDAY(C9)=WEEKDAY($P$10),$Q$10, IF(WEEKDAY(C9)=WEEKDAY($P$11),$Q$11, IF(WEEKDAY(C9)=WEEKDAY($P$12),$Q$12,""))))))),"")</f>
        <v>0.333333333333333</v>
      </c>
    </row>
    <row r="10" customFormat="false" ht="17.35" hidden="false" customHeight="false" outlineLevel="0" collapsed="false">
      <c r="B10" s="32" t="n">
        <f aca="false">B9+1</f>
        <v>41703</v>
      </c>
      <c r="C10" s="33" t="n">
        <f aca="false">B10</f>
        <v>41703</v>
      </c>
      <c r="D10" s="19"/>
      <c r="E10" s="34"/>
      <c r="F10" s="34"/>
      <c r="G10" s="34"/>
      <c r="H10" s="34"/>
      <c r="I10" s="34" t="str">
        <f aca="true">IF(AZ10=0,"",IF(AY10=0,"",IF(OR(B10&lt;=TODAY(),AZ10),AY10,"")))</f>
        <v/>
      </c>
      <c r="J10" s="22" t="n">
        <f aca="false">IF(AND(Feiertage!$G$2&lt;&gt;"ja",AV10=1),IF(AZ10&gt;0,BB10+AZ10,BB10),IF(AZ10=0,0, IF(I10&lt;&gt;"",AZ10-I10,AZ10)))+AX10</f>
        <v>0</v>
      </c>
      <c r="K10" s="34" t="n">
        <f aca="false">IF(AV10=0,BB10,IF(Feiertage!$G$2="ja","00:00",BB10))</f>
        <v>0.333333333333333</v>
      </c>
      <c r="L10" s="22" t="str">
        <f aca="true">IF(OR(B10&lt;=TODAY(),J10,AW10="G"),IF(J10&lt;&gt;"",IF(J10-K10=0,"",J10-K10),IF(K10&lt;&gt;"",-K10,"")),"")</f>
        <v/>
      </c>
      <c r="M10" s="23" t="str">
        <f aca="false">IF(LOWER(AW10)=LOWER(Urlaub!$W$19),Urlaub!$S$19, IF(LOWER(AW10)=LOWER(Urlaub!$W$20),Urlaub!$S$20, IF(LOWER(AW10)=LOWER(Urlaub!$W$21),Urlaub!$S$21, IF(LOWER(AW10)=LOWER(Urlaub!$W$22),Urlaub!$S$22, IF(LOWER(AW10)=LOWER(Urlaub!$W$23),Urlaub!$S$23, IF(LOWER(AW10)=LOWER(Urlaub!$W$24),Urlaub!$S$24,""))))))&amp;IF(AND(EXACT(LOWER(AW10),AW10),AW10&lt;&gt;0)," 1/2","")</f>
        <v/>
      </c>
      <c r="N10" s="36" t="n">
        <f aca="false">24*J10*IF(WEEKDAY(C10)=WEEKDAY($P$6),$S$6, IF(WEEKDAY(C10)=WEEKDAY($P$7),$S$7, IF(WEEKDAY(C10)=WEEKDAY($P$8),$S$8, IF(WEEKDAY(C10)=WEEKDAY($P$9),$S$9, IF(WEEKDAY(C10)=WEEKDAY($P$10),$S$10, IF(WEEKDAY(C10)=WEEKDAY($P$11),$S$11, IF(WEEKDAY(C10)=WEEKDAY($P$12),$S$12,"")))))))</f>
        <v>0</v>
      </c>
      <c r="P10" s="42" t="n">
        <v>41643</v>
      </c>
      <c r="Q10" s="43" t="n">
        <v>0.25</v>
      </c>
      <c r="R10" s="38" t="n">
        <v>0.0208333333333333</v>
      </c>
      <c r="S10" s="44"/>
      <c r="AV10" s="0" t="n">
        <f aca="false">IF(IFERROR(MATCH($B10,Feiertage!$B$2:$B$34,0)&gt;0,0),1,0)</f>
        <v>0</v>
      </c>
      <c r="AW10" s="27" t="n">
        <f aca="false">IFERROR(HLOOKUP(DAY(B10),Urlaub!$C$4:$AG$16,MONTH(B10)+1,0),0)</f>
        <v>0</v>
      </c>
      <c r="AX10" s="28" t="n">
        <f aca="false">IFERROR(IF(AW10=0,0,IF(EXACT(LOWER(AW10),AW10),0.5*BB10,BB10)),"")</f>
        <v>0</v>
      </c>
      <c r="AY10" s="29" t="n">
        <f aca="false">IFERROR(IF(WEEKDAY(C10)=WEEKDAY($P$6),$R$6, IF(WEEKDAY(C10)=WEEKDAY($P$7),$R$7, IF(WEEKDAY(C10)=WEEKDAY($P$8),$R$8, IF(WEEKDAY(C10)=WEEKDAY($P$9),$R$9, IF(WEEKDAY(C10)=WEEKDAY($P$10),$R$10, IF(WEEKDAY(C10)=WEEKDAY($P$11),$R$11, IF(WEEKDAY(C10)=WEEKDAY($P$12),$R$12,""))))))),"")</f>
        <v>0.0208333333333333</v>
      </c>
      <c r="AZ10" s="30" t="n">
        <f aca="false">IF(F10,IF(E10,IF(E10&gt;F10,F10+"24:00"-E10,F10-E10),0),0)+IF(G10,IF(G10,IF(G10&gt;H10,H10+"24:00"-G10,H10-G10),0),0)</f>
        <v>0</v>
      </c>
      <c r="BA10" s="31" t="n">
        <f aca="false">AZ10*24</f>
        <v>0</v>
      </c>
      <c r="BB10" s="30" t="n">
        <f aca="false">IFERROR(IF(WEEKDAY(C10)=WEEKDAY($P$6),$Q$6, IF(WEEKDAY(C10)=WEEKDAY($P$7),$Q$7, IF(WEEKDAY(C10)=WEEKDAY($P$8),$Q$8, IF(WEEKDAY(C10)=WEEKDAY($P$9),$Q$9, IF(WEEKDAY(C10)=WEEKDAY($P$10),$Q$10, IF(WEEKDAY(C10)=WEEKDAY($P$11),$Q$11, IF(WEEKDAY(C10)=WEEKDAY($P$12),$Q$12,""))))))),"")</f>
        <v>0.333333333333333</v>
      </c>
    </row>
    <row r="11" customFormat="false" ht="17.35" hidden="false" customHeight="false" outlineLevel="0" collapsed="false">
      <c r="B11" s="32" t="n">
        <f aca="false">B10+1</f>
        <v>41704</v>
      </c>
      <c r="C11" s="33" t="n">
        <f aca="false">B11</f>
        <v>41704</v>
      </c>
      <c r="D11" s="19"/>
      <c r="E11" s="34"/>
      <c r="F11" s="34"/>
      <c r="G11" s="34"/>
      <c r="H11" s="34"/>
      <c r="I11" s="34" t="str">
        <f aca="true">IF(AZ11=0,"",IF(AY11=0,"",IF(OR(B11&lt;=TODAY(),AZ11),AY11,"")))</f>
        <v/>
      </c>
      <c r="J11" s="22" t="n">
        <f aca="false">IF(AND(Feiertage!$G$2&lt;&gt;"ja",AV11=1),IF(AZ11&gt;0,BB11+AZ11,BB11),IF(AZ11=0,0, IF(I11&lt;&gt;"",AZ11-I11,AZ11)))+AX11</f>
        <v>0</v>
      </c>
      <c r="K11" s="34" t="n">
        <f aca="false">IF(AV11=0,BB11,IF(Feiertage!$G$2="ja","00:00",BB11))</f>
        <v>0.333333333333333</v>
      </c>
      <c r="L11" s="22" t="str">
        <f aca="true">IF(OR(B11&lt;=TODAY(),J11,AW11="G"),IF(J11&lt;&gt;"",IF(J11-K11=0,"",J11-K11),IF(K11&lt;&gt;"",-K11,"")),"")</f>
        <v/>
      </c>
      <c r="M11" s="23" t="str">
        <f aca="false">IF(LOWER(AW11)=LOWER(Urlaub!$W$19),Urlaub!$S$19, IF(LOWER(AW11)=LOWER(Urlaub!$W$20),Urlaub!$S$20, IF(LOWER(AW11)=LOWER(Urlaub!$W$21),Urlaub!$S$21, IF(LOWER(AW11)=LOWER(Urlaub!$W$22),Urlaub!$S$22, IF(LOWER(AW11)=LOWER(Urlaub!$W$23),Urlaub!$S$23, IF(LOWER(AW11)=LOWER(Urlaub!$W$24),Urlaub!$S$24,""))))))&amp;IF(AND(EXACT(LOWER(AW11),AW11),AW11&lt;&gt;0)," 1/2","")</f>
        <v/>
      </c>
      <c r="N11" s="36" t="n">
        <f aca="false">24*J11*IF(WEEKDAY(C11)=WEEKDAY($P$6),$S$6, IF(WEEKDAY(C11)=WEEKDAY($P$7),$S$7, IF(WEEKDAY(C11)=WEEKDAY($P$8),$S$8, IF(WEEKDAY(C11)=WEEKDAY($P$9),$S$9, IF(WEEKDAY(C11)=WEEKDAY($P$10),$S$10, IF(WEEKDAY(C11)=WEEKDAY($P$11),$S$11, IF(WEEKDAY(C11)=WEEKDAY($P$12),$S$12,"")))))))</f>
        <v>0</v>
      </c>
      <c r="O11" s="3"/>
      <c r="P11" s="48" t="n">
        <v>41644</v>
      </c>
      <c r="Q11" s="49" t="n">
        <v>0</v>
      </c>
      <c r="R11" s="38" t="n">
        <v>0.0208333333333333</v>
      </c>
      <c r="S11" s="44"/>
      <c r="AV11" s="0" t="n">
        <f aca="false">IF(IFERROR(MATCH($B11,Feiertage!$B$2:$B$34,0)&gt;0,0),1,0)</f>
        <v>0</v>
      </c>
      <c r="AW11" s="27" t="n">
        <f aca="false">IFERROR(HLOOKUP(DAY(B11),Urlaub!$C$4:$AG$16,MONTH(B11)+1,0),0)</f>
        <v>0</v>
      </c>
      <c r="AX11" s="28" t="n">
        <f aca="false">IFERROR(IF(AW11=0,0,IF(EXACT(LOWER(AW11),AW11),0.5*BB11,BB11)),"")</f>
        <v>0</v>
      </c>
      <c r="AY11" s="29" t="n">
        <f aca="false">IFERROR(IF(WEEKDAY(C11)=WEEKDAY($P$6),$R$6, IF(WEEKDAY(C11)=WEEKDAY($P$7),$R$7, IF(WEEKDAY(C11)=WEEKDAY($P$8),$R$8, IF(WEEKDAY(C11)=WEEKDAY($P$9),$R$9, IF(WEEKDAY(C11)=WEEKDAY($P$10),$R$10, IF(WEEKDAY(C11)=WEEKDAY($P$11),$R$11, IF(WEEKDAY(C11)=WEEKDAY($P$12),$R$12,""))))))),"")</f>
        <v>0.0208333333333333</v>
      </c>
      <c r="AZ11" s="30" t="n">
        <f aca="false">IF(F11,IF(E11,IF(E11&gt;F11,F11+"24:00"-E11,F11-E11),0),0)+IF(G11,IF(G11,IF(G11&gt;H11,H11+"24:00"-G11,H11-G11),0),0)</f>
        <v>0</v>
      </c>
      <c r="BA11" s="31" t="n">
        <f aca="false">AZ11*24</f>
        <v>0</v>
      </c>
      <c r="BB11" s="30" t="n">
        <f aca="false">IFERROR(IF(WEEKDAY(C11)=WEEKDAY($P$6),$Q$6, IF(WEEKDAY(C11)=WEEKDAY($P$7),$Q$7, IF(WEEKDAY(C11)=WEEKDAY($P$8),$Q$8, IF(WEEKDAY(C11)=WEEKDAY($P$9),$Q$9, IF(WEEKDAY(C11)=WEEKDAY($P$10),$Q$10, IF(WEEKDAY(C11)=WEEKDAY($P$11),$Q$11, IF(WEEKDAY(C11)=WEEKDAY($P$12),$Q$12,""))))))),"")</f>
        <v>0.333333333333333</v>
      </c>
    </row>
    <row r="12" customFormat="false" ht="17.35" hidden="false" customHeight="false" outlineLevel="0" collapsed="false">
      <c r="B12" s="32" t="n">
        <f aca="false">B11+1</f>
        <v>41705</v>
      </c>
      <c r="C12" s="33" t="n">
        <f aca="false">B12</f>
        <v>41705</v>
      </c>
      <c r="D12" s="19"/>
      <c r="E12" s="34"/>
      <c r="F12" s="34"/>
      <c r="G12" s="34"/>
      <c r="H12" s="34"/>
      <c r="I12" s="34" t="str">
        <f aca="true">IF(AZ12=0,"",IF(AY12=0,"",IF(OR(B12&lt;=TODAY(),AZ12),AY12,"")))</f>
        <v/>
      </c>
      <c r="J12" s="22" t="n">
        <f aca="false">IF(AND(Feiertage!$G$2&lt;&gt;"ja",AV12=1),IF(AZ12&gt;0,BB12+AZ12,BB12),IF(AZ12=0,0, IF(I12&lt;&gt;"",AZ12-I12,AZ12)))+AX12</f>
        <v>0</v>
      </c>
      <c r="K12" s="34" t="n">
        <f aca="false">IF(AV12=0,BB12,IF(Feiertage!$G$2="ja","00:00",BB12))</f>
        <v>0.333333333333333</v>
      </c>
      <c r="L12" s="22" t="str">
        <f aca="true">IF(OR(B12&lt;=TODAY(),J12,AW12="G"),IF(J12&lt;&gt;"",IF(J12-K12=0,"",J12-K12),IF(K12&lt;&gt;"",-K12,"")),"")</f>
        <v/>
      </c>
      <c r="M12" s="23" t="str">
        <f aca="false">IF(LOWER(AW12)=LOWER(Urlaub!$W$19),Urlaub!$S$19, IF(LOWER(AW12)=LOWER(Urlaub!$W$20),Urlaub!$S$20, IF(LOWER(AW12)=LOWER(Urlaub!$W$21),Urlaub!$S$21, IF(LOWER(AW12)=LOWER(Urlaub!$W$22),Urlaub!$S$22, IF(LOWER(AW12)=LOWER(Urlaub!$W$23),Urlaub!$S$23, IF(LOWER(AW12)=LOWER(Urlaub!$W$24),Urlaub!$S$24,""))))))&amp;IF(AND(EXACT(LOWER(AW12),AW12),AW12&lt;&gt;0)," 1/2","")</f>
        <v/>
      </c>
      <c r="N12" s="36" t="n">
        <f aca="false">24*J12*IF(WEEKDAY(C12)=WEEKDAY($P$6),$S$6, IF(WEEKDAY(C12)=WEEKDAY($P$7),$S$7, IF(WEEKDAY(C12)=WEEKDAY($P$8),$S$8, IF(WEEKDAY(C12)=WEEKDAY($P$9),$S$9, IF(WEEKDAY(C12)=WEEKDAY($P$10),$S$10, IF(WEEKDAY(C12)=WEEKDAY($P$11),$S$11, IF(WEEKDAY(C12)=WEEKDAY($P$12),$S$12,"")))))))</f>
        <v>0</v>
      </c>
      <c r="P12" s="50" t="n">
        <v>41645</v>
      </c>
      <c r="Q12" s="51" t="n">
        <v>0</v>
      </c>
      <c r="R12" s="52" t="n">
        <v>0.0208333333333333</v>
      </c>
      <c r="S12" s="53"/>
      <c r="AV12" s="0" t="n">
        <f aca="false">IF(IFERROR(MATCH($B12,Feiertage!$B$2:$B$34,0)&gt;0,0),1,0)</f>
        <v>0</v>
      </c>
      <c r="AW12" s="27" t="n">
        <f aca="false">IFERROR(HLOOKUP(DAY(B12),Urlaub!$C$4:$AG$16,MONTH(B12)+1,0),0)</f>
        <v>0</v>
      </c>
      <c r="AX12" s="28" t="n">
        <f aca="false">IFERROR(IF(AW12=0,0,IF(EXACT(LOWER(AW12),AW12),0.5*BB12,BB12)),"")</f>
        <v>0</v>
      </c>
      <c r="AY12" s="29" t="n">
        <f aca="false">IFERROR(IF(WEEKDAY(C12)=WEEKDAY($P$6),$R$6, IF(WEEKDAY(C12)=WEEKDAY($P$7),$R$7, IF(WEEKDAY(C12)=WEEKDAY($P$8),$R$8, IF(WEEKDAY(C12)=WEEKDAY($P$9),$R$9, IF(WEEKDAY(C12)=WEEKDAY($P$10),$R$10, IF(WEEKDAY(C12)=WEEKDAY($P$11),$R$11, IF(WEEKDAY(C12)=WEEKDAY($P$12),$R$12,""))))))),"")</f>
        <v>0.0208333333333333</v>
      </c>
      <c r="AZ12" s="30" t="n">
        <f aca="false">IF(F12,IF(E12,IF(E12&gt;F12,F12+"24:00"-E12,F12-E12),0),0)+IF(G12,IF(G12,IF(G12&gt;H12,H12+"24:00"-G12,H12-G12),0),0)</f>
        <v>0</v>
      </c>
      <c r="BA12" s="31" t="n">
        <f aca="false">AZ12*24</f>
        <v>0</v>
      </c>
      <c r="BB12" s="30" t="n">
        <f aca="false">IFERROR(IF(WEEKDAY(C12)=WEEKDAY($P$6),$Q$6, IF(WEEKDAY(C12)=WEEKDAY($P$7),$Q$7, IF(WEEKDAY(C12)=WEEKDAY($P$8),$Q$8, IF(WEEKDAY(C12)=WEEKDAY($P$9),$Q$9, IF(WEEKDAY(C12)=WEEKDAY($P$10),$Q$10, IF(WEEKDAY(C12)=WEEKDAY($P$11),$Q$11, IF(WEEKDAY(C12)=WEEKDAY($P$12),$Q$12,""))))))),"")</f>
        <v>0.333333333333333</v>
      </c>
    </row>
    <row r="13" customFormat="false" ht="17.35" hidden="false" customHeight="false" outlineLevel="0" collapsed="false">
      <c r="B13" s="32" t="n">
        <f aca="false">B12+1</f>
        <v>41706</v>
      </c>
      <c r="C13" s="33" t="n">
        <f aca="false">B13</f>
        <v>41706</v>
      </c>
      <c r="D13" s="19"/>
      <c r="E13" s="34"/>
      <c r="F13" s="34"/>
      <c r="G13" s="34"/>
      <c r="H13" s="34"/>
      <c r="I13" s="34" t="str">
        <f aca="true">IF(AZ13=0,"",IF(AY13=0,"",IF(OR(B13&lt;=TODAY(),AZ13),AY13,"")))</f>
        <v/>
      </c>
      <c r="J13" s="22" t="n">
        <f aca="false">IF(AND(Feiertage!$G$2&lt;&gt;"ja",AV13=1),IF(AZ13&gt;0,BB13+AZ13,BB13),IF(AZ13=0,0, IF(I13&lt;&gt;"",AZ13-I13,AZ13)))+AX13</f>
        <v>0</v>
      </c>
      <c r="K13" s="34" t="n">
        <f aca="false">IF(AV13=0,BB13,IF(Feiertage!$G$2="ja","00:00",BB13))</f>
        <v>0.25</v>
      </c>
      <c r="L13" s="22" t="str">
        <f aca="true">IF(OR(B13&lt;=TODAY(),J13,AW13="G"),IF(J13&lt;&gt;"",IF(J13-K13=0,"",J13-K13),IF(K13&lt;&gt;"",-K13,"")),"")</f>
        <v/>
      </c>
      <c r="M13" s="23" t="str">
        <f aca="false">IF(LOWER(AW13)=LOWER(Urlaub!$W$19),Urlaub!$S$19, IF(LOWER(AW13)=LOWER(Urlaub!$W$20),Urlaub!$S$20, IF(LOWER(AW13)=LOWER(Urlaub!$W$21),Urlaub!$S$21, IF(LOWER(AW13)=LOWER(Urlaub!$W$22),Urlaub!$S$22, IF(LOWER(AW13)=LOWER(Urlaub!$W$23),Urlaub!$S$23, IF(LOWER(AW13)=LOWER(Urlaub!$W$24),Urlaub!$S$24,""))))))&amp;IF(AND(EXACT(LOWER(AW13),AW13),AW13&lt;&gt;0)," 1/2","")</f>
        <v/>
      </c>
      <c r="N13" s="36" t="n">
        <f aca="false">24*J13*IF(WEEKDAY(C13)=WEEKDAY($P$6),$S$6, IF(WEEKDAY(C13)=WEEKDAY($P$7),$S$7, IF(WEEKDAY(C13)=WEEKDAY($P$8),$S$8, IF(WEEKDAY(C13)=WEEKDAY($P$9),$S$9, IF(WEEKDAY(C13)=WEEKDAY($P$10),$S$10, IF(WEEKDAY(C13)=WEEKDAY($P$11),$S$11, IF(WEEKDAY(C13)=WEEKDAY($P$12),$S$12,"")))))))</f>
        <v>0</v>
      </c>
      <c r="P13" s="12" t="s">
        <v>19</v>
      </c>
      <c r="Q13" s="54" t="n">
        <f aca="false">SUM(Q6:Q12)</f>
        <v>1.58333333333333</v>
      </c>
      <c r="R13" s="55"/>
      <c r="Y13" s="29"/>
      <c r="AV13" s="0" t="n">
        <f aca="false">IF(IFERROR(MATCH($B13,Feiertage!$B$2:$B$34,0)&gt;0,0),1,0)</f>
        <v>0</v>
      </c>
      <c r="AW13" s="27" t="n">
        <f aca="false">IFERROR(HLOOKUP(DAY(B13),Urlaub!$C$4:$AG$16,MONTH(B13)+1,0),0)</f>
        <v>0</v>
      </c>
      <c r="AX13" s="28" t="n">
        <f aca="false">IFERROR(IF(AW13=0,0,IF(EXACT(LOWER(AW13),AW13),0.5*BB13,BB13)),"")</f>
        <v>0</v>
      </c>
      <c r="AY13" s="29" t="n">
        <f aca="false">IFERROR(IF(WEEKDAY(C13)=WEEKDAY($P$6),$R$6, IF(WEEKDAY(C13)=WEEKDAY($P$7),$R$7, IF(WEEKDAY(C13)=WEEKDAY($P$8),$R$8, IF(WEEKDAY(C13)=WEEKDAY($P$9),$R$9, IF(WEEKDAY(C13)=WEEKDAY($P$10),$R$10, IF(WEEKDAY(C13)=WEEKDAY($P$11),$R$11, IF(WEEKDAY(C13)=WEEKDAY($P$12),$R$12,""))))))),"")</f>
        <v>0.0208333333333333</v>
      </c>
      <c r="AZ13" s="30" t="n">
        <f aca="false">IF(F13,IF(E13,IF(E13&gt;F13,F13+"24:00"-E13,F13-E13),0),0)+IF(G13,IF(G13,IF(G13&gt;H13,H13+"24:00"-G13,H13-G13),0),0)</f>
        <v>0</v>
      </c>
      <c r="BA13" s="31" t="n">
        <f aca="false">AZ13*24</f>
        <v>0</v>
      </c>
      <c r="BB13" s="30" t="n">
        <f aca="false">IFERROR(IF(WEEKDAY(C13)=WEEKDAY($P$6),$Q$6, IF(WEEKDAY(C13)=WEEKDAY($P$7),$Q$7, IF(WEEKDAY(C13)=WEEKDAY($P$8),$Q$8, IF(WEEKDAY(C13)=WEEKDAY($P$9),$Q$9, IF(WEEKDAY(C13)=WEEKDAY($P$10),$Q$10, IF(WEEKDAY(C13)=WEEKDAY($P$11),$Q$11, IF(WEEKDAY(C13)=WEEKDAY($P$12),$Q$12,""))))))),"")</f>
        <v>0.25</v>
      </c>
    </row>
    <row r="14" customFormat="false" ht="17.35" hidden="false" customHeight="false" outlineLevel="0" collapsed="false">
      <c r="B14" s="32" t="n">
        <f aca="false">B13+1</f>
        <v>41707</v>
      </c>
      <c r="C14" s="33" t="n">
        <f aca="false">B14</f>
        <v>41707</v>
      </c>
      <c r="D14" s="19"/>
      <c r="E14" s="34"/>
      <c r="F14" s="34"/>
      <c r="G14" s="34"/>
      <c r="H14" s="34"/>
      <c r="I14" s="34" t="str">
        <f aca="true">IF(AZ14=0,"",IF(AY14=0,"",IF(OR(B14&lt;=TODAY(),AZ14),AY14,"")))</f>
        <v/>
      </c>
      <c r="J14" s="22" t="n">
        <f aca="false">IF(AND(Feiertage!$G$2&lt;&gt;"ja",AV14=1),IF(AZ14&gt;0,BB14+AZ14,BB14),IF(AZ14=0,0, IF(I14&lt;&gt;"",AZ14-I14,AZ14)))+AX14</f>
        <v>0</v>
      </c>
      <c r="K14" s="34" t="n">
        <f aca="false">IF(AV14=0,BB14,IF(Feiertage!$G$2="ja","00:00",BB14))</f>
        <v>0</v>
      </c>
      <c r="L14" s="22" t="str">
        <f aca="true">IF(OR(B14&lt;=TODAY(),J14,AW14="G"),IF(J14&lt;&gt;"",IF(J14-K14=0,"",J14-K14),IF(K14&lt;&gt;"",-K14,"")),"")</f>
        <v/>
      </c>
      <c r="M14" s="23" t="str">
        <f aca="false">IF(LOWER(AW14)=LOWER(Urlaub!$W$19),Urlaub!$S$19, IF(LOWER(AW14)=LOWER(Urlaub!$W$20),Urlaub!$S$20, IF(LOWER(AW14)=LOWER(Urlaub!$W$21),Urlaub!$S$21, IF(LOWER(AW14)=LOWER(Urlaub!$W$22),Urlaub!$S$22, IF(LOWER(AW14)=LOWER(Urlaub!$W$23),Urlaub!$S$23, IF(LOWER(AW14)=LOWER(Urlaub!$W$24),Urlaub!$S$24,""))))))&amp;IF(AND(EXACT(LOWER(AW14),AW14),AW14&lt;&gt;0)," 1/2","")</f>
        <v/>
      </c>
      <c r="N14" s="36" t="n">
        <f aca="false">24*J14*IF(WEEKDAY(C14)=WEEKDAY($P$6),$S$6, IF(WEEKDAY(C14)=WEEKDAY($P$7),$S$7, IF(WEEKDAY(C14)=WEEKDAY($P$8),$S$8, IF(WEEKDAY(C14)=WEEKDAY($P$9),$S$9, IF(WEEKDAY(C14)=WEEKDAY($P$10),$S$10, IF(WEEKDAY(C14)=WEEKDAY($P$11),$S$11, IF(WEEKDAY(C14)=WEEKDAY($P$12),$S$12,"")))))))</f>
        <v>0</v>
      </c>
      <c r="O14" s="16"/>
      <c r="AV14" s="0" t="n">
        <f aca="false">IF(IFERROR(MATCH($B14,Feiertage!$B$2:$B$34,0)&gt;0,0),1,0)</f>
        <v>0</v>
      </c>
      <c r="AW14" s="27" t="n">
        <f aca="false">IFERROR(HLOOKUP(DAY(B14),Urlaub!$C$4:$AG$16,MONTH(B14)+1,0),0)</f>
        <v>0</v>
      </c>
      <c r="AX14" s="28" t="n">
        <f aca="false">IFERROR(IF(AW14=0,0,IF(EXACT(LOWER(AW14),AW14),0.5*BB14,BB14)),"")</f>
        <v>0</v>
      </c>
      <c r="AY14" s="29" t="n">
        <f aca="false">IFERROR(IF(WEEKDAY(C14)=WEEKDAY($P$6),$R$6, IF(WEEKDAY(C14)=WEEKDAY($P$7),$R$7, IF(WEEKDAY(C14)=WEEKDAY($P$8),$R$8, IF(WEEKDAY(C14)=WEEKDAY($P$9),$R$9, IF(WEEKDAY(C14)=WEEKDAY($P$10),$R$10, IF(WEEKDAY(C14)=WEEKDAY($P$11),$R$11, IF(WEEKDAY(C14)=WEEKDAY($P$12),$R$12,""))))))),"")</f>
        <v>0.0208333333333333</v>
      </c>
      <c r="AZ14" s="30" t="n">
        <f aca="false">IF(F14,IF(E14,IF(E14&gt;F14,F14+"24:00"-E14,F14-E14),0),0)+IF(G14,IF(G14,IF(G14&gt;H14,H14+"24:00"-G14,H14-G14),0),0)</f>
        <v>0</v>
      </c>
      <c r="BA14" s="31" t="n">
        <f aca="false">AZ14*24</f>
        <v>0</v>
      </c>
      <c r="BB14" s="30" t="n">
        <f aca="false">IFERROR(IF(WEEKDAY(C14)=WEEKDAY($P$6),$Q$6, IF(WEEKDAY(C14)=WEEKDAY($P$7),$Q$7, IF(WEEKDAY(C14)=WEEKDAY($P$8),$Q$8, IF(WEEKDAY(C14)=WEEKDAY($P$9),$Q$9, IF(WEEKDAY(C14)=WEEKDAY($P$10),$Q$10, IF(WEEKDAY(C14)=WEEKDAY($P$11),$Q$11, IF(WEEKDAY(C14)=WEEKDAY($P$12),$Q$12,""))))))),"")</f>
        <v>0</v>
      </c>
    </row>
    <row r="15" customFormat="false" ht="17.35" hidden="false" customHeight="false" outlineLevel="0" collapsed="false">
      <c r="B15" s="32" t="n">
        <f aca="false">B14+1</f>
        <v>41708</v>
      </c>
      <c r="C15" s="33" t="n">
        <f aca="false">B15</f>
        <v>41708</v>
      </c>
      <c r="D15" s="19"/>
      <c r="E15" s="34"/>
      <c r="F15" s="34"/>
      <c r="G15" s="34"/>
      <c r="H15" s="34"/>
      <c r="I15" s="34" t="str">
        <f aca="true">IF(AZ15=0,"",IF(AY15=0,"",IF(OR(B15&lt;=TODAY(),AZ15),AY15,"")))</f>
        <v/>
      </c>
      <c r="J15" s="22" t="n">
        <f aca="false">IF(AND(Feiertage!$G$2&lt;&gt;"ja",AV15=1),IF(AZ15&gt;0,BB15+AZ15,BB15),IF(AZ15=0,0, IF(I15&lt;&gt;"",AZ15-I15,AZ15)))+AX15</f>
        <v>0</v>
      </c>
      <c r="K15" s="34" t="n">
        <f aca="false">IF(AV15=0,BB15,IF(Feiertage!$G$2="ja","00:00",BB15))</f>
        <v>0</v>
      </c>
      <c r="L15" s="22" t="str">
        <f aca="true">IF(OR(B15&lt;=TODAY(),J15,AW15="G"),IF(J15&lt;&gt;"",IF(J15-K15=0,"",J15-K15),IF(K15&lt;&gt;"",-K15,"")),"")</f>
        <v/>
      </c>
      <c r="M15" s="23" t="str">
        <f aca="false">IF(LOWER(AW15)=LOWER(Urlaub!$W$19),Urlaub!$S$19, IF(LOWER(AW15)=LOWER(Urlaub!$W$20),Urlaub!$S$20, IF(LOWER(AW15)=LOWER(Urlaub!$W$21),Urlaub!$S$21, IF(LOWER(AW15)=LOWER(Urlaub!$W$22),Urlaub!$S$22, IF(LOWER(AW15)=LOWER(Urlaub!$W$23),Urlaub!$S$23, IF(LOWER(AW15)=LOWER(Urlaub!$W$24),Urlaub!$S$24,""))))))&amp;IF(AND(EXACT(LOWER(AW15),AW15),AW15&lt;&gt;0)," 1/2","")</f>
        <v/>
      </c>
      <c r="N15" s="36" t="n">
        <f aca="false">24*J15*IF(WEEKDAY(C15)=WEEKDAY($P$6),$S$6, IF(WEEKDAY(C15)=WEEKDAY($P$7),$S$7, IF(WEEKDAY(C15)=WEEKDAY($P$8),$S$8, IF(WEEKDAY(C15)=WEEKDAY($P$9),$S$9, IF(WEEKDAY(C15)=WEEKDAY($P$10),$S$10, IF(WEEKDAY(C15)=WEEKDAY($P$11),$S$11, IF(WEEKDAY(C15)=WEEKDAY($P$12),$S$12,"")))))))</f>
        <v>0</v>
      </c>
      <c r="AV15" s="0" t="n">
        <f aca="false">IF(IFERROR(MATCH($B15,Feiertage!$B$2:$B$34,0)&gt;0,0),1,0)</f>
        <v>0</v>
      </c>
      <c r="AW15" s="27" t="n">
        <f aca="false">IFERROR(HLOOKUP(DAY(B15),Urlaub!$C$4:$AG$16,MONTH(B15)+1,0),0)</f>
        <v>0</v>
      </c>
      <c r="AX15" s="28" t="n">
        <f aca="false">IFERROR(IF(AW15=0,0,IF(EXACT(LOWER(AW15),AW15),0.5*BB15,BB15)),"")</f>
        <v>0</v>
      </c>
      <c r="AY15" s="29" t="n">
        <f aca="false">IFERROR(IF(WEEKDAY(C15)=WEEKDAY($P$6),$R$6, IF(WEEKDAY(C15)=WEEKDAY($P$7),$R$7, IF(WEEKDAY(C15)=WEEKDAY($P$8),$R$8, IF(WEEKDAY(C15)=WEEKDAY($P$9),$R$9, IF(WEEKDAY(C15)=WEEKDAY($P$10),$R$10, IF(WEEKDAY(C15)=WEEKDAY($P$11),$R$11, IF(WEEKDAY(C15)=WEEKDAY($P$12),$R$12,""))))))),"")</f>
        <v>0.0208333333333333</v>
      </c>
      <c r="AZ15" s="30" t="n">
        <f aca="false">IF(F15,IF(E15,IF(E15&gt;F15,F15+"24:00"-E15,F15-E15),0),0)+IF(G15,IF(G15,IF(G15&gt;H15,H15+"24:00"-G15,H15-G15),0),0)</f>
        <v>0</v>
      </c>
      <c r="BA15" s="31" t="n">
        <f aca="false">AZ15*24</f>
        <v>0</v>
      </c>
      <c r="BB15" s="30" t="n">
        <f aca="false">IFERROR(IF(WEEKDAY(C15)=WEEKDAY($P$6),$Q$6, IF(WEEKDAY(C15)=WEEKDAY($P$7),$Q$7, IF(WEEKDAY(C15)=WEEKDAY($P$8),$Q$8, IF(WEEKDAY(C15)=WEEKDAY($P$9),$Q$9, IF(WEEKDAY(C15)=WEEKDAY($P$10),$Q$10, IF(WEEKDAY(C15)=WEEKDAY($P$11),$Q$11, IF(WEEKDAY(C15)=WEEKDAY($P$12),$Q$12,""))))))),"")</f>
        <v>0</v>
      </c>
    </row>
    <row r="16" customFormat="false" ht="17.35" hidden="false" customHeight="false" outlineLevel="0" collapsed="false">
      <c r="B16" s="32" t="n">
        <f aca="false">B15+1</f>
        <v>41709</v>
      </c>
      <c r="C16" s="33" t="n">
        <f aca="false">B16</f>
        <v>41709</v>
      </c>
      <c r="D16" s="19"/>
      <c r="E16" s="34"/>
      <c r="F16" s="34"/>
      <c r="G16" s="34"/>
      <c r="H16" s="34"/>
      <c r="I16" s="34" t="str">
        <f aca="true">IF(AZ16=0,"",IF(AY16=0,"",IF(OR(B16&lt;=TODAY(),AZ16),AY16,"")))</f>
        <v/>
      </c>
      <c r="J16" s="22" t="n">
        <f aca="false">IF(AND(Feiertage!$G$2&lt;&gt;"ja",AV16=1),IF(AZ16&gt;0,BB16+AZ16,BB16),IF(AZ16=0,0, IF(I16&lt;&gt;"",AZ16-I16,AZ16)))+AX16</f>
        <v>0</v>
      </c>
      <c r="K16" s="34" t="n">
        <f aca="false">IF(AV16=0,BB16,IF(Feiertage!$G$2="ja","00:00",BB16))</f>
        <v>0.333333333333333</v>
      </c>
      <c r="L16" s="22" t="str">
        <f aca="true">IF(OR(B16&lt;=TODAY(),J16,AW16="G"),IF(J16&lt;&gt;"",IF(J16-K16=0,"",J16-K16),IF(K16&lt;&gt;"",-K16,"")),"")</f>
        <v/>
      </c>
      <c r="M16" s="23" t="str">
        <f aca="false">IF(LOWER(AW16)=LOWER(Urlaub!$W$19),Urlaub!$S$19, IF(LOWER(AW16)=LOWER(Urlaub!$W$20),Urlaub!$S$20, IF(LOWER(AW16)=LOWER(Urlaub!$W$21),Urlaub!$S$21, IF(LOWER(AW16)=LOWER(Urlaub!$W$22),Urlaub!$S$22, IF(LOWER(AW16)=LOWER(Urlaub!$W$23),Urlaub!$S$23, IF(LOWER(AW16)=LOWER(Urlaub!$W$24),Urlaub!$S$24,""))))))&amp;IF(AND(EXACT(LOWER(AW16),AW16),AW16&lt;&gt;0)," 1/2","")</f>
        <v/>
      </c>
      <c r="N16" s="36" t="n">
        <f aca="false">24*J16*IF(WEEKDAY(C16)=WEEKDAY($P$6),$S$6, IF(WEEKDAY(C16)=WEEKDAY($P$7),$S$7, IF(WEEKDAY(C16)=WEEKDAY($P$8),$S$8, IF(WEEKDAY(C16)=WEEKDAY($P$9),$S$9, IF(WEEKDAY(C16)=WEEKDAY($P$10),$S$10, IF(WEEKDAY(C16)=WEEKDAY($P$11),$S$11, IF(WEEKDAY(C16)=WEEKDAY($P$12),$S$12,"")))))))</f>
        <v>0</v>
      </c>
      <c r="AV16" s="0" t="n">
        <f aca="false">IF(IFERROR(MATCH($B16,Feiertage!$B$2:$B$34,0)&gt;0,0),1,0)</f>
        <v>0</v>
      </c>
      <c r="AW16" s="27" t="n">
        <f aca="false">IFERROR(HLOOKUP(DAY(B16),Urlaub!$C$4:$AG$16,MONTH(B16)+1,0),0)</f>
        <v>0</v>
      </c>
      <c r="AX16" s="28" t="n">
        <f aca="false">IFERROR(IF(AW16=0,0,IF(EXACT(LOWER(AW16),AW16),0.5*BB16,BB16)),"")</f>
        <v>0</v>
      </c>
      <c r="AY16" s="29" t="n">
        <f aca="false">IFERROR(IF(WEEKDAY(C16)=WEEKDAY($P$6),$R$6, IF(WEEKDAY(C16)=WEEKDAY($P$7),$R$7, IF(WEEKDAY(C16)=WEEKDAY($P$8),$R$8, IF(WEEKDAY(C16)=WEEKDAY($P$9),$R$9, IF(WEEKDAY(C16)=WEEKDAY($P$10),$R$10, IF(WEEKDAY(C16)=WEEKDAY($P$11),$R$11, IF(WEEKDAY(C16)=WEEKDAY($P$12),$R$12,""))))))),"")</f>
        <v>0.0208333333333333</v>
      </c>
      <c r="AZ16" s="30" t="n">
        <f aca="false">IF(F16,IF(E16,IF(E16&gt;F16,F16+"24:00"-E16,F16-E16),0),0)+IF(G16,IF(G16,IF(G16&gt;H16,H16+"24:00"-G16,H16-G16),0),0)</f>
        <v>0</v>
      </c>
      <c r="BA16" s="31" t="n">
        <f aca="false">AZ16*24</f>
        <v>0</v>
      </c>
      <c r="BB16" s="30" t="n">
        <f aca="false">IFERROR(IF(WEEKDAY(C16)=WEEKDAY($P$6),$Q$6, IF(WEEKDAY(C16)=WEEKDAY($P$7),$Q$7, IF(WEEKDAY(C16)=WEEKDAY($P$8),$Q$8, IF(WEEKDAY(C16)=WEEKDAY($P$9),$Q$9, IF(WEEKDAY(C16)=WEEKDAY($P$10),$Q$10, IF(WEEKDAY(C16)=WEEKDAY($P$11),$Q$11, IF(WEEKDAY(C16)=WEEKDAY($P$12),$Q$12,""))))))),"")</f>
        <v>0.333333333333333</v>
      </c>
    </row>
    <row r="17" customFormat="false" ht="17.35" hidden="false" customHeight="false" outlineLevel="0" collapsed="false">
      <c r="B17" s="32" t="n">
        <f aca="false">B16+1</f>
        <v>41710</v>
      </c>
      <c r="C17" s="33" t="n">
        <f aca="false">B17</f>
        <v>41710</v>
      </c>
      <c r="D17" s="19"/>
      <c r="E17" s="34"/>
      <c r="F17" s="34"/>
      <c r="G17" s="34"/>
      <c r="H17" s="34"/>
      <c r="I17" s="34" t="str">
        <f aca="true">IF(AZ17=0,"",IF(AY17=0,"",IF(OR(B17&lt;=TODAY(),AZ17),AY17,"")))</f>
        <v/>
      </c>
      <c r="J17" s="22" t="n">
        <f aca="false">IF(AND(Feiertage!$G$2&lt;&gt;"ja",AV17=1),IF(AZ17&gt;0,BB17+AZ17,BB17),IF(AZ17=0,0, IF(I17&lt;&gt;"",AZ17-I17,AZ17)))+AX17</f>
        <v>0</v>
      </c>
      <c r="K17" s="34" t="n">
        <f aca="false">IF(AV17=0,BB17,IF(Feiertage!$G$2="ja","00:00",BB17))</f>
        <v>0.333333333333333</v>
      </c>
      <c r="L17" s="22" t="str">
        <f aca="true">IF(OR(B17&lt;=TODAY(),J17,AW17="G"),IF(J17&lt;&gt;"",IF(J17-K17=0,"",J17-K17),IF(K17&lt;&gt;"",-K17,"")),"")</f>
        <v/>
      </c>
      <c r="M17" s="23" t="str">
        <f aca="false">IF(LOWER(AW17)=LOWER(Urlaub!$W$19),Urlaub!$S$19, IF(LOWER(AW17)=LOWER(Urlaub!$W$20),Urlaub!$S$20, IF(LOWER(AW17)=LOWER(Urlaub!$W$21),Urlaub!$S$21, IF(LOWER(AW17)=LOWER(Urlaub!$W$22),Urlaub!$S$22, IF(LOWER(AW17)=LOWER(Urlaub!$W$23),Urlaub!$S$23, IF(LOWER(AW17)=LOWER(Urlaub!$W$24),Urlaub!$S$24,""))))))&amp;IF(AND(EXACT(LOWER(AW17),AW17),AW17&lt;&gt;0)," 1/2","")</f>
        <v/>
      </c>
      <c r="N17" s="36" t="n">
        <f aca="false">24*J17*IF(WEEKDAY(C17)=WEEKDAY($P$6),$S$6, IF(WEEKDAY(C17)=WEEKDAY($P$7),$S$7, IF(WEEKDAY(C17)=WEEKDAY($P$8),$S$8, IF(WEEKDAY(C17)=WEEKDAY($P$9),$S$9, IF(WEEKDAY(C17)=WEEKDAY($P$10),$S$10, IF(WEEKDAY(C17)=WEEKDAY($P$11),$S$11, IF(WEEKDAY(C17)=WEEKDAY($P$12),$S$12,"")))))))</f>
        <v>0</v>
      </c>
      <c r="AV17" s="0" t="n">
        <f aca="false">IF(IFERROR(MATCH($B17,Feiertage!$B$2:$B$34,0)&gt;0,0),1,0)</f>
        <v>0</v>
      </c>
      <c r="AW17" s="27" t="n">
        <f aca="false">IFERROR(HLOOKUP(DAY(B17),Urlaub!$C$4:$AG$16,MONTH(B17)+1,0),0)</f>
        <v>0</v>
      </c>
      <c r="AX17" s="28" t="n">
        <f aca="false">IFERROR(IF(OR(AW17=0,AW17="G"),0,IF(EXACT(LOWER(AW17),AW17),0.5*BB17,BB17)),"")</f>
        <v>0</v>
      </c>
      <c r="AY17" s="29" t="n">
        <f aca="false">IFERROR(IF(WEEKDAY(C17)=WEEKDAY($P$6),$R$6, IF(WEEKDAY(C17)=WEEKDAY($P$7),$R$7, IF(WEEKDAY(C17)=WEEKDAY($P$8),$R$8, IF(WEEKDAY(C17)=WEEKDAY($P$9),$R$9, IF(WEEKDAY(C17)=WEEKDAY($P$10),$R$10, IF(WEEKDAY(C17)=WEEKDAY($P$11),$R$11, IF(WEEKDAY(C17)=WEEKDAY($P$12),$R$12,""))))))),"")</f>
        <v>0.0208333333333333</v>
      </c>
      <c r="AZ17" s="30" t="n">
        <f aca="false">IF(F17,IF(E17,IF(E17&gt;F17,F17+"24:00"-E17,F17-E17),0),0)+IF(G17,IF(G17,IF(G17&gt;H17,H17+"24:00"-G17,H17-G17),0),0)</f>
        <v>0</v>
      </c>
      <c r="BA17" s="31" t="n">
        <f aca="false">AZ17*24</f>
        <v>0</v>
      </c>
      <c r="BB17" s="30" t="n">
        <f aca="false">IFERROR(IF(WEEKDAY(C17)=WEEKDAY($P$6),$Q$6, IF(WEEKDAY(C17)=WEEKDAY($P$7),$Q$7, IF(WEEKDAY(C17)=WEEKDAY($P$8),$Q$8, IF(WEEKDAY(C17)=WEEKDAY($P$9),$Q$9, IF(WEEKDAY(C17)=WEEKDAY($P$10),$Q$10, IF(WEEKDAY(C17)=WEEKDAY($P$11),$Q$11, IF(WEEKDAY(C17)=WEEKDAY($P$12),$Q$12,""))))))),"")</f>
        <v>0.333333333333333</v>
      </c>
    </row>
    <row r="18" customFormat="false" ht="17.35" hidden="false" customHeight="false" outlineLevel="0" collapsed="false">
      <c r="B18" s="32" t="n">
        <f aca="false">B17+1</f>
        <v>41711</v>
      </c>
      <c r="C18" s="33" t="n">
        <f aca="false">B18</f>
        <v>41711</v>
      </c>
      <c r="D18" s="19"/>
      <c r="E18" s="34"/>
      <c r="F18" s="34"/>
      <c r="G18" s="34"/>
      <c r="H18" s="34"/>
      <c r="I18" s="34" t="str">
        <f aca="true">IF(AZ18=0,"",IF(AY18=0,"",IF(OR(B18&lt;=TODAY(),AZ18),AY18,"")))</f>
        <v/>
      </c>
      <c r="J18" s="22" t="n">
        <f aca="false">IF(AND(Feiertage!$G$2&lt;&gt;"ja",AV18=1),IF(AZ18&gt;0,BB18+AZ18,BB18),IF(AZ18=0,0, IF(I18&lt;&gt;"",AZ18-I18,AZ18)))+AX18</f>
        <v>0</v>
      </c>
      <c r="K18" s="34" t="n">
        <f aca="false">IF(AV18=0,BB18,IF(Feiertage!$G$2="ja","00:00",BB18))</f>
        <v>0.333333333333333</v>
      </c>
      <c r="L18" s="22" t="str">
        <f aca="true">IF(OR(B18&lt;=TODAY(),J18,AW18="G"),IF(J18&lt;&gt;"",IF(J18-K18=0,"",J18-K18),IF(K18&lt;&gt;"",-K18,"")),"")</f>
        <v/>
      </c>
      <c r="M18" s="23" t="str">
        <f aca="false">IF(LOWER(AW18)=LOWER(Urlaub!$W$19),Urlaub!$S$19, IF(LOWER(AW18)=LOWER(Urlaub!$W$20),Urlaub!$S$20, IF(LOWER(AW18)=LOWER(Urlaub!$W$21),Urlaub!$S$21, IF(LOWER(AW18)=LOWER(Urlaub!$W$22),Urlaub!$S$22, IF(LOWER(AW18)=LOWER(Urlaub!$W$23),Urlaub!$S$23, IF(LOWER(AW18)=LOWER(Urlaub!$W$24),Urlaub!$S$24,""))))))&amp;IF(AND(EXACT(LOWER(AW18),AW18),AW18&lt;&gt;0)," 1/2","")</f>
        <v/>
      </c>
      <c r="N18" s="36" t="n">
        <f aca="false">24*J18*IF(WEEKDAY(C18)=WEEKDAY($P$6),$S$6, IF(WEEKDAY(C18)=WEEKDAY($P$7),$S$7, IF(WEEKDAY(C18)=WEEKDAY($P$8),$S$8, IF(WEEKDAY(C18)=WEEKDAY($P$9),$S$9, IF(WEEKDAY(C18)=WEEKDAY($P$10),$S$10, IF(WEEKDAY(C18)=WEEKDAY($P$11),$S$11, IF(WEEKDAY(C18)=WEEKDAY($P$12),$S$12,"")))))))</f>
        <v>0</v>
      </c>
      <c r="AV18" s="0" t="n">
        <f aca="false">IF(IFERROR(MATCH($B18,Feiertage!$B$2:$B$34,0)&gt;0,0),1,0)</f>
        <v>0</v>
      </c>
      <c r="AW18" s="27" t="n">
        <f aca="false">IFERROR(HLOOKUP(DAY(B18),Urlaub!$C$4:$AG$16,MONTH(B18)+1,0),0)</f>
        <v>0</v>
      </c>
      <c r="AX18" s="28" t="n">
        <f aca="false">IFERROR(IF(OR(AW18=0,AW18="G"),0,IF(EXACT(LOWER(AW18),AW18),0.5*BB18,BB18)),"")</f>
        <v>0</v>
      </c>
      <c r="AY18" s="29" t="n">
        <f aca="false">IFERROR(IF(WEEKDAY(C18)=WEEKDAY($P$6),$R$6, IF(WEEKDAY(C18)=WEEKDAY($P$7),$R$7, IF(WEEKDAY(C18)=WEEKDAY($P$8),$R$8, IF(WEEKDAY(C18)=WEEKDAY($P$9),$R$9, IF(WEEKDAY(C18)=WEEKDAY($P$10),$R$10, IF(WEEKDAY(C18)=WEEKDAY($P$11),$R$11, IF(WEEKDAY(C18)=WEEKDAY($P$12),$R$12,""))))))),"")</f>
        <v>0.0208333333333333</v>
      </c>
      <c r="AZ18" s="30" t="n">
        <f aca="false">IF(F18,IF(E18,IF(E18&gt;F18,F18+"24:00"-E18,F18-E18),0),0)+IF(G18,IF(G18,IF(G18&gt;H18,H18+"24:00"-G18,H18-G18),0),0)</f>
        <v>0</v>
      </c>
      <c r="BA18" s="31" t="n">
        <f aca="false">AZ18*24</f>
        <v>0</v>
      </c>
      <c r="BB18" s="30" t="n">
        <f aca="false">IFERROR(IF(WEEKDAY(C18)=WEEKDAY($P$6),$Q$6, IF(WEEKDAY(C18)=WEEKDAY($P$7),$Q$7, IF(WEEKDAY(C18)=WEEKDAY($P$8),$Q$8, IF(WEEKDAY(C18)=WEEKDAY($P$9),$Q$9, IF(WEEKDAY(C18)=WEEKDAY($P$10),$Q$10, IF(WEEKDAY(C18)=WEEKDAY($P$11),$Q$11, IF(WEEKDAY(C18)=WEEKDAY($P$12),$Q$12,""))))))),"")</f>
        <v>0.333333333333333</v>
      </c>
    </row>
    <row r="19" customFormat="false" ht="17.35" hidden="false" customHeight="false" outlineLevel="0" collapsed="false">
      <c r="B19" s="32" t="n">
        <f aca="false">B18+1</f>
        <v>41712</v>
      </c>
      <c r="C19" s="33" t="n">
        <f aca="false">B19</f>
        <v>41712</v>
      </c>
      <c r="D19" s="19"/>
      <c r="E19" s="34"/>
      <c r="F19" s="34"/>
      <c r="G19" s="34"/>
      <c r="H19" s="34"/>
      <c r="I19" s="34" t="str">
        <f aca="true">IF(AZ19=0,"",IF(AY19=0,"",IF(OR(B19&lt;=TODAY(),AZ19),AY19,"")))</f>
        <v/>
      </c>
      <c r="J19" s="22" t="n">
        <f aca="false">IF(AND(Feiertage!$G$2&lt;&gt;"ja",AV19=1),IF(AZ19&gt;0,BB19+AZ19,BB19),IF(AZ19=0,0, IF(I19&lt;&gt;"",AZ19-I19,AZ19)))+AX19</f>
        <v>0</v>
      </c>
      <c r="K19" s="34" t="n">
        <f aca="false">IF(AV19=0,BB19,IF(Feiertage!$G$2="ja","00:00",BB19))</f>
        <v>0.333333333333333</v>
      </c>
      <c r="L19" s="22" t="str">
        <f aca="true">IF(OR(B19&lt;=TODAY(),J19,AW19="G"),IF(J19&lt;&gt;"",IF(J19-K19=0,"",J19-K19),IF(K19&lt;&gt;"",-K19,"")),"")</f>
        <v/>
      </c>
      <c r="M19" s="23" t="str">
        <f aca="false">IF(LOWER(AW19)=LOWER(Urlaub!$W$19),Urlaub!$S$19, IF(LOWER(AW19)=LOWER(Urlaub!$W$20),Urlaub!$S$20, IF(LOWER(AW19)=LOWER(Urlaub!$W$21),Urlaub!$S$21, IF(LOWER(AW19)=LOWER(Urlaub!$W$22),Urlaub!$S$22, IF(LOWER(AW19)=LOWER(Urlaub!$W$23),Urlaub!$S$23, IF(LOWER(AW19)=LOWER(Urlaub!$W$24),Urlaub!$S$24,""))))))&amp;IF(AND(EXACT(LOWER(AW19),AW19),AW19&lt;&gt;0)," 1/2","")</f>
        <v/>
      </c>
      <c r="N19" s="36" t="n">
        <f aca="false">24*J19*IF(WEEKDAY(C19)=WEEKDAY($P$6),$S$6, IF(WEEKDAY(C19)=WEEKDAY($P$7),$S$7, IF(WEEKDAY(C19)=WEEKDAY($P$8),$S$8, IF(WEEKDAY(C19)=WEEKDAY($P$9),$S$9, IF(WEEKDAY(C19)=WEEKDAY($P$10),$S$10, IF(WEEKDAY(C19)=WEEKDAY($P$11),$S$11, IF(WEEKDAY(C19)=WEEKDAY($P$12),$S$12,"")))))))</f>
        <v>0</v>
      </c>
      <c r="AV19" s="0" t="n">
        <f aca="false">IF(IFERROR(MATCH($B19,Feiertage!$B$2:$B$34,0)&gt;0,0),1,0)</f>
        <v>0</v>
      </c>
      <c r="AW19" s="27" t="n">
        <f aca="false">IFERROR(HLOOKUP(DAY(B19),Urlaub!$C$4:$AG$16,MONTH(B19)+1,0),0)</f>
        <v>0</v>
      </c>
      <c r="AX19" s="28" t="n">
        <f aca="false">IFERROR(IF(OR(AW19=0,AW19="G"),0,IF(EXACT(LOWER(AW19),AW19),0.5*BB19,BB19)),"")</f>
        <v>0</v>
      </c>
      <c r="AY19" s="29" t="n">
        <f aca="false">IFERROR(IF(WEEKDAY(C19)=WEEKDAY($P$6),$R$6, IF(WEEKDAY(C19)=WEEKDAY($P$7),$R$7, IF(WEEKDAY(C19)=WEEKDAY($P$8),$R$8, IF(WEEKDAY(C19)=WEEKDAY($P$9),$R$9, IF(WEEKDAY(C19)=WEEKDAY($P$10),$R$10, IF(WEEKDAY(C19)=WEEKDAY($P$11),$R$11, IF(WEEKDAY(C19)=WEEKDAY($P$12),$R$12,""))))))),"")</f>
        <v>0.0208333333333333</v>
      </c>
      <c r="AZ19" s="30" t="n">
        <f aca="false">IF(F19,IF(E19,IF(E19&gt;F19,F19+"24:00"-E19,F19-E19),0),0)+IF(G19,IF(G19,IF(G19&gt;H19,H19+"24:00"-G19,H19-G19),0),0)</f>
        <v>0</v>
      </c>
      <c r="BA19" s="31" t="n">
        <f aca="false">AZ19*24</f>
        <v>0</v>
      </c>
      <c r="BB19" s="30" t="n">
        <f aca="false">IFERROR(IF(WEEKDAY(C19)=WEEKDAY($P$6),$Q$6, IF(WEEKDAY(C19)=WEEKDAY($P$7),$Q$7, IF(WEEKDAY(C19)=WEEKDAY($P$8),$Q$8, IF(WEEKDAY(C19)=WEEKDAY($P$9),$Q$9, IF(WEEKDAY(C19)=WEEKDAY($P$10),$Q$10, IF(WEEKDAY(C19)=WEEKDAY($P$11),$Q$11, IF(WEEKDAY(C19)=WEEKDAY($P$12),$Q$12,""))))))),"")</f>
        <v>0.333333333333333</v>
      </c>
    </row>
    <row r="20" customFormat="false" ht="17.35" hidden="false" customHeight="false" outlineLevel="0" collapsed="false">
      <c r="B20" s="32" t="n">
        <f aca="false">B19+1</f>
        <v>41713</v>
      </c>
      <c r="C20" s="33" t="n">
        <f aca="false">B20</f>
        <v>41713</v>
      </c>
      <c r="D20" s="19"/>
      <c r="E20" s="34"/>
      <c r="F20" s="34"/>
      <c r="G20" s="34"/>
      <c r="H20" s="34"/>
      <c r="I20" s="34" t="str">
        <f aca="true">IF(AZ20=0,"",IF(AY20=0,"",IF(OR(B20&lt;=TODAY(),AZ20),AY20,"")))</f>
        <v/>
      </c>
      <c r="J20" s="22" t="n">
        <f aca="false">IF(AND(Feiertage!$G$2&lt;&gt;"ja",AV20=1),IF(AZ20&gt;0,BB20+AZ20,BB20),IF(AZ20=0,0, IF(I20&lt;&gt;"",AZ20-I20,AZ20)))+AX20</f>
        <v>0</v>
      </c>
      <c r="K20" s="34" t="n">
        <f aca="false">IF(AV20=0,BB20,IF(Feiertage!$G$2="ja","00:00",BB20))</f>
        <v>0.25</v>
      </c>
      <c r="L20" s="22" t="str">
        <f aca="true">IF(OR(B20&lt;=TODAY(),J20,AW20="G"),IF(J20&lt;&gt;"",IF(J20-K20=0,"",J20-K20),IF(K20&lt;&gt;"",-K20,"")),"")</f>
        <v/>
      </c>
      <c r="M20" s="23" t="str">
        <f aca="false">IF(LOWER(AW20)=LOWER(Urlaub!$W$19),Urlaub!$S$19, IF(LOWER(AW20)=LOWER(Urlaub!$W$20),Urlaub!$S$20, IF(LOWER(AW20)=LOWER(Urlaub!$W$21),Urlaub!$S$21, IF(LOWER(AW20)=LOWER(Urlaub!$W$22),Urlaub!$S$22, IF(LOWER(AW20)=LOWER(Urlaub!$W$23),Urlaub!$S$23, IF(LOWER(AW20)=LOWER(Urlaub!$W$24),Urlaub!$S$24,""))))))&amp;IF(AND(EXACT(LOWER(AW20),AW20),AW20&lt;&gt;0)," 1/2","")</f>
        <v/>
      </c>
      <c r="N20" s="36" t="n">
        <f aca="false">24*J20*IF(WEEKDAY(C20)=WEEKDAY($P$6),$S$6, IF(WEEKDAY(C20)=WEEKDAY($P$7),$S$7, IF(WEEKDAY(C20)=WEEKDAY($P$8),$S$8, IF(WEEKDAY(C20)=WEEKDAY($P$9),$S$9, IF(WEEKDAY(C20)=WEEKDAY($P$10),$S$10, IF(WEEKDAY(C20)=WEEKDAY($P$11),$S$11, IF(WEEKDAY(C20)=WEEKDAY($P$12),$S$12,"")))))))</f>
        <v>0</v>
      </c>
      <c r="AV20" s="0" t="n">
        <f aca="false">IF(IFERROR(MATCH($B20,Feiertage!$B$2:$B$34,0)&gt;0,0),1,0)</f>
        <v>0</v>
      </c>
      <c r="AW20" s="27" t="n">
        <f aca="false">IFERROR(HLOOKUP(DAY(B20),Urlaub!$C$4:$AG$16,MONTH(B20)+1,0),0)</f>
        <v>0</v>
      </c>
      <c r="AX20" s="28" t="n">
        <f aca="false">IFERROR(IF(OR(AW20=0,AW20="G"),0,IF(EXACT(LOWER(AW20),AW20),0.5*BB20,BB20)),"")</f>
        <v>0</v>
      </c>
      <c r="AY20" s="29" t="n">
        <f aca="false">IFERROR(IF(WEEKDAY(C20)=WEEKDAY($P$6),$R$6, IF(WEEKDAY(C20)=WEEKDAY($P$7),$R$7, IF(WEEKDAY(C20)=WEEKDAY($P$8),$R$8, IF(WEEKDAY(C20)=WEEKDAY($P$9),$R$9, IF(WEEKDAY(C20)=WEEKDAY($P$10),$R$10, IF(WEEKDAY(C20)=WEEKDAY($P$11),$R$11, IF(WEEKDAY(C20)=WEEKDAY($P$12),$R$12,""))))))),"")</f>
        <v>0.0208333333333333</v>
      </c>
      <c r="AZ20" s="30" t="n">
        <f aca="false">IF(F20,IF(E20,IF(E20&gt;F20,F20+"24:00"-E20,F20-E20),0),0)+IF(G20,IF(G20,IF(G20&gt;H20,H20+"24:00"-G20,H20-G20),0),0)</f>
        <v>0</v>
      </c>
      <c r="BA20" s="31" t="n">
        <f aca="false">AZ20*24</f>
        <v>0</v>
      </c>
      <c r="BB20" s="30" t="n">
        <f aca="false">IFERROR(IF(WEEKDAY(C20)=WEEKDAY($P$6),$Q$6, IF(WEEKDAY(C20)=WEEKDAY($P$7),$Q$7, IF(WEEKDAY(C20)=WEEKDAY($P$8),$Q$8, IF(WEEKDAY(C20)=WEEKDAY($P$9),$Q$9, IF(WEEKDAY(C20)=WEEKDAY($P$10),$Q$10, IF(WEEKDAY(C20)=WEEKDAY($P$11),$Q$11, IF(WEEKDAY(C20)=WEEKDAY($P$12),$Q$12,""))))))),"")</f>
        <v>0.25</v>
      </c>
    </row>
    <row r="21" customFormat="false" ht="17.35" hidden="false" customHeight="false" outlineLevel="0" collapsed="false">
      <c r="B21" s="32" t="n">
        <f aca="false">B20+1</f>
        <v>41714</v>
      </c>
      <c r="C21" s="33" t="n">
        <f aca="false">B21</f>
        <v>41714</v>
      </c>
      <c r="D21" s="19"/>
      <c r="E21" s="34"/>
      <c r="F21" s="34"/>
      <c r="G21" s="34"/>
      <c r="H21" s="34"/>
      <c r="I21" s="34" t="str">
        <f aca="true">IF(AZ21=0,"",IF(AY21=0,"",IF(OR(B21&lt;=TODAY(),AZ21),AY21,"")))</f>
        <v/>
      </c>
      <c r="J21" s="22" t="n">
        <f aca="false">IF(AND(Feiertage!$G$2&lt;&gt;"ja",AV21=1),IF(AZ21&gt;0,BB21+AZ21,BB21),IF(AZ21=0,0, IF(I21&lt;&gt;"",AZ21-I21,AZ21)))+AX21</f>
        <v>0</v>
      </c>
      <c r="K21" s="34" t="n">
        <f aca="false">IF(AV21=0,BB21,IF(Feiertage!$G$2="ja","00:00",BB21))</f>
        <v>0</v>
      </c>
      <c r="L21" s="22" t="str">
        <f aca="true">IF(OR(B21&lt;=TODAY(),J21,AW21="G"),IF(J21&lt;&gt;"",IF(J21-K21=0,"",J21-K21),IF(K21&lt;&gt;"",-K21,"")),"")</f>
        <v/>
      </c>
      <c r="M21" s="23" t="str">
        <f aca="false">IF(LOWER(AW21)=LOWER(Urlaub!$W$19),Urlaub!$S$19, IF(LOWER(AW21)=LOWER(Urlaub!$W$20),Urlaub!$S$20, IF(LOWER(AW21)=LOWER(Urlaub!$W$21),Urlaub!$S$21, IF(LOWER(AW21)=LOWER(Urlaub!$W$22),Urlaub!$S$22, IF(LOWER(AW21)=LOWER(Urlaub!$W$23),Urlaub!$S$23, IF(LOWER(AW21)=LOWER(Urlaub!$W$24),Urlaub!$S$24,""))))))&amp;IF(AND(EXACT(LOWER(AW21),AW21),AW21&lt;&gt;0)," 1/2","")</f>
        <v/>
      </c>
      <c r="N21" s="36" t="n">
        <f aca="false">24*J21*IF(WEEKDAY(C21)=WEEKDAY($P$6),$S$6, IF(WEEKDAY(C21)=WEEKDAY($P$7),$S$7, IF(WEEKDAY(C21)=WEEKDAY($P$8),$S$8, IF(WEEKDAY(C21)=WEEKDAY($P$9),$S$9, IF(WEEKDAY(C21)=WEEKDAY($P$10),$S$10, IF(WEEKDAY(C21)=WEEKDAY($P$11),$S$11, IF(WEEKDAY(C21)=WEEKDAY($P$12),$S$12,"")))))))</f>
        <v>0</v>
      </c>
      <c r="AV21" s="0" t="n">
        <f aca="false">IF(IFERROR(MATCH($B21,Feiertage!$B$2:$B$34,0)&gt;0,0),1,0)</f>
        <v>0</v>
      </c>
      <c r="AW21" s="27" t="n">
        <f aca="false">IFERROR(HLOOKUP(DAY(B21),Urlaub!$C$4:$AG$16,MONTH(B21)+1,0),0)</f>
        <v>0</v>
      </c>
      <c r="AX21" s="28" t="n">
        <f aca="false">IFERROR(IF(OR(AW21=0,AW21="G"),0,IF(EXACT(LOWER(AW21),AW21),0.5*BB21,BB21)),"")</f>
        <v>0</v>
      </c>
      <c r="AY21" s="29" t="n">
        <f aca="false">IFERROR(IF(WEEKDAY(C21)=WEEKDAY($P$6),$R$6, IF(WEEKDAY(C21)=WEEKDAY($P$7),$R$7, IF(WEEKDAY(C21)=WEEKDAY($P$8),$R$8, IF(WEEKDAY(C21)=WEEKDAY($P$9),$R$9, IF(WEEKDAY(C21)=WEEKDAY($P$10),$R$10, IF(WEEKDAY(C21)=WEEKDAY($P$11),$R$11, IF(WEEKDAY(C21)=WEEKDAY($P$12),$R$12,""))))))),"")</f>
        <v>0.0208333333333333</v>
      </c>
      <c r="AZ21" s="30" t="n">
        <f aca="false">IF(F21,IF(E21,IF(E21&gt;F21,F21+"24:00"-E21,F21-E21),0),0)+IF(G21,IF(G21,IF(G21&gt;H21,H21+"24:00"-G21,H21-G21),0),0)</f>
        <v>0</v>
      </c>
      <c r="BA21" s="31" t="n">
        <f aca="false">AZ21*24</f>
        <v>0</v>
      </c>
      <c r="BB21" s="30" t="n">
        <f aca="false">IFERROR(IF(WEEKDAY(C21)=WEEKDAY($P$6),$Q$6, IF(WEEKDAY(C21)=WEEKDAY($P$7),$Q$7, IF(WEEKDAY(C21)=WEEKDAY($P$8),$Q$8, IF(WEEKDAY(C21)=WEEKDAY($P$9),$Q$9, IF(WEEKDAY(C21)=WEEKDAY($P$10),$Q$10, IF(WEEKDAY(C21)=WEEKDAY($P$11),$Q$11, IF(WEEKDAY(C21)=WEEKDAY($P$12),$Q$12,""))))))),"")</f>
        <v>0</v>
      </c>
    </row>
    <row r="22" customFormat="false" ht="17.35" hidden="false" customHeight="false" outlineLevel="0" collapsed="false">
      <c r="B22" s="32" t="n">
        <f aca="false">B21+1</f>
        <v>41715</v>
      </c>
      <c r="C22" s="33" t="n">
        <f aca="false">B22</f>
        <v>41715</v>
      </c>
      <c r="D22" s="19"/>
      <c r="E22" s="34"/>
      <c r="F22" s="34"/>
      <c r="G22" s="34"/>
      <c r="H22" s="34"/>
      <c r="I22" s="34" t="str">
        <f aca="true">IF(AZ22=0,"",IF(AY22=0,"",IF(OR(B22&lt;=TODAY(),AZ22),AY22,"")))</f>
        <v/>
      </c>
      <c r="J22" s="22" t="n">
        <f aca="false">IF(AND(Feiertage!$G$2&lt;&gt;"ja",AV22=1),IF(AZ22&gt;0,BB22+AZ22,BB22),IF(AZ22=0,0, IF(I22&lt;&gt;"",AZ22-I22,AZ22)))+AX22</f>
        <v>0</v>
      </c>
      <c r="K22" s="34" t="n">
        <f aca="false">IF(AV22=0,BB22,IF(Feiertage!$G$2="ja","00:00",BB22))</f>
        <v>0</v>
      </c>
      <c r="L22" s="22" t="str">
        <f aca="true">IF(OR(B22&lt;=TODAY(),J22,AW22="G"),IF(J22&lt;&gt;"",IF(J22-K22=0,"",J22-K22),IF(K22&lt;&gt;"",-K22,"")),"")</f>
        <v/>
      </c>
      <c r="M22" s="23" t="str">
        <f aca="false">IF(LOWER(AW22)=LOWER(Urlaub!$W$19),Urlaub!$S$19, IF(LOWER(AW22)=LOWER(Urlaub!$W$20),Urlaub!$S$20, IF(LOWER(AW22)=LOWER(Urlaub!$W$21),Urlaub!$S$21, IF(LOWER(AW22)=LOWER(Urlaub!$W$22),Urlaub!$S$22, IF(LOWER(AW22)=LOWER(Urlaub!$W$23),Urlaub!$S$23, IF(LOWER(AW22)=LOWER(Urlaub!$W$24),Urlaub!$S$24,""))))))&amp;IF(AND(EXACT(LOWER(AW22),AW22),AW22&lt;&gt;0)," 1/2","")</f>
        <v/>
      </c>
      <c r="N22" s="36" t="n">
        <f aca="false">24*J22*IF(WEEKDAY(C22)=WEEKDAY($P$6),$S$6, IF(WEEKDAY(C22)=WEEKDAY($P$7),$S$7, IF(WEEKDAY(C22)=WEEKDAY($P$8),$S$8, IF(WEEKDAY(C22)=WEEKDAY($P$9),$S$9, IF(WEEKDAY(C22)=WEEKDAY($P$10),$S$10, IF(WEEKDAY(C22)=WEEKDAY($P$11),$S$11, IF(WEEKDAY(C22)=WEEKDAY($P$12),$S$12,"")))))))</f>
        <v>0</v>
      </c>
      <c r="AV22" s="0" t="n">
        <f aca="false">IF(IFERROR(MATCH($B22,Feiertage!$B$2:$B$34,0)&gt;0,0),1,0)</f>
        <v>0</v>
      </c>
      <c r="AW22" s="27" t="n">
        <f aca="false">IFERROR(HLOOKUP(DAY(B22),Urlaub!$C$4:$AG$16,MONTH(B22)+1,0),0)</f>
        <v>0</v>
      </c>
      <c r="AX22" s="28" t="n">
        <f aca="false">IFERROR(IF(OR(AW22=0,AW22="G"),0,IF(EXACT(LOWER(AW22),AW22),0.5*BB22,BB22)),"")</f>
        <v>0</v>
      </c>
      <c r="AY22" s="29" t="n">
        <f aca="false">IFERROR(IF(WEEKDAY(C22)=WEEKDAY($P$6),$R$6, IF(WEEKDAY(C22)=WEEKDAY($P$7),$R$7, IF(WEEKDAY(C22)=WEEKDAY($P$8),$R$8, IF(WEEKDAY(C22)=WEEKDAY($P$9),$R$9, IF(WEEKDAY(C22)=WEEKDAY($P$10),$R$10, IF(WEEKDAY(C22)=WEEKDAY($P$11),$R$11, IF(WEEKDAY(C22)=WEEKDAY($P$12),$R$12,""))))))),"")</f>
        <v>0.0208333333333333</v>
      </c>
      <c r="AZ22" s="30" t="n">
        <f aca="false">IF(F22,IF(E22,IF(E22&gt;F22,F22+"24:00"-E22,F22-E22),0),0)+IF(G22,IF(G22,IF(G22&gt;H22,H22+"24:00"-G22,H22-G22),0),0)</f>
        <v>0</v>
      </c>
      <c r="BA22" s="31" t="n">
        <f aca="false">AZ22*24</f>
        <v>0</v>
      </c>
      <c r="BB22" s="30" t="n">
        <f aca="false">IFERROR(IF(WEEKDAY(C22)=WEEKDAY($P$6),$Q$6, IF(WEEKDAY(C22)=WEEKDAY($P$7),$Q$7, IF(WEEKDAY(C22)=WEEKDAY($P$8),$Q$8, IF(WEEKDAY(C22)=WEEKDAY($P$9),$Q$9, IF(WEEKDAY(C22)=WEEKDAY($P$10),$Q$10, IF(WEEKDAY(C22)=WEEKDAY($P$11),$Q$11, IF(WEEKDAY(C22)=WEEKDAY($P$12),$Q$12,""))))))),"")</f>
        <v>0</v>
      </c>
    </row>
    <row r="23" customFormat="false" ht="17.35" hidden="false" customHeight="false" outlineLevel="0" collapsed="false">
      <c r="B23" s="32" t="n">
        <f aca="false">B22+1</f>
        <v>41716</v>
      </c>
      <c r="C23" s="33" t="n">
        <f aca="false">B23</f>
        <v>41716</v>
      </c>
      <c r="D23" s="19"/>
      <c r="E23" s="34"/>
      <c r="F23" s="34"/>
      <c r="G23" s="34"/>
      <c r="H23" s="34"/>
      <c r="I23" s="34" t="str">
        <f aca="true">IF(AZ23=0,"",IF(AY23=0,"",IF(OR(B23&lt;=TODAY(),AZ23),AY23,"")))</f>
        <v/>
      </c>
      <c r="J23" s="22" t="n">
        <f aca="false">IF(AND(Feiertage!$G$2&lt;&gt;"ja",AV23=1),IF(AZ23&gt;0,BB23+AZ23,BB23),IF(AZ23=0,0, IF(I23&lt;&gt;"",AZ23-I23,AZ23)))+AX23</f>
        <v>0</v>
      </c>
      <c r="K23" s="34" t="n">
        <f aca="false">IF(AV23=0,BB23,IF(Feiertage!$G$2="ja","00:00",BB23))</f>
        <v>0.333333333333333</v>
      </c>
      <c r="L23" s="22" t="str">
        <f aca="true">IF(OR(B23&lt;=TODAY(),J23,AW23="G"),IF(J23&lt;&gt;"",IF(J23-K23=0,"",J23-K23),IF(K23&lt;&gt;"",-K23,"")),"")</f>
        <v/>
      </c>
      <c r="M23" s="23" t="str">
        <f aca="false">IF(LOWER(AW23)=LOWER(Urlaub!$W$19),Urlaub!$S$19, IF(LOWER(AW23)=LOWER(Urlaub!$W$20),Urlaub!$S$20, IF(LOWER(AW23)=LOWER(Urlaub!$W$21),Urlaub!$S$21, IF(LOWER(AW23)=LOWER(Urlaub!$W$22),Urlaub!$S$22, IF(LOWER(AW23)=LOWER(Urlaub!$W$23),Urlaub!$S$23, IF(LOWER(AW23)=LOWER(Urlaub!$W$24),Urlaub!$S$24,""))))))&amp;IF(AND(EXACT(LOWER(AW23),AW23),AW23&lt;&gt;0)," 1/2","")</f>
        <v/>
      </c>
      <c r="N23" s="36" t="n">
        <f aca="false">24*J23*IF(WEEKDAY(C23)=WEEKDAY($P$6),$S$6, IF(WEEKDAY(C23)=WEEKDAY($P$7),$S$7, IF(WEEKDAY(C23)=WEEKDAY($P$8),$S$8, IF(WEEKDAY(C23)=WEEKDAY($P$9),$S$9, IF(WEEKDAY(C23)=WEEKDAY($P$10),$S$10, IF(WEEKDAY(C23)=WEEKDAY($P$11),$S$11, IF(WEEKDAY(C23)=WEEKDAY($P$12),$S$12,"")))))))</f>
        <v>0</v>
      </c>
      <c r="AV23" s="0" t="n">
        <f aca="false">IF(IFERROR(MATCH($B23,Feiertage!$B$2:$B$34,0)&gt;0,0),1,0)</f>
        <v>0</v>
      </c>
      <c r="AW23" s="27" t="n">
        <f aca="false">IFERROR(HLOOKUP(DAY(B23),Urlaub!$C$4:$AG$16,MONTH(B23)+1,0),0)</f>
        <v>0</v>
      </c>
      <c r="AX23" s="28" t="n">
        <f aca="false">IFERROR(IF(OR(AW23=0,AW23="G"),0,IF(EXACT(LOWER(AW23),AW23),0.5*BB23,BB23)),"")</f>
        <v>0</v>
      </c>
      <c r="AY23" s="29" t="n">
        <f aca="false">IFERROR(IF(WEEKDAY(C23)=WEEKDAY($P$6),$R$6, IF(WEEKDAY(C23)=WEEKDAY($P$7),$R$7, IF(WEEKDAY(C23)=WEEKDAY($P$8),$R$8, IF(WEEKDAY(C23)=WEEKDAY($P$9),$R$9, IF(WEEKDAY(C23)=WEEKDAY($P$10),$R$10, IF(WEEKDAY(C23)=WEEKDAY($P$11),$R$11, IF(WEEKDAY(C23)=WEEKDAY($P$12),$R$12,""))))))),"")</f>
        <v>0.0208333333333333</v>
      </c>
      <c r="AZ23" s="30" t="n">
        <f aca="false">IF(F23,IF(E23,IF(E23&gt;F23,F23+"24:00"-E23,F23-E23),0),0)+IF(G23,IF(G23,IF(G23&gt;H23,H23+"24:00"-G23,H23-G23),0),0)</f>
        <v>0</v>
      </c>
      <c r="BA23" s="31" t="n">
        <f aca="false">AZ23*24</f>
        <v>0</v>
      </c>
      <c r="BB23" s="30" t="n">
        <f aca="false">IFERROR(IF(WEEKDAY(C23)=WEEKDAY($P$6),$Q$6, IF(WEEKDAY(C23)=WEEKDAY($P$7),$Q$7, IF(WEEKDAY(C23)=WEEKDAY($P$8),$Q$8, IF(WEEKDAY(C23)=WEEKDAY($P$9),$Q$9, IF(WEEKDAY(C23)=WEEKDAY($P$10),$Q$10, IF(WEEKDAY(C23)=WEEKDAY($P$11),$Q$11, IF(WEEKDAY(C23)=WEEKDAY($P$12),$Q$12,""))))))),"")</f>
        <v>0.333333333333333</v>
      </c>
    </row>
    <row r="24" customFormat="false" ht="17.35" hidden="false" customHeight="false" outlineLevel="0" collapsed="false">
      <c r="B24" s="32" t="n">
        <f aca="false">B23+1</f>
        <v>41717</v>
      </c>
      <c r="C24" s="33" t="n">
        <f aca="false">B24</f>
        <v>41717</v>
      </c>
      <c r="D24" s="19"/>
      <c r="E24" s="34"/>
      <c r="F24" s="34"/>
      <c r="G24" s="34"/>
      <c r="H24" s="34"/>
      <c r="I24" s="34" t="str">
        <f aca="true">IF(AZ24=0,"",IF(AY24=0,"",IF(OR(B24&lt;=TODAY(),AZ24),AY24,"")))</f>
        <v/>
      </c>
      <c r="J24" s="22" t="n">
        <f aca="false">IF(AND(Feiertage!$G$2&lt;&gt;"ja",AV24=1),IF(AZ24&gt;0,BB24+AZ24,BB24),IF(AZ24=0,0, IF(I24&lt;&gt;"",AZ24-I24,AZ24)))+AX24</f>
        <v>0</v>
      </c>
      <c r="K24" s="34" t="n">
        <f aca="false">IF(AV24=0,BB24,IF(Feiertage!$G$2="ja","00:00",BB24))</f>
        <v>0.333333333333333</v>
      </c>
      <c r="L24" s="22" t="str">
        <f aca="true">IF(OR(B24&lt;=TODAY(),J24,AW24="G"),IF(J24&lt;&gt;"",IF(J24-K24=0,"",J24-K24),IF(K24&lt;&gt;"",-K24,"")),"")</f>
        <v/>
      </c>
      <c r="M24" s="23" t="str">
        <f aca="false">IF(LOWER(AW24)=LOWER(Urlaub!$W$19),Urlaub!$S$19, IF(LOWER(AW24)=LOWER(Urlaub!$W$20),Urlaub!$S$20, IF(LOWER(AW24)=LOWER(Urlaub!$W$21),Urlaub!$S$21, IF(LOWER(AW24)=LOWER(Urlaub!$W$22),Urlaub!$S$22, IF(LOWER(AW24)=LOWER(Urlaub!$W$23),Urlaub!$S$23, IF(LOWER(AW24)=LOWER(Urlaub!$W$24),Urlaub!$S$24,""))))))&amp;IF(AND(EXACT(LOWER(AW24),AW24),AW24&lt;&gt;0)," 1/2","")</f>
        <v/>
      </c>
      <c r="N24" s="36" t="n">
        <f aca="false">24*J24*IF(WEEKDAY(C24)=WEEKDAY($P$6),$S$6, IF(WEEKDAY(C24)=WEEKDAY($P$7),$S$7, IF(WEEKDAY(C24)=WEEKDAY($P$8),$S$8, IF(WEEKDAY(C24)=WEEKDAY($P$9),$S$9, IF(WEEKDAY(C24)=WEEKDAY($P$10),$S$10, IF(WEEKDAY(C24)=WEEKDAY($P$11),$S$11, IF(WEEKDAY(C24)=WEEKDAY($P$12),$S$12,"")))))))</f>
        <v>0</v>
      </c>
      <c r="AV24" s="0" t="n">
        <f aca="false">IF(IFERROR(MATCH($B24,Feiertage!$B$2:$B$34,0)&gt;0,0),1,0)</f>
        <v>0</v>
      </c>
      <c r="AW24" s="27" t="n">
        <f aca="false">IFERROR(HLOOKUP(DAY(B24),Urlaub!$C$4:$AG$16,MONTH(B24)+1,0),0)</f>
        <v>0</v>
      </c>
      <c r="AX24" s="28" t="n">
        <f aca="false">IFERROR(IF(OR(AW24=0,AW24="G"),0,IF(EXACT(LOWER(AW24),AW24),0.5*BB24,BB24)),"")</f>
        <v>0</v>
      </c>
      <c r="AY24" s="29" t="n">
        <f aca="false">IFERROR(IF(WEEKDAY(C24)=WEEKDAY($P$6),$R$6, IF(WEEKDAY(C24)=WEEKDAY($P$7),$R$7, IF(WEEKDAY(C24)=WEEKDAY($P$8),$R$8, IF(WEEKDAY(C24)=WEEKDAY($P$9),$R$9, IF(WEEKDAY(C24)=WEEKDAY($P$10),$R$10, IF(WEEKDAY(C24)=WEEKDAY($P$11),$R$11, IF(WEEKDAY(C24)=WEEKDAY($P$12),$R$12,""))))))),"")</f>
        <v>0.0208333333333333</v>
      </c>
      <c r="AZ24" s="30" t="n">
        <f aca="false">IF(F24,IF(E24,IF(E24&gt;F24,F24+"24:00"-E24,F24-E24),0),0)+IF(G24,IF(G24,IF(G24&gt;H24,H24+"24:00"-G24,H24-G24),0),0)</f>
        <v>0</v>
      </c>
      <c r="BA24" s="31" t="n">
        <f aca="false">AZ24*24</f>
        <v>0</v>
      </c>
      <c r="BB24" s="30" t="n">
        <f aca="false">IFERROR(IF(WEEKDAY(C24)=WEEKDAY($P$6),$Q$6, IF(WEEKDAY(C24)=WEEKDAY($P$7),$Q$7, IF(WEEKDAY(C24)=WEEKDAY($P$8),$Q$8, IF(WEEKDAY(C24)=WEEKDAY($P$9),$Q$9, IF(WEEKDAY(C24)=WEEKDAY($P$10),$Q$10, IF(WEEKDAY(C24)=WEEKDAY($P$11),$Q$11, IF(WEEKDAY(C24)=WEEKDAY($P$12),$Q$12,""))))))),"")</f>
        <v>0.333333333333333</v>
      </c>
    </row>
    <row r="25" customFormat="false" ht="17.35" hidden="false" customHeight="false" outlineLevel="0" collapsed="false">
      <c r="B25" s="32" t="n">
        <f aca="false">B24+1</f>
        <v>41718</v>
      </c>
      <c r="C25" s="33" t="n">
        <f aca="false">B25</f>
        <v>41718</v>
      </c>
      <c r="D25" s="19"/>
      <c r="E25" s="34"/>
      <c r="F25" s="34"/>
      <c r="G25" s="34"/>
      <c r="H25" s="34"/>
      <c r="I25" s="34" t="str">
        <f aca="true">IF(AZ25=0,"",IF(AY25=0,"",IF(OR(B25&lt;=TODAY(),AZ25),AY25,"")))</f>
        <v/>
      </c>
      <c r="J25" s="22" t="n">
        <f aca="false">IF(AND(Feiertage!$G$2&lt;&gt;"ja",AV25=1),IF(AZ25&gt;0,BB25+AZ25,BB25),IF(AZ25=0,0, IF(I25&lt;&gt;"",AZ25-I25,AZ25)))+AX25</f>
        <v>0</v>
      </c>
      <c r="K25" s="34" t="n">
        <f aca="false">IF(AV25=0,BB25,IF(Feiertage!$G$2="ja","00:00",BB25))</f>
        <v>0.333333333333333</v>
      </c>
      <c r="L25" s="22" t="str">
        <f aca="true">IF(OR(B25&lt;=TODAY(),J25,AW25="G"),IF(J25&lt;&gt;"",IF(J25-K25=0,"",J25-K25),IF(K25&lt;&gt;"",-K25,"")),"")</f>
        <v/>
      </c>
      <c r="M25" s="23" t="str">
        <f aca="false">IF(LOWER(AW25)=LOWER(Urlaub!$W$19),Urlaub!$S$19, IF(LOWER(AW25)=LOWER(Urlaub!$W$20),Urlaub!$S$20, IF(LOWER(AW25)=LOWER(Urlaub!$W$21),Urlaub!$S$21, IF(LOWER(AW25)=LOWER(Urlaub!$W$22),Urlaub!$S$22, IF(LOWER(AW25)=LOWER(Urlaub!$W$23),Urlaub!$S$23, IF(LOWER(AW25)=LOWER(Urlaub!$W$24),Urlaub!$S$24,""))))))&amp;IF(AND(EXACT(LOWER(AW25),AW25),AW25&lt;&gt;0)," 1/2","")</f>
        <v/>
      </c>
      <c r="N25" s="36" t="n">
        <f aca="false">24*J25*IF(WEEKDAY(C25)=WEEKDAY($P$6),$S$6, IF(WEEKDAY(C25)=WEEKDAY($P$7),$S$7, IF(WEEKDAY(C25)=WEEKDAY($P$8),$S$8, IF(WEEKDAY(C25)=WEEKDAY($P$9),$S$9, IF(WEEKDAY(C25)=WEEKDAY($P$10),$S$10, IF(WEEKDAY(C25)=WEEKDAY($P$11),$S$11, IF(WEEKDAY(C25)=WEEKDAY($P$12),$S$12,"")))))))</f>
        <v>0</v>
      </c>
      <c r="AV25" s="0" t="n">
        <f aca="false">IF(IFERROR(MATCH($B25,Feiertage!$B$2:$B$34,0)&gt;0,0),1,0)</f>
        <v>0</v>
      </c>
      <c r="AW25" s="27" t="n">
        <f aca="false">IFERROR(HLOOKUP(DAY(B25),Urlaub!$C$4:$AG$16,MONTH(B25)+1,0),0)</f>
        <v>0</v>
      </c>
      <c r="AX25" s="28" t="n">
        <f aca="false">IFERROR(IF(OR(AW25=0,AW25="G"),0,IF(EXACT(LOWER(AW25),AW25),0.5*BB25,BB25)),"")</f>
        <v>0</v>
      </c>
      <c r="AY25" s="29" t="n">
        <f aca="false">IFERROR(IF(WEEKDAY(C25)=WEEKDAY($P$6),$R$6, IF(WEEKDAY(C25)=WEEKDAY($P$7),$R$7, IF(WEEKDAY(C25)=WEEKDAY($P$8),$R$8, IF(WEEKDAY(C25)=WEEKDAY($P$9),$R$9, IF(WEEKDAY(C25)=WEEKDAY($P$10),$R$10, IF(WEEKDAY(C25)=WEEKDAY($P$11),$R$11, IF(WEEKDAY(C25)=WEEKDAY($P$12),$R$12,""))))))),"")</f>
        <v>0.0208333333333333</v>
      </c>
      <c r="AZ25" s="30" t="n">
        <f aca="false">IF(F25,IF(E25,IF(E25&gt;F25,F25+"24:00"-E25,F25-E25),0),0)+IF(G25,IF(G25,IF(G25&gt;H25,H25+"24:00"-G25,H25-G25),0),0)</f>
        <v>0</v>
      </c>
      <c r="BA25" s="31" t="n">
        <f aca="false">AZ25*24</f>
        <v>0</v>
      </c>
      <c r="BB25" s="30" t="n">
        <f aca="false">IFERROR(IF(WEEKDAY(C25)=WEEKDAY($P$6),$Q$6, IF(WEEKDAY(C25)=WEEKDAY($P$7),$Q$7, IF(WEEKDAY(C25)=WEEKDAY($P$8),$Q$8, IF(WEEKDAY(C25)=WEEKDAY($P$9),$Q$9, IF(WEEKDAY(C25)=WEEKDAY($P$10),$Q$10, IF(WEEKDAY(C25)=WEEKDAY($P$11),$Q$11, IF(WEEKDAY(C25)=WEEKDAY($P$12),$Q$12,""))))))),"")</f>
        <v>0.333333333333333</v>
      </c>
    </row>
    <row r="26" customFormat="false" ht="17.35" hidden="false" customHeight="false" outlineLevel="0" collapsed="false">
      <c r="B26" s="32" t="n">
        <f aca="false">B25+1</f>
        <v>41719</v>
      </c>
      <c r="C26" s="33" t="n">
        <f aca="false">B26</f>
        <v>41719</v>
      </c>
      <c r="D26" s="19"/>
      <c r="E26" s="34"/>
      <c r="F26" s="34"/>
      <c r="G26" s="34"/>
      <c r="H26" s="34"/>
      <c r="I26" s="34" t="str">
        <f aca="true">IF(AZ26=0,"",IF(AY26=0,"",IF(OR(B26&lt;=TODAY(),AZ26),AY26,"")))</f>
        <v/>
      </c>
      <c r="J26" s="22" t="n">
        <f aca="false">IF(AND(Feiertage!$G$2&lt;&gt;"ja",AV26=1),IF(AZ26&gt;0,BB26+AZ26,BB26),IF(AZ26=0,0, IF(I26&lt;&gt;"",AZ26-I26,AZ26)))+AX26</f>
        <v>0</v>
      </c>
      <c r="K26" s="34" t="n">
        <f aca="false">IF(AV26=0,BB26,IF(Feiertage!$G$2="ja","00:00",BB26))</f>
        <v>0.333333333333333</v>
      </c>
      <c r="L26" s="22" t="str">
        <f aca="true">IF(OR(B26&lt;=TODAY(),J26,AW26="G"),IF(J26&lt;&gt;"",IF(J26-K26=0,"",J26-K26),IF(K26&lt;&gt;"",-K26,"")),"")</f>
        <v/>
      </c>
      <c r="M26" s="23" t="str">
        <f aca="false">IF(LOWER(AW26)=LOWER(Urlaub!$W$19),Urlaub!$S$19, IF(LOWER(AW26)=LOWER(Urlaub!$W$20),Urlaub!$S$20, IF(LOWER(AW26)=LOWER(Urlaub!$W$21),Urlaub!$S$21, IF(LOWER(AW26)=LOWER(Urlaub!$W$22),Urlaub!$S$22, IF(LOWER(AW26)=LOWER(Urlaub!$W$23),Urlaub!$S$23, IF(LOWER(AW26)=LOWER(Urlaub!$W$24),Urlaub!$S$24,""))))))&amp;IF(AND(EXACT(LOWER(AW26),AW26),AW26&lt;&gt;0)," 1/2","")</f>
        <v/>
      </c>
      <c r="N26" s="36" t="n">
        <f aca="false">24*J26*IF(WEEKDAY(C26)=WEEKDAY($P$6),$S$6, IF(WEEKDAY(C26)=WEEKDAY($P$7),$S$7, IF(WEEKDAY(C26)=WEEKDAY($P$8),$S$8, IF(WEEKDAY(C26)=WEEKDAY($P$9),$S$9, IF(WEEKDAY(C26)=WEEKDAY($P$10),$S$10, IF(WEEKDAY(C26)=WEEKDAY($P$11),$S$11, IF(WEEKDAY(C26)=WEEKDAY($P$12),$S$12,"")))))))</f>
        <v>0</v>
      </c>
      <c r="AV26" s="0" t="n">
        <f aca="false">IF(IFERROR(MATCH($B26,Feiertage!$B$2:$B$34,0)&gt;0,0),1,0)</f>
        <v>0</v>
      </c>
      <c r="AW26" s="27" t="n">
        <f aca="false">IFERROR(HLOOKUP(DAY(B26),Urlaub!$C$4:$AG$16,MONTH(B26)+1,0),0)</f>
        <v>0</v>
      </c>
      <c r="AX26" s="28" t="n">
        <f aca="false">IFERROR(IF(OR(AW26=0,AW26="G"),0,IF(EXACT(LOWER(AW26),AW26),0.5*BB26,BB26)),"")</f>
        <v>0</v>
      </c>
      <c r="AY26" s="29" t="n">
        <f aca="false">IFERROR(IF(WEEKDAY(C26)=WEEKDAY($P$6),$R$6, IF(WEEKDAY(C26)=WEEKDAY($P$7),$R$7, IF(WEEKDAY(C26)=WEEKDAY($P$8),$R$8, IF(WEEKDAY(C26)=WEEKDAY($P$9),$R$9, IF(WEEKDAY(C26)=WEEKDAY($P$10),$R$10, IF(WEEKDAY(C26)=WEEKDAY($P$11),$R$11, IF(WEEKDAY(C26)=WEEKDAY($P$12),$R$12,""))))))),"")</f>
        <v>0.0208333333333333</v>
      </c>
      <c r="AZ26" s="30" t="n">
        <f aca="false">IF(F26,IF(E26,IF(E26&gt;F26,F26+"24:00"-E26,F26-E26),0),0)+IF(G26,IF(G26,IF(G26&gt;H26,H26+"24:00"-G26,H26-G26),0),0)</f>
        <v>0</v>
      </c>
      <c r="BA26" s="31" t="n">
        <f aca="false">AZ26*24</f>
        <v>0</v>
      </c>
      <c r="BB26" s="30" t="n">
        <f aca="false">IFERROR(IF(WEEKDAY(C26)=WEEKDAY($P$6),$Q$6, IF(WEEKDAY(C26)=WEEKDAY($P$7),$Q$7, IF(WEEKDAY(C26)=WEEKDAY($P$8),$Q$8, IF(WEEKDAY(C26)=WEEKDAY($P$9),$Q$9, IF(WEEKDAY(C26)=WEEKDAY($P$10),$Q$10, IF(WEEKDAY(C26)=WEEKDAY($P$11),$Q$11, IF(WEEKDAY(C26)=WEEKDAY($P$12),$Q$12,""))))))),"")</f>
        <v>0.333333333333333</v>
      </c>
    </row>
    <row r="27" customFormat="false" ht="17.35" hidden="false" customHeight="false" outlineLevel="0" collapsed="false">
      <c r="B27" s="32" t="n">
        <f aca="false">B26+1</f>
        <v>41720</v>
      </c>
      <c r="C27" s="33" t="n">
        <f aca="false">B27</f>
        <v>41720</v>
      </c>
      <c r="D27" s="19"/>
      <c r="E27" s="34"/>
      <c r="F27" s="34"/>
      <c r="G27" s="34"/>
      <c r="H27" s="34"/>
      <c r="I27" s="34" t="str">
        <f aca="true">IF(AZ27=0,"",IF(AY27=0,"",IF(OR(B27&lt;=TODAY(),AZ27),AY27,"")))</f>
        <v/>
      </c>
      <c r="J27" s="22" t="n">
        <f aca="false">IF(AND(Feiertage!$G$2&lt;&gt;"ja",AV27=1),IF(AZ27&gt;0,BB27+AZ27,BB27),IF(AZ27=0,0, IF(I27&lt;&gt;"",AZ27-I27,AZ27)))+AX27</f>
        <v>0</v>
      </c>
      <c r="K27" s="34" t="n">
        <f aca="false">IF(AV27=0,BB27,IF(Feiertage!$G$2="ja","00:00",BB27))</f>
        <v>0.25</v>
      </c>
      <c r="L27" s="22" t="str">
        <f aca="true">IF(OR(B27&lt;=TODAY(),J27,AW27="G"),IF(J27&lt;&gt;"",IF(J27-K27=0,"",J27-K27),IF(K27&lt;&gt;"",-K27,"")),"")</f>
        <v/>
      </c>
      <c r="M27" s="23" t="str">
        <f aca="false">IF(LOWER(AW27)=LOWER(Urlaub!$W$19),Urlaub!$S$19, IF(LOWER(AW27)=LOWER(Urlaub!$W$20),Urlaub!$S$20, IF(LOWER(AW27)=LOWER(Urlaub!$W$21),Urlaub!$S$21, IF(LOWER(AW27)=LOWER(Urlaub!$W$22),Urlaub!$S$22, IF(LOWER(AW27)=LOWER(Urlaub!$W$23),Urlaub!$S$23, IF(LOWER(AW27)=LOWER(Urlaub!$W$24),Urlaub!$S$24,""))))))&amp;IF(AND(EXACT(LOWER(AW27),AW27),AW27&lt;&gt;0)," 1/2","")</f>
        <v/>
      </c>
      <c r="N27" s="36" t="n">
        <f aca="false">24*J27*IF(WEEKDAY(C27)=WEEKDAY($P$6),$S$6, IF(WEEKDAY(C27)=WEEKDAY($P$7),$S$7, IF(WEEKDAY(C27)=WEEKDAY($P$8),$S$8, IF(WEEKDAY(C27)=WEEKDAY($P$9),$S$9, IF(WEEKDAY(C27)=WEEKDAY($P$10),$S$10, IF(WEEKDAY(C27)=WEEKDAY($P$11),$S$11, IF(WEEKDAY(C27)=WEEKDAY($P$12),$S$12,"")))))))</f>
        <v>0</v>
      </c>
      <c r="AV27" s="0" t="n">
        <f aca="false">IF(IFERROR(MATCH($B27,Feiertage!$B$2:$B$34,0)&gt;0,0),1,0)</f>
        <v>0</v>
      </c>
      <c r="AW27" s="27" t="n">
        <f aca="false">IFERROR(HLOOKUP(DAY(B27),Urlaub!$C$4:$AG$16,MONTH(B27)+1,0),0)</f>
        <v>0</v>
      </c>
      <c r="AX27" s="28" t="n">
        <f aca="false">IFERROR(IF(OR(AW27=0,AW27="G"),0,IF(EXACT(LOWER(AW27),AW27),0.5*BB27,BB27)),"")</f>
        <v>0</v>
      </c>
      <c r="AY27" s="29" t="n">
        <f aca="false">IFERROR(IF(WEEKDAY(C27)=WEEKDAY($P$6),$R$6, IF(WEEKDAY(C27)=WEEKDAY($P$7),$R$7, IF(WEEKDAY(C27)=WEEKDAY($P$8),$R$8, IF(WEEKDAY(C27)=WEEKDAY($P$9),$R$9, IF(WEEKDAY(C27)=WEEKDAY($P$10),$R$10, IF(WEEKDAY(C27)=WEEKDAY($P$11),$R$11, IF(WEEKDAY(C27)=WEEKDAY($P$12),$R$12,""))))))),"")</f>
        <v>0.0208333333333333</v>
      </c>
      <c r="AZ27" s="30" t="n">
        <f aca="false">IF(F27,IF(E27,IF(E27&gt;F27,F27+"24:00"-E27,F27-E27),0),0)+IF(G27,IF(G27,IF(G27&gt;H27,H27+"24:00"-G27,H27-G27),0),0)</f>
        <v>0</v>
      </c>
      <c r="BA27" s="31" t="n">
        <f aca="false">AZ27*24</f>
        <v>0</v>
      </c>
      <c r="BB27" s="30" t="n">
        <f aca="false">IFERROR(IF(WEEKDAY(C27)=WEEKDAY($P$6),$Q$6, IF(WEEKDAY(C27)=WEEKDAY($P$7),$Q$7, IF(WEEKDAY(C27)=WEEKDAY($P$8),$Q$8, IF(WEEKDAY(C27)=WEEKDAY($P$9),$Q$9, IF(WEEKDAY(C27)=WEEKDAY($P$10),$Q$10, IF(WEEKDAY(C27)=WEEKDAY($P$11),$Q$11, IF(WEEKDAY(C27)=WEEKDAY($P$12),$Q$12,""))))))),"")</f>
        <v>0.25</v>
      </c>
    </row>
    <row r="28" customFormat="false" ht="17.35" hidden="false" customHeight="false" outlineLevel="0" collapsed="false">
      <c r="B28" s="32" t="n">
        <f aca="false">B27+1</f>
        <v>41721</v>
      </c>
      <c r="C28" s="33" t="n">
        <f aca="false">B28</f>
        <v>41721</v>
      </c>
      <c r="D28" s="19"/>
      <c r="E28" s="34"/>
      <c r="F28" s="34"/>
      <c r="G28" s="34"/>
      <c r="H28" s="34"/>
      <c r="I28" s="34" t="str">
        <f aca="true">IF(AZ28=0,"",IF(AY28=0,"",IF(OR(B28&lt;=TODAY(),AZ28),AY28,"")))</f>
        <v/>
      </c>
      <c r="J28" s="22" t="n">
        <f aca="false">IF(AND(Feiertage!$G$2&lt;&gt;"ja",AV28=1),IF(AZ28&gt;0,BB28+AZ28,BB28),IF(AZ28=0,0, IF(I28&lt;&gt;"",AZ28-I28,AZ28)))+AX28</f>
        <v>0</v>
      </c>
      <c r="K28" s="34" t="n">
        <f aca="false">IF(AV28=0,BB28,IF(Feiertage!$G$2="ja","00:00",BB28))</f>
        <v>0</v>
      </c>
      <c r="L28" s="22" t="str">
        <f aca="true">IF(OR(B28&lt;=TODAY(),J28,AW28="G"),IF(J28&lt;&gt;"",IF(J28-K28=0,"",J28-K28),IF(K28&lt;&gt;"",-K28,"")),"")</f>
        <v/>
      </c>
      <c r="M28" s="23" t="str">
        <f aca="false">IF(LOWER(AW28)=LOWER(Urlaub!$W$19),Urlaub!$S$19, IF(LOWER(AW28)=LOWER(Urlaub!$W$20),Urlaub!$S$20, IF(LOWER(AW28)=LOWER(Urlaub!$W$21),Urlaub!$S$21, IF(LOWER(AW28)=LOWER(Urlaub!$W$22),Urlaub!$S$22, IF(LOWER(AW28)=LOWER(Urlaub!$W$23),Urlaub!$S$23, IF(LOWER(AW28)=LOWER(Urlaub!$W$24),Urlaub!$S$24,""))))))&amp;IF(AND(EXACT(LOWER(AW28),AW28),AW28&lt;&gt;0)," 1/2","")</f>
        <v/>
      </c>
      <c r="N28" s="36" t="n">
        <f aca="false">24*J28*IF(WEEKDAY(C28)=WEEKDAY($P$6),$S$6, IF(WEEKDAY(C28)=WEEKDAY($P$7),$S$7, IF(WEEKDAY(C28)=WEEKDAY($P$8),$S$8, IF(WEEKDAY(C28)=WEEKDAY($P$9),$S$9, IF(WEEKDAY(C28)=WEEKDAY($P$10),$S$10, IF(WEEKDAY(C28)=WEEKDAY($P$11),$S$11, IF(WEEKDAY(C28)=WEEKDAY($P$12),$S$12,"")))))))</f>
        <v>0</v>
      </c>
      <c r="AV28" s="0" t="n">
        <f aca="false">IF(IFERROR(MATCH($B28,Feiertage!$B$2:$B$34,0)&gt;0,0),1,0)</f>
        <v>0</v>
      </c>
      <c r="AW28" s="27" t="n">
        <f aca="false">IFERROR(HLOOKUP(DAY(B28),Urlaub!$C$4:$AG$16,MONTH(B28)+1,0),0)</f>
        <v>0</v>
      </c>
      <c r="AX28" s="28" t="n">
        <f aca="false">IFERROR(IF(OR(AW28=0,AW28="G"),0,IF(EXACT(LOWER(AW28),AW28),0.5*BB28,BB28)),"")</f>
        <v>0</v>
      </c>
      <c r="AY28" s="29" t="n">
        <f aca="false">IFERROR(IF(WEEKDAY(C28)=WEEKDAY($P$6),$R$6, IF(WEEKDAY(C28)=WEEKDAY($P$7),$R$7, IF(WEEKDAY(C28)=WEEKDAY($P$8),$R$8, IF(WEEKDAY(C28)=WEEKDAY($P$9),$R$9, IF(WEEKDAY(C28)=WEEKDAY($P$10),$R$10, IF(WEEKDAY(C28)=WEEKDAY($P$11),$R$11, IF(WEEKDAY(C28)=WEEKDAY($P$12),$R$12,""))))))),"")</f>
        <v>0.0208333333333333</v>
      </c>
      <c r="AZ28" s="30" t="n">
        <f aca="false">IF(F28,IF(E28,IF(E28&gt;F28,F28+"24:00"-E28,F28-E28),0),0)+IF(G28,IF(G28,IF(G28&gt;H28,H28+"24:00"-G28,H28-G28),0),0)</f>
        <v>0</v>
      </c>
      <c r="BA28" s="31" t="n">
        <f aca="false">AZ28*24</f>
        <v>0</v>
      </c>
      <c r="BB28" s="30" t="n">
        <f aca="false">IFERROR(IF(WEEKDAY(C28)=WEEKDAY($P$6),$Q$6, IF(WEEKDAY(C28)=WEEKDAY($P$7),$Q$7, IF(WEEKDAY(C28)=WEEKDAY($P$8),$Q$8, IF(WEEKDAY(C28)=WEEKDAY($P$9),$Q$9, IF(WEEKDAY(C28)=WEEKDAY($P$10),$Q$10, IF(WEEKDAY(C28)=WEEKDAY($P$11),$Q$11, IF(WEEKDAY(C28)=WEEKDAY($P$12),$Q$12,""))))))),"")</f>
        <v>0</v>
      </c>
    </row>
    <row r="29" customFormat="false" ht="17.35" hidden="false" customHeight="false" outlineLevel="0" collapsed="false">
      <c r="B29" s="32" t="n">
        <f aca="false">B28+1</f>
        <v>41722</v>
      </c>
      <c r="C29" s="33" t="n">
        <f aca="false">B29</f>
        <v>41722</v>
      </c>
      <c r="D29" s="19"/>
      <c r="E29" s="34"/>
      <c r="F29" s="34"/>
      <c r="G29" s="34"/>
      <c r="H29" s="34"/>
      <c r="I29" s="34" t="str">
        <f aca="true">IF(AZ29=0,"",IF(AY29=0,"",IF(OR(B29&lt;=TODAY(),AZ29),AY29,"")))</f>
        <v/>
      </c>
      <c r="J29" s="22" t="n">
        <f aca="false">IF(AND(Feiertage!$G$2&lt;&gt;"ja",AV29=1),IF(AZ29&gt;0,BB29+AZ29,BB29),IF(AZ29=0,0, IF(I29&lt;&gt;"",AZ29-I29,AZ29)))+AX29</f>
        <v>0</v>
      </c>
      <c r="K29" s="34" t="n">
        <f aca="false">IF(AV29=0,BB29,IF(Feiertage!$G$2="ja","00:00",BB29))</f>
        <v>0</v>
      </c>
      <c r="L29" s="22" t="str">
        <f aca="true">IF(OR(B29&lt;=TODAY(),J29,AW29="G"),IF(J29&lt;&gt;"",IF(J29-K29=0,"",J29-K29),IF(K29&lt;&gt;"",-K29,"")),"")</f>
        <v/>
      </c>
      <c r="M29" s="23" t="str">
        <f aca="false">IF(LOWER(AW29)=LOWER(Urlaub!$W$19),Urlaub!$S$19, IF(LOWER(AW29)=LOWER(Urlaub!$W$20),Urlaub!$S$20, IF(LOWER(AW29)=LOWER(Urlaub!$W$21),Urlaub!$S$21, IF(LOWER(AW29)=LOWER(Urlaub!$W$22),Urlaub!$S$22, IF(LOWER(AW29)=LOWER(Urlaub!$W$23),Urlaub!$S$23, IF(LOWER(AW29)=LOWER(Urlaub!$W$24),Urlaub!$S$24,""))))))&amp;IF(AND(EXACT(LOWER(AW29),AW29),AW29&lt;&gt;0)," 1/2","")</f>
        <v/>
      </c>
      <c r="N29" s="36" t="n">
        <f aca="false">24*J29*IF(WEEKDAY(C29)=WEEKDAY($P$6),$S$6, IF(WEEKDAY(C29)=WEEKDAY($P$7),$S$7, IF(WEEKDAY(C29)=WEEKDAY($P$8),$S$8, IF(WEEKDAY(C29)=WEEKDAY($P$9),$S$9, IF(WEEKDAY(C29)=WEEKDAY($P$10),$S$10, IF(WEEKDAY(C29)=WEEKDAY($P$11),$S$11, IF(WEEKDAY(C29)=WEEKDAY($P$12),$S$12,"")))))))</f>
        <v>0</v>
      </c>
      <c r="AV29" s="0" t="n">
        <f aca="false">IF(IFERROR(MATCH($B29,Feiertage!$B$2:$B$34,0)&gt;0,0),1,0)</f>
        <v>0</v>
      </c>
      <c r="AW29" s="27" t="n">
        <f aca="false">IFERROR(HLOOKUP(DAY(B29),Urlaub!$C$4:$AG$16,MONTH(B29)+1,0),0)</f>
        <v>0</v>
      </c>
      <c r="AX29" s="28" t="n">
        <f aca="false">IFERROR(IF(OR(AW29=0,AW29="G"),0,IF(EXACT(LOWER(AW29),AW29),0.5*BB29,BB29)),"")</f>
        <v>0</v>
      </c>
      <c r="AY29" s="29" t="n">
        <f aca="false">IFERROR(IF(WEEKDAY(C29)=WEEKDAY($P$6),$R$6, IF(WEEKDAY(C29)=WEEKDAY($P$7),$R$7, IF(WEEKDAY(C29)=WEEKDAY($P$8),$R$8, IF(WEEKDAY(C29)=WEEKDAY($P$9),$R$9, IF(WEEKDAY(C29)=WEEKDAY($P$10),$R$10, IF(WEEKDAY(C29)=WEEKDAY($P$11),$R$11, IF(WEEKDAY(C29)=WEEKDAY($P$12),$R$12,""))))))),"")</f>
        <v>0.0208333333333333</v>
      </c>
      <c r="AZ29" s="30" t="n">
        <f aca="false">IF(F29,IF(E29,IF(E29&gt;F29,F29+"24:00"-E29,F29-E29),0),0)+IF(G29,IF(G29,IF(G29&gt;H29,H29+"24:00"-G29,H29-G29),0),0)</f>
        <v>0</v>
      </c>
      <c r="BA29" s="31" t="n">
        <f aca="false">AZ29*24</f>
        <v>0</v>
      </c>
      <c r="BB29" s="30" t="n">
        <f aca="false">IFERROR(IF(WEEKDAY(C29)=WEEKDAY($P$6),$Q$6, IF(WEEKDAY(C29)=WEEKDAY($P$7),$Q$7, IF(WEEKDAY(C29)=WEEKDAY($P$8),$Q$8, IF(WEEKDAY(C29)=WEEKDAY($P$9),$Q$9, IF(WEEKDAY(C29)=WEEKDAY($P$10),$Q$10, IF(WEEKDAY(C29)=WEEKDAY($P$11),$Q$11, IF(WEEKDAY(C29)=WEEKDAY($P$12),$Q$12,""))))))),"")</f>
        <v>0</v>
      </c>
    </row>
    <row r="30" customFormat="false" ht="17.35" hidden="false" customHeight="false" outlineLevel="0" collapsed="false">
      <c r="B30" s="32" t="n">
        <f aca="false">B29+1</f>
        <v>41723</v>
      </c>
      <c r="C30" s="33" t="n">
        <f aca="false">B30</f>
        <v>41723</v>
      </c>
      <c r="D30" s="19"/>
      <c r="E30" s="34"/>
      <c r="F30" s="34"/>
      <c r="G30" s="34"/>
      <c r="H30" s="34"/>
      <c r="I30" s="34" t="str">
        <f aca="true">IF(AZ30=0,"",IF(AY30=0,"",IF(OR(B30&lt;=TODAY(),AZ30),AY30,"")))</f>
        <v/>
      </c>
      <c r="J30" s="22" t="n">
        <f aca="false">IF(AND(Feiertage!$G$2&lt;&gt;"ja",AV30=1),IF(AZ30&gt;0,BB30+AZ30,BB30),IF(AZ30=0,0, IF(I30&lt;&gt;"",AZ30-I30,AZ30)))+AX30</f>
        <v>0</v>
      </c>
      <c r="K30" s="34" t="n">
        <f aca="false">IF(AV30=0,BB30,IF(Feiertage!$G$2="ja","00:00",BB30))</f>
        <v>0.333333333333333</v>
      </c>
      <c r="L30" s="22" t="str">
        <f aca="true">IF(OR(B30&lt;=TODAY(),J30,AW30="G"),IF(J30&lt;&gt;"",IF(J30-K30=0,"",J30-K30),IF(K30&lt;&gt;"",-K30,"")),"")</f>
        <v/>
      </c>
      <c r="M30" s="23" t="str">
        <f aca="false">IF(LOWER(AW30)=LOWER(Urlaub!$W$19),Urlaub!$S$19, IF(LOWER(AW30)=LOWER(Urlaub!$W$20),Urlaub!$S$20, IF(LOWER(AW30)=LOWER(Urlaub!$W$21),Urlaub!$S$21, IF(LOWER(AW30)=LOWER(Urlaub!$W$22),Urlaub!$S$22, IF(LOWER(AW30)=LOWER(Urlaub!$W$23),Urlaub!$S$23, IF(LOWER(AW30)=LOWER(Urlaub!$W$24),Urlaub!$S$24,""))))))&amp;IF(AND(EXACT(LOWER(AW30),AW30),AW30&lt;&gt;0)," 1/2","")</f>
        <v/>
      </c>
      <c r="N30" s="36" t="n">
        <f aca="false">24*J30*IF(WEEKDAY(C30)=WEEKDAY($P$6),$S$6, IF(WEEKDAY(C30)=WEEKDAY($P$7),$S$7, IF(WEEKDAY(C30)=WEEKDAY($P$8),$S$8, IF(WEEKDAY(C30)=WEEKDAY($P$9),$S$9, IF(WEEKDAY(C30)=WEEKDAY($P$10),$S$10, IF(WEEKDAY(C30)=WEEKDAY($P$11),$S$11, IF(WEEKDAY(C30)=WEEKDAY($P$12),$S$12,"")))))))</f>
        <v>0</v>
      </c>
      <c r="AV30" s="0" t="n">
        <f aca="false">IF(IFERROR(MATCH($B30,Feiertage!$B$2:$B$34,0)&gt;0,0),1,0)</f>
        <v>0</v>
      </c>
      <c r="AW30" s="27" t="n">
        <f aca="false">IFERROR(HLOOKUP(DAY(B30),Urlaub!$C$4:$AG$16,MONTH(B30)+1,0),0)</f>
        <v>0</v>
      </c>
      <c r="AX30" s="28" t="n">
        <f aca="false">IFERROR(IF(OR(AW30=0,AW30="G"),0,IF(EXACT(LOWER(AW30),AW30),0.5*BB30,BB30)),"")</f>
        <v>0</v>
      </c>
      <c r="AY30" s="29" t="n">
        <f aca="false">IFERROR(IF(WEEKDAY(C30)=WEEKDAY($P$6),$R$6, IF(WEEKDAY(C30)=WEEKDAY($P$7),$R$7, IF(WEEKDAY(C30)=WEEKDAY($P$8),$R$8, IF(WEEKDAY(C30)=WEEKDAY($P$9),$R$9, IF(WEEKDAY(C30)=WEEKDAY($P$10),$R$10, IF(WEEKDAY(C30)=WEEKDAY($P$11),$R$11, IF(WEEKDAY(C30)=WEEKDAY($P$12),$R$12,""))))))),"")</f>
        <v>0.0208333333333333</v>
      </c>
      <c r="AZ30" s="30" t="n">
        <f aca="false">IF(F30,IF(E30,IF(E30&gt;F30,F30+"24:00"-E30,F30-E30),0),0)+IF(G30,IF(G30,IF(G30&gt;H30,H30+"24:00"-G30,H30-G30),0),0)</f>
        <v>0</v>
      </c>
      <c r="BA30" s="31" t="n">
        <f aca="false">AZ30*24</f>
        <v>0</v>
      </c>
      <c r="BB30" s="30" t="n">
        <f aca="false">IFERROR(IF(WEEKDAY(C30)=WEEKDAY($P$6),$Q$6, IF(WEEKDAY(C30)=WEEKDAY($P$7),$Q$7, IF(WEEKDAY(C30)=WEEKDAY($P$8),$Q$8, IF(WEEKDAY(C30)=WEEKDAY($P$9),$Q$9, IF(WEEKDAY(C30)=WEEKDAY($P$10),$Q$10, IF(WEEKDAY(C30)=WEEKDAY($P$11),$Q$11, IF(WEEKDAY(C30)=WEEKDAY($P$12),$Q$12,""))))))),"")</f>
        <v>0.333333333333333</v>
      </c>
    </row>
    <row r="31" customFormat="false" ht="17.35" hidden="false" customHeight="false" outlineLevel="0" collapsed="false">
      <c r="B31" s="32" t="n">
        <f aca="false">B30+1</f>
        <v>41724</v>
      </c>
      <c r="C31" s="33" t="n">
        <f aca="false">B31</f>
        <v>41724</v>
      </c>
      <c r="D31" s="19"/>
      <c r="E31" s="34"/>
      <c r="F31" s="34"/>
      <c r="G31" s="34"/>
      <c r="H31" s="34"/>
      <c r="I31" s="34" t="str">
        <f aca="true">IF(AZ31=0,"",IF(AY31=0,"",IF(OR(B31&lt;=TODAY(),AZ31),AY31,"")))</f>
        <v/>
      </c>
      <c r="J31" s="22" t="n">
        <f aca="false">IF(AND(Feiertage!$G$2&lt;&gt;"ja",AV31=1),IF(AZ31&gt;0,BB31+AZ31,BB31),IF(AZ31=0,0, IF(I31&lt;&gt;"",AZ31-I31,AZ31)))+AX31</f>
        <v>0</v>
      </c>
      <c r="K31" s="34" t="n">
        <f aca="false">IF(AV31=0,BB31,IF(Feiertage!$G$2="ja","00:00",BB31))</f>
        <v>0.333333333333333</v>
      </c>
      <c r="L31" s="22" t="str">
        <f aca="true">IF(OR(B31&lt;=TODAY(),J31,AW31="G"),IF(J31&lt;&gt;"",IF(J31-K31=0,"",J31-K31),IF(K31&lt;&gt;"",-K31,"")),"")</f>
        <v/>
      </c>
      <c r="M31" s="23" t="str">
        <f aca="false">IF(LOWER(AW31)=LOWER(Urlaub!$W$19),Urlaub!$S$19, IF(LOWER(AW31)=LOWER(Urlaub!$W$20),Urlaub!$S$20, IF(LOWER(AW31)=LOWER(Urlaub!$W$21),Urlaub!$S$21, IF(LOWER(AW31)=LOWER(Urlaub!$W$22),Urlaub!$S$22, IF(LOWER(AW31)=LOWER(Urlaub!$W$23),Urlaub!$S$23, IF(LOWER(AW31)=LOWER(Urlaub!$W$24),Urlaub!$S$24,""))))))&amp;IF(AND(EXACT(LOWER(AW31),AW31),AW31&lt;&gt;0)," 1/2","")</f>
        <v/>
      </c>
      <c r="N31" s="36" t="n">
        <f aca="false">24*J31*IF(WEEKDAY(C31)=WEEKDAY($P$6),$S$6, IF(WEEKDAY(C31)=WEEKDAY($P$7),$S$7, IF(WEEKDAY(C31)=WEEKDAY($P$8),$S$8, IF(WEEKDAY(C31)=WEEKDAY($P$9),$S$9, IF(WEEKDAY(C31)=WEEKDAY($P$10),$S$10, IF(WEEKDAY(C31)=WEEKDAY($P$11),$S$11, IF(WEEKDAY(C31)=WEEKDAY($P$12),$S$12,"")))))))</f>
        <v>0</v>
      </c>
      <c r="AV31" s="0" t="n">
        <f aca="false">IF(IFERROR(MATCH($B31,Feiertage!$B$2:$B$34,0)&gt;0,0),1,0)</f>
        <v>0</v>
      </c>
      <c r="AW31" s="27" t="n">
        <f aca="false">IFERROR(HLOOKUP(DAY(B31),Urlaub!$C$4:$AG$16,MONTH(B31)+1,0),0)</f>
        <v>0</v>
      </c>
      <c r="AX31" s="28" t="n">
        <f aca="false">IFERROR(IF(OR(AW31=0,AW31="G"),0,IF(EXACT(LOWER(AW31),AW31),0.5*BB31,BB31)),"")</f>
        <v>0</v>
      </c>
      <c r="AY31" s="29" t="n">
        <f aca="false">IFERROR(IF(WEEKDAY(C31)=WEEKDAY($P$6),$R$6, IF(WEEKDAY(C31)=WEEKDAY($P$7),$R$7, IF(WEEKDAY(C31)=WEEKDAY($P$8),$R$8, IF(WEEKDAY(C31)=WEEKDAY($P$9),$R$9, IF(WEEKDAY(C31)=WEEKDAY($P$10),$R$10, IF(WEEKDAY(C31)=WEEKDAY($P$11),$R$11, IF(WEEKDAY(C31)=WEEKDAY($P$12),$R$12,""))))))),"")</f>
        <v>0.0208333333333333</v>
      </c>
      <c r="AZ31" s="30" t="n">
        <f aca="false">IF(F31,IF(E31,IF(E31&gt;F31,F31+"24:00"-E31,F31-E31),0),0)+IF(G31,IF(G31,IF(G31&gt;H31,H31+"24:00"-G31,H31-G31),0),0)</f>
        <v>0</v>
      </c>
      <c r="BA31" s="31" t="n">
        <f aca="false">AZ31*24</f>
        <v>0</v>
      </c>
      <c r="BB31" s="30" t="n">
        <f aca="false">IFERROR(IF(WEEKDAY(C31)=WEEKDAY($P$6),$Q$6, IF(WEEKDAY(C31)=WEEKDAY($P$7),$Q$7, IF(WEEKDAY(C31)=WEEKDAY($P$8),$Q$8, IF(WEEKDAY(C31)=WEEKDAY($P$9),$Q$9, IF(WEEKDAY(C31)=WEEKDAY($P$10),$Q$10, IF(WEEKDAY(C31)=WEEKDAY($P$11),$Q$11, IF(WEEKDAY(C31)=WEEKDAY($P$12),$Q$12,""))))))),"")</f>
        <v>0.333333333333333</v>
      </c>
    </row>
    <row r="32" customFormat="false" ht="17.35" hidden="false" customHeight="false" outlineLevel="0" collapsed="false">
      <c r="B32" s="32" t="n">
        <f aca="false">B31+1</f>
        <v>41725</v>
      </c>
      <c r="C32" s="33" t="n">
        <f aca="false">B32</f>
        <v>41725</v>
      </c>
      <c r="D32" s="19"/>
      <c r="E32" s="34"/>
      <c r="F32" s="34"/>
      <c r="G32" s="34"/>
      <c r="H32" s="34"/>
      <c r="I32" s="34" t="str">
        <f aca="true">IF(AZ32=0,"",IF(AY32=0,"",IF(OR(B32&lt;=TODAY(),AZ32),AY32,"")))</f>
        <v/>
      </c>
      <c r="J32" s="22" t="n">
        <f aca="false">IF(AND(Feiertage!$G$2&lt;&gt;"ja",AV32=1),IF(AZ32&gt;0,BB32+AZ32,BB32),IF(AZ32=0,0, IF(I32&lt;&gt;"",AZ32-I32,AZ32)))+AX32</f>
        <v>0</v>
      </c>
      <c r="K32" s="34" t="n">
        <f aca="false">IF(AV32=0,BB32,IF(Feiertage!$G$2="ja","00:00",BB32))</f>
        <v>0.333333333333333</v>
      </c>
      <c r="L32" s="22" t="str">
        <f aca="true">IF(OR(B32&lt;=TODAY(),J32,AW32="G"),IF(J32&lt;&gt;"",IF(J32-K32=0,"",J32-K32),IF(K32&lt;&gt;"",-K32,"")),"")</f>
        <v/>
      </c>
      <c r="M32" s="23" t="str">
        <f aca="false">IF(LOWER(AW32)=LOWER(Urlaub!$W$19),Urlaub!$S$19, IF(LOWER(AW32)=LOWER(Urlaub!$W$20),Urlaub!$S$20, IF(LOWER(AW32)=LOWER(Urlaub!$W$21),Urlaub!$S$21, IF(LOWER(AW32)=LOWER(Urlaub!$W$22),Urlaub!$S$22, IF(LOWER(AW32)=LOWER(Urlaub!$W$23),Urlaub!$S$23, IF(LOWER(AW32)=LOWER(Urlaub!$W$24),Urlaub!$S$24,""))))))&amp;IF(AND(EXACT(LOWER(AW32),AW32),AW32&lt;&gt;0)," 1/2","")</f>
        <v/>
      </c>
      <c r="N32" s="36" t="n">
        <f aca="false">24*J32*IF(WEEKDAY(C32)=WEEKDAY($P$6),$S$6, IF(WEEKDAY(C32)=WEEKDAY($P$7),$S$7, IF(WEEKDAY(C32)=WEEKDAY($P$8),$S$8, IF(WEEKDAY(C32)=WEEKDAY($P$9),$S$9, IF(WEEKDAY(C32)=WEEKDAY($P$10),$S$10, IF(WEEKDAY(C32)=WEEKDAY($P$11),$S$11, IF(WEEKDAY(C32)=WEEKDAY($P$12),$S$12,"")))))))</f>
        <v>0</v>
      </c>
      <c r="AV32" s="0" t="n">
        <f aca="false">IF(IFERROR(MATCH($B32,Feiertage!$B$2:$B$34,0)&gt;0,0),1,0)</f>
        <v>0</v>
      </c>
      <c r="AW32" s="27" t="n">
        <f aca="false">IFERROR(HLOOKUP(DAY(B32),Urlaub!$C$4:$AG$16,MONTH(B32)+1,0),0)</f>
        <v>0</v>
      </c>
      <c r="AX32" s="28" t="n">
        <f aca="false">IFERROR(IF(OR(AW32=0,AW32="G"),0,IF(EXACT(LOWER(AW32),AW32),0.5*BB32,BB32)),"")</f>
        <v>0</v>
      </c>
      <c r="AY32" s="29" t="n">
        <f aca="false">IFERROR(IF(WEEKDAY(C32)=WEEKDAY($P$6),$R$6, IF(WEEKDAY(C32)=WEEKDAY($P$7),$R$7, IF(WEEKDAY(C32)=WEEKDAY($P$8),$R$8, IF(WEEKDAY(C32)=WEEKDAY($P$9),$R$9, IF(WEEKDAY(C32)=WEEKDAY($P$10),$R$10, IF(WEEKDAY(C32)=WEEKDAY($P$11),$R$11, IF(WEEKDAY(C32)=WEEKDAY($P$12),$R$12,""))))))),"")</f>
        <v>0.0208333333333333</v>
      </c>
      <c r="AZ32" s="30" t="n">
        <f aca="false">IF(F32,IF(E32,IF(E32&gt;F32,F32+"24:00"-E32,F32-E32),0),0)+IF(G32,IF(G32,IF(G32&gt;H32,H32+"24:00"-G32,H32-G32),0),0)</f>
        <v>0</v>
      </c>
      <c r="BA32" s="31" t="n">
        <f aca="false">AZ32*24</f>
        <v>0</v>
      </c>
      <c r="BB32" s="30" t="n">
        <f aca="false">IFERROR(IF(WEEKDAY(C32)=WEEKDAY($P$6),$Q$6, IF(WEEKDAY(C32)=WEEKDAY($P$7),$Q$7, IF(WEEKDAY(C32)=WEEKDAY($P$8),$Q$8, IF(WEEKDAY(C32)=WEEKDAY($P$9),$Q$9, IF(WEEKDAY(C32)=WEEKDAY($P$10),$Q$10, IF(WEEKDAY(C32)=WEEKDAY($P$11),$Q$11, IF(WEEKDAY(C32)=WEEKDAY($P$12),$Q$12,""))))))),"")</f>
        <v>0.333333333333333</v>
      </c>
    </row>
    <row r="33" customFormat="false" ht="17.35" hidden="false" customHeight="false" outlineLevel="0" collapsed="false">
      <c r="B33" s="32" t="n">
        <f aca="false">IF(B32&lt;&gt;"",IF(MONTH($B$1)&lt;MONTH(B32+1),"",B32+1),"")</f>
        <v>41726</v>
      </c>
      <c r="C33" s="33" t="n">
        <f aca="false">B33</f>
        <v>41726</v>
      </c>
      <c r="D33" s="19"/>
      <c r="E33" s="34"/>
      <c r="F33" s="34"/>
      <c r="G33" s="34"/>
      <c r="H33" s="34"/>
      <c r="I33" s="34" t="str">
        <f aca="true">IF(AZ33=0,"",IF(AY33=0,"",IF(OR(B33&lt;=TODAY(),AZ33),AY33,"")))</f>
        <v/>
      </c>
      <c r="J33" s="22" t="n">
        <f aca="false">IF(B33&lt;&gt;"",IF(AND(Feiertage!$G$2&lt;&gt;"ja",AV33=1),IF(AZ33&gt;0,BB33+AZ33,BB33),IF(AZ33=0,0, IF(I33&lt;&gt;"",AZ33-I33,AZ33)))+AX33,"")</f>
        <v>0</v>
      </c>
      <c r="K33" s="34" t="n">
        <f aca="false">IF(B33&lt;&gt;"",IF(AV33=0,BB33,IF(Feiertage!$G$2="ja","00:00",BB33)),"")</f>
        <v>0.333333333333333</v>
      </c>
      <c r="L33" s="22" t="str">
        <f aca="true">IF(OR(B33&lt;=TODAY(),J33,AW33="G"),IF(J33&lt;&gt;"",IF(J33-K33=0,"",J33-K33),IF(K33&lt;&gt;"",-K33,"")),"")</f>
        <v/>
      </c>
      <c r="M33" s="23" t="str">
        <f aca="false">IF(LOWER(AW33)=LOWER(Urlaub!$W$19),Urlaub!$S$19, IF(LOWER(AW33)=LOWER(Urlaub!$W$20),Urlaub!$S$20, IF(LOWER(AW33)=LOWER(Urlaub!$W$21),Urlaub!$S$21, IF(LOWER(AW33)=LOWER(Urlaub!$W$22),Urlaub!$S$22, IF(LOWER(AW33)=LOWER(Urlaub!$W$23),Urlaub!$S$23, IF(LOWER(AW33)=LOWER(Urlaub!$W$24),Urlaub!$S$24,""))))))&amp;IF(AND(EXACT(LOWER(AW33),AW33),AW33&lt;&gt;0)," 1/2","")</f>
        <v/>
      </c>
      <c r="N33" s="36" t="n">
        <f aca="false">IF(J33&lt;&gt;"",24*J33*IF(WEEKDAY(C33)=WEEKDAY($P$6),$S$6, IF(WEEKDAY(C33)=WEEKDAY($P$7),$S$7, IF(WEEKDAY(C33)=WEEKDAY($P$8),$S$8, IF(WEEKDAY(C33)=WEEKDAY($P$9),$S$9, IF(WEEKDAY(C33)=WEEKDAY($P$10),$S$10, IF(WEEKDAY(C33)=WEEKDAY($P$11),$S$11, IF(WEEKDAY(C33)=WEEKDAY($P$12),$S$12,""))))))),"")</f>
        <v>0</v>
      </c>
      <c r="AV33" s="0" t="n">
        <f aca="false">IF(IFERROR(MATCH($B33,Feiertage!$B$2:$B$34,0)&gt;0,0),1,0)</f>
        <v>0</v>
      </c>
      <c r="AW33" s="27" t="n">
        <f aca="false">IFERROR(HLOOKUP(DAY(B33),Urlaub!$C$4:$AG$16,MONTH(B33)+1,0),0)</f>
        <v>0</v>
      </c>
      <c r="AX33" s="28" t="n">
        <f aca="false">IFERROR(IF(OR(AW33=0,AW33="G"),0,IF(EXACT(LOWER(AW33),AW33),0.5*BB33,BB33)),"")</f>
        <v>0</v>
      </c>
      <c r="AY33" s="29" t="n">
        <f aca="false">IFERROR(IF(WEEKDAY(C33)=WEEKDAY($P$6),$R$6, IF(WEEKDAY(C33)=WEEKDAY($P$7),$R$7, IF(WEEKDAY(C33)=WEEKDAY($P$8),$R$8, IF(WEEKDAY(C33)=WEEKDAY($P$9),$R$9, IF(WEEKDAY(C33)=WEEKDAY($P$10),$R$10, IF(WEEKDAY(C33)=WEEKDAY($P$11),$R$11, IF(WEEKDAY(C33)=WEEKDAY($P$12),$R$12,""))))))),"")</f>
        <v>0.0208333333333333</v>
      </c>
      <c r="AZ33" s="30" t="n">
        <f aca="false">IF(F33,IF(E33,IF(E33&gt;F33,F33+"24:00"-E33,F33-E33),0),0)+IF(G33,IF(G33,IF(G33&gt;H33,H33+"24:00"-G33,H33-G33),0),0)</f>
        <v>0</v>
      </c>
      <c r="BA33" s="31" t="n">
        <f aca="false">AZ33*24</f>
        <v>0</v>
      </c>
      <c r="BB33" s="30" t="n">
        <f aca="false">IFERROR(IF(WEEKDAY(C33)=WEEKDAY($P$6),$Q$6, IF(WEEKDAY(C33)=WEEKDAY($P$7),$Q$7, IF(WEEKDAY(C33)=WEEKDAY($P$8),$Q$8, IF(WEEKDAY(C33)=WEEKDAY($P$9),$Q$9, IF(WEEKDAY(C33)=WEEKDAY($P$10),$Q$10, IF(WEEKDAY(C33)=WEEKDAY($P$11),$Q$11, IF(WEEKDAY(C33)=WEEKDAY($P$12),$Q$12,""))))))),"")</f>
        <v>0.333333333333333</v>
      </c>
    </row>
    <row r="34" customFormat="false" ht="17.35" hidden="false" customHeight="false" outlineLevel="0" collapsed="false">
      <c r="B34" s="32" t="n">
        <f aca="false">IF(B33&lt;&gt;"",IF(MONTH($B$1)&lt;MONTH(B33+1),"",B33+1),"")</f>
        <v>41727</v>
      </c>
      <c r="C34" s="33" t="n">
        <f aca="false">B34</f>
        <v>41727</v>
      </c>
      <c r="D34" s="19"/>
      <c r="E34" s="34"/>
      <c r="F34" s="34"/>
      <c r="G34" s="34"/>
      <c r="H34" s="34"/>
      <c r="I34" s="34" t="str">
        <f aca="true">IF(AZ34=0,"",IF(AY34=0,"",IF(OR(B34&lt;=TODAY(),AZ34),AY34,"")))</f>
        <v/>
      </c>
      <c r="J34" s="22" t="n">
        <f aca="false">IF(B34&lt;&gt;"",IF(AND(Feiertage!$G$2&lt;&gt;"ja",AV34=1),IF(AZ34&gt;0,BB34+AZ34,BB34),IF(AZ34=0,0, IF(I34&lt;&gt;"",AZ34-I34,AZ34)))+AX34,"")</f>
        <v>0</v>
      </c>
      <c r="K34" s="34" t="str">
        <f aca="false">IF(B34&lt;&gt;"",IF(AV34=0,BB34,IF(Feiertage!$G$2="ja","00:00",BB34)),"")</f>
        <v>00:00</v>
      </c>
      <c r="L34" s="22" t="str">
        <f aca="true">IF(OR(B34&lt;=TODAY(),J34,AW34="G"),IF(J34&lt;&gt;"",IF(J34-K34=0,"",J34-K34),IF(K34&lt;&gt;"",-K34,"")),"")</f>
        <v/>
      </c>
      <c r="M34" s="23" t="str">
        <f aca="false">IF(LOWER(AW34)=LOWER(Urlaub!$W$19),Urlaub!$S$19, IF(LOWER(AW34)=LOWER(Urlaub!$W$20),Urlaub!$S$20, IF(LOWER(AW34)=LOWER(Urlaub!$W$21),Urlaub!$S$21, IF(LOWER(AW34)=LOWER(Urlaub!$W$22),Urlaub!$S$22, IF(LOWER(AW34)=LOWER(Urlaub!$W$23),Urlaub!$S$23, IF(LOWER(AW34)=LOWER(Urlaub!$W$24),Urlaub!$S$24,""))))))&amp;IF(AND(EXACT(LOWER(AW34),AW34),AW34&lt;&gt;0)," 1/2","")</f>
        <v/>
      </c>
      <c r="N34" s="36" t="n">
        <f aca="false">IF(J34&lt;&gt;"",24*J34*IF(WEEKDAY(C34)=WEEKDAY($P$6),$S$6, IF(WEEKDAY(C34)=WEEKDAY($P$7),$S$7, IF(WEEKDAY(C34)=WEEKDAY($P$8),$S$8, IF(WEEKDAY(C34)=WEEKDAY($P$9),$S$9, IF(WEEKDAY(C34)=WEEKDAY($P$10),$S$10, IF(WEEKDAY(C34)=WEEKDAY($P$11),$S$11, IF(WEEKDAY(C34)=WEEKDAY($P$12),$S$12,""))))))),"")</f>
        <v>0</v>
      </c>
      <c r="AV34" s="0" t="n">
        <f aca="false">IF(IFERROR(MATCH($B34,Feiertage!$B$2:$B$34,0)&gt;0,0),1,0)</f>
        <v>1</v>
      </c>
      <c r="AW34" s="27" t="n">
        <f aca="false">IFERROR(HLOOKUP(DAY(B34),Urlaub!$C$4:$AG$16,MONTH(B34)+1,0),0)</f>
        <v>0</v>
      </c>
      <c r="AX34" s="28" t="n">
        <f aca="false">IFERROR(IF(OR(AW34=0,AW34="G"),0,IF(EXACT(LOWER(AW34),AW34),0.5*BB34,BB34)),"")</f>
        <v>0</v>
      </c>
      <c r="AY34" s="29" t="n">
        <f aca="false">IFERROR(IF(WEEKDAY(C34)=WEEKDAY($P$6),$R$6, IF(WEEKDAY(C34)=WEEKDAY($P$7),$R$7, IF(WEEKDAY(C34)=WEEKDAY($P$8),$R$8, IF(WEEKDAY(C34)=WEEKDAY($P$9),$R$9, IF(WEEKDAY(C34)=WEEKDAY($P$10),$R$10, IF(WEEKDAY(C34)=WEEKDAY($P$11),$R$11, IF(WEEKDAY(C34)=WEEKDAY($P$12),$R$12,""))))))),"")</f>
        <v>0.0208333333333333</v>
      </c>
      <c r="AZ34" s="30" t="n">
        <f aca="false">IF(F34,IF(E34,IF(E34&gt;F34,F34+"24:00"-E34,F34-E34),0),0)+IF(G34,IF(G34,IF(G34&gt;H34,H34+"24:00"-G34,H34-G34),0),0)</f>
        <v>0</v>
      </c>
      <c r="BA34" s="31" t="n">
        <f aca="false">AZ34*24</f>
        <v>0</v>
      </c>
      <c r="BB34" s="30" t="n">
        <f aca="false">IFERROR(IF(WEEKDAY(C34)=WEEKDAY($P$6),$Q$6, IF(WEEKDAY(C34)=WEEKDAY($P$7),$Q$7, IF(WEEKDAY(C34)=WEEKDAY($P$8),$Q$8, IF(WEEKDAY(C34)=WEEKDAY($P$9),$Q$9, IF(WEEKDAY(C34)=WEEKDAY($P$10),$Q$10, IF(WEEKDAY(C34)=WEEKDAY($P$11),$Q$11, IF(WEEKDAY(C34)=WEEKDAY($P$12),$Q$12,""))))))),"")</f>
        <v>0.25</v>
      </c>
    </row>
    <row r="35" customFormat="false" ht="17.35" hidden="false" customHeight="false" outlineLevel="0" collapsed="false">
      <c r="B35" s="56" t="n">
        <f aca="false">IF(B34&lt;&gt;"",IF(MONTH($B$1)&lt;MONTH(B34+1),"",B34+1),"")</f>
        <v>41728</v>
      </c>
      <c r="C35" s="57" t="n">
        <f aca="false">B35</f>
        <v>41728</v>
      </c>
      <c r="D35" s="58"/>
      <c r="E35" s="59"/>
      <c r="F35" s="59"/>
      <c r="G35" s="59"/>
      <c r="H35" s="60"/>
      <c r="I35" s="60" t="str">
        <f aca="true">IF(AZ35=0,"",IF(AY35=0,"",IF(OR(B35&lt;=TODAY(),AZ35),AY35,"")))</f>
        <v/>
      </c>
      <c r="J35" s="61" t="n">
        <f aca="false">IF(B35&lt;&gt;"",IF(AND(Feiertage!$G$2&lt;&gt;"ja",AV35=1),IF(AZ35&gt;0,BB35+AZ35,BB35),IF(AZ35=0,0, IF(I35&lt;&gt;"",AZ35-I35,AZ35)))+AX35,"")</f>
        <v>0</v>
      </c>
      <c r="K35" s="59" t="n">
        <f aca="false">IF(B35&lt;&gt;"",IF(AV35=0,BB35,IF(Feiertage!$G$2="ja","00:00",BB35)),"")</f>
        <v>0</v>
      </c>
      <c r="L35" s="22" t="str">
        <f aca="true">IF(OR(B35&lt;=TODAY(),J35,AW35="G"),IF(J35&lt;&gt;"",IF(J35-K35=0,"",J35-K35),IF(K35&lt;&gt;"",-K35,"")),"")</f>
        <v/>
      </c>
      <c r="M35" s="62" t="str">
        <f aca="false">IF(LOWER(AW35)=LOWER(Urlaub!$W$19),Urlaub!$S$19, IF(LOWER(AW35)=LOWER(Urlaub!$W$20),Urlaub!$S$20, IF(LOWER(AW35)=LOWER(Urlaub!$W$21),Urlaub!$S$21, IF(LOWER(AW35)=LOWER(Urlaub!$W$22),Urlaub!$S$22, IF(LOWER(AW35)=LOWER(Urlaub!$W$23),Urlaub!$S$23, IF(LOWER(AW35)=LOWER(Urlaub!$W$24),Urlaub!$S$24,""))))))&amp;IF(AND(EXACT(LOWER(AW35),AW35),AW35&lt;&gt;0)," 1/2","")</f>
        <v/>
      </c>
      <c r="N35" s="63" t="n">
        <f aca="false">IF(J35&lt;&gt;"",24*J35*IF(WEEKDAY(C35)=WEEKDAY($P$6),$S$6, IF(WEEKDAY(C35)=WEEKDAY($P$7),$S$7, IF(WEEKDAY(C35)=WEEKDAY($P$8),$S$8, IF(WEEKDAY(C35)=WEEKDAY($P$9),$S$9, IF(WEEKDAY(C35)=WEEKDAY($P$10),$S$10, IF(WEEKDAY(C35)=WEEKDAY($P$11),$S$11, IF(WEEKDAY(C35)=WEEKDAY($P$12),$S$12,""))))))),"")</f>
        <v>0</v>
      </c>
      <c r="AV35" s="0" t="n">
        <f aca="false">IF(IFERROR(MATCH($B35,Feiertage!$B$2:$B$34,0)&gt;0,0),1,0)</f>
        <v>0</v>
      </c>
      <c r="AW35" s="27" t="n">
        <f aca="false">IFERROR(HLOOKUP(DAY(B35),Urlaub!$C$4:$AG$16,MONTH(B35)+1,0),0)</f>
        <v>0</v>
      </c>
      <c r="AX35" s="28" t="n">
        <f aca="false">IFERROR(IF(OR(AW35=0,AW35="G"),0,IF(EXACT(LOWER(AW35),AW35),0.5*BB35,BB35)),"")</f>
        <v>0</v>
      </c>
      <c r="AY35" s="29" t="n">
        <f aca="false">IFERROR(IF(WEEKDAY(C35)=WEEKDAY($P$6),$R$6, IF(WEEKDAY(C35)=WEEKDAY($P$7),$R$7, IF(WEEKDAY(C35)=WEEKDAY($P$8),$R$8, IF(WEEKDAY(C35)=WEEKDAY($P$9),$R$9, IF(WEEKDAY(C35)=WEEKDAY($P$10),$R$10, IF(WEEKDAY(C35)=WEEKDAY($P$11),$R$11, IF(WEEKDAY(C35)=WEEKDAY($P$12),$R$12,""))))))),"")</f>
        <v>0.0208333333333333</v>
      </c>
      <c r="AZ35" s="30" t="n">
        <f aca="false">IF(F35,IF(E35,IF(E35&gt;F35,F35+"24:00"-E35,F35-E35),0),0)+IF(G35,IF(G35,IF(G35&gt;H35,H35+"24:00"-G35,H35-G35),0),0)</f>
        <v>0</v>
      </c>
      <c r="BA35" s="31" t="n">
        <f aca="false">AZ35*24</f>
        <v>0</v>
      </c>
      <c r="BB35" s="30" t="n">
        <f aca="false">IFERROR(IF(WEEKDAY(C35)=WEEKDAY($P$6),$Q$6, IF(WEEKDAY(C35)=WEEKDAY($P$7),$Q$7, IF(WEEKDAY(C35)=WEEKDAY($P$8),$Q$8, IF(WEEKDAY(C35)=WEEKDAY($P$9),$Q$9, IF(WEEKDAY(C35)=WEEKDAY($P$10),$Q$10, IF(WEEKDAY(C35)=WEEKDAY($P$11),$Q$11, IF(WEEKDAY(C35)=WEEKDAY($P$12),$Q$12,""))))))),"")</f>
        <v>0</v>
      </c>
    </row>
    <row r="36" customFormat="false" ht="5.25" hidden="false" customHeight="true" outlineLevel="0" collapsed="false">
      <c r="B36" s="64"/>
      <c r="H36" s="65"/>
      <c r="I36" s="65"/>
      <c r="J36" s="65"/>
      <c r="K36" s="8"/>
      <c r="L36" s="65"/>
    </row>
    <row r="37" customFormat="false" ht="24" hidden="false" customHeight="false" outlineLevel="0" collapsed="false">
      <c r="B37" s="66" t="s">
        <v>20</v>
      </c>
      <c r="C37" s="66"/>
      <c r="D37" s="66"/>
      <c r="E37" s="66"/>
      <c r="F37" s="66"/>
      <c r="G37" s="66"/>
      <c r="H37" s="66"/>
      <c r="I37" s="66"/>
      <c r="J37" s="67" t="n">
        <f aca="false">SUM(J5:J35)</f>
        <v>0</v>
      </c>
      <c r="K37" s="67" t="n">
        <f aca="false">SUM(K5:K35)</f>
        <v>6.66666666666667</v>
      </c>
      <c r="L37" s="67" t="n">
        <f aca="false">SUM(L5:L35)</f>
        <v>0</v>
      </c>
      <c r="M37" s="67" t="n">
        <f aca="false">SUM(AX5:AX35)</f>
        <v>0</v>
      </c>
      <c r="N37" s="68" t="n">
        <f aca="false">SUM(N5:N35)</f>
        <v>0</v>
      </c>
    </row>
  </sheetData>
  <mergeCells count="5">
    <mergeCell ref="B1:N1"/>
    <mergeCell ref="E3:H3"/>
    <mergeCell ref="P4:S4"/>
    <mergeCell ref="U4:V4"/>
    <mergeCell ref="B37:I37"/>
  </mergeCells>
  <conditionalFormatting sqref="B5:N35">
    <cfRule type="expression" priority="2" aboveAverage="0" equalAverage="0" bottom="0" percent="0" rank="0" text="" dxfId="0">
      <formula>COUNTIF(Feiertage!$B$2:$B$18,$B5)</formula>
    </cfRule>
    <cfRule type="expression" priority="3" aboveAverage="0" equalAverage="0" bottom="0" percent="0" rank="0" text="" dxfId="1">
      <formula>WEEKDAY($B5,2)&gt;5</formula>
    </cfRule>
  </conditionalFormatting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B3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4" ySplit="4" topLeftCell="E28" activePane="bottomRight" state="frozen"/>
      <selection pane="topLeft" activeCell="A1" activeCellId="0" sqref="A1"/>
      <selection pane="topRight" activeCell="E1" activeCellId="0" sqref="E1"/>
      <selection pane="bottomLeft" activeCell="A28" activeCellId="0" sqref="A28"/>
      <selection pane="bottomRight" activeCell="B5" activeCellId="0" sqref="B5"/>
    </sheetView>
  </sheetViews>
  <sheetFormatPr defaultRowHeight="15" zeroHeight="false" outlineLevelRow="0" outlineLevelCol="0"/>
  <cols>
    <col collapsed="false" customWidth="true" hidden="false" outlineLevel="0" max="1" min="1" style="0" width="2.29"/>
    <col collapsed="false" customWidth="true" hidden="false" outlineLevel="0" max="2" min="2" style="0" width="8.86"/>
    <col collapsed="false" customWidth="true" hidden="false" outlineLevel="0" max="3" min="3" style="0" width="7.29"/>
    <col collapsed="false" customWidth="true" hidden="false" outlineLevel="0" max="4" min="4" style="0" width="0.86"/>
    <col collapsed="false" customWidth="true" hidden="false" outlineLevel="0" max="8" min="5" style="0" width="7.71"/>
    <col collapsed="false" customWidth="true" hidden="false" outlineLevel="0" max="9" min="9" style="0" width="8"/>
    <col collapsed="false" customWidth="true" hidden="false" outlineLevel="0" max="10" min="10" style="0" width="12.42"/>
    <col collapsed="false" customWidth="true" hidden="false" outlineLevel="0" max="11" min="11" style="0" width="12.14"/>
    <col collapsed="false" customWidth="true" hidden="false" outlineLevel="0" max="12" min="12" style="0" width="12.86"/>
    <col collapsed="false" customWidth="true" hidden="false" outlineLevel="0" max="13" min="13" style="0" width="20.71"/>
    <col collapsed="false" customWidth="true" hidden="false" outlineLevel="0" max="14" min="14" style="0" width="17.86"/>
    <col collapsed="false" customWidth="true" hidden="false" outlineLevel="0" max="15" min="15" style="0" width="4.29"/>
    <col collapsed="false" customWidth="true" hidden="false" outlineLevel="0" max="16" min="16" style="0" width="23.86"/>
    <col collapsed="false" customWidth="true" hidden="false" outlineLevel="0" max="17" min="17" style="0" width="12.29"/>
    <col collapsed="false" customWidth="true" hidden="false" outlineLevel="0" max="18" min="18" style="0" width="11.14"/>
    <col collapsed="false" customWidth="true" hidden="false" outlineLevel="0" max="19" min="19" style="0" width="15.71"/>
    <col collapsed="false" customWidth="true" hidden="false" outlineLevel="0" max="20" min="20" style="0" width="4.14"/>
    <col collapsed="false" customWidth="true" hidden="false" outlineLevel="0" max="21" min="21" style="0" width="29.71"/>
    <col collapsed="false" customWidth="true" hidden="false" outlineLevel="0" max="22" min="22" style="0" width="16"/>
    <col collapsed="false" customWidth="true" hidden="false" outlineLevel="0" max="46" min="23" style="0" width="10.52"/>
    <col collapsed="false" customWidth="true" hidden="false" outlineLevel="0" max="55" min="47" style="0" width="13.7"/>
    <col collapsed="false" customWidth="true" hidden="false" outlineLevel="0" max="1025" min="56" style="0" width="10.52"/>
  </cols>
  <sheetData>
    <row r="1" customFormat="false" ht="24.75" hidden="false" customHeight="true" outlineLevel="0" collapsed="false">
      <c r="A1" s="1" t="n">
        <v>41639</v>
      </c>
      <c r="B1" s="2" t="n">
        <f aca="true">DATEVALUE("1 " &amp; RIGHT(CELL("dateiname",$A$1),LEN(CELL("dateiname",$A$1))-FIND("]",CELL("dateiname",$A$1))) &amp; " " &amp; YEAR(Januar!$A$1))</f>
        <v>41729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="3" customFormat="true" ht="24.75" hidden="false" customHeight="true" outlineLevel="0" collapsed="false">
      <c r="B2" s="4"/>
      <c r="C2" s="4"/>
      <c r="D2" s="4"/>
      <c r="E2" s="5"/>
      <c r="F2" s="5"/>
      <c r="G2" s="5"/>
      <c r="H2" s="5"/>
      <c r="I2" s="4"/>
      <c r="J2" s="4"/>
      <c r="K2" s="4"/>
      <c r="L2" s="4"/>
      <c r="M2" s="4"/>
      <c r="N2" s="4"/>
    </row>
    <row r="3" customFormat="false" ht="19.5" hidden="false" customHeight="false" outlineLevel="0" collapsed="false">
      <c r="B3" s="6"/>
      <c r="C3" s="6"/>
      <c r="D3" s="6"/>
      <c r="E3" s="7" t="s">
        <v>0</v>
      </c>
      <c r="F3" s="7"/>
      <c r="G3" s="7"/>
      <c r="H3" s="7"/>
      <c r="I3" s="6"/>
      <c r="J3" s="6"/>
      <c r="K3" s="6"/>
      <c r="L3" s="6"/>
      <c r="M3" s="6"/>
      <c r="N3" s="6"/>
      <c r="O3" s="8"/>
    </row>
    <row r="4" customFormat="false" ht="19.5" hidden="false" customHeight="false" outlineLevel="0" collapsed="false">
      <c r="B4" s="9" t="s">
        <v>1</v>
      </c>
      <c r="C4" s="9" t="s">
        <v>2</v>
      </c>
      <c r="D4" s="10"/>
      <c r="E4" s="9" t="s">
        <v>3</v>
      </c>
      <c r="F4" s="9" t="s">
        <v>4</v>
      </c>
      <c r="G4" s="9" t="s">
        <v>3</v>
      </c>
      <c r="H4" s="9" t="s">
        <v>4</v>
      </c>
      <c r="I4" s="9" t="s">
        <v>5</v>
      </c>
      <c r="J4" s="9" t="s">
        <v>6</v>
      </c>
      <c r="K4" s="9" t="s">
        <v>7</v>
      </c>
      <c r="L4" s="9" t="s">
        <v>8</v>
      </c>
      <c r="M4" s="9" t="s">
        <v>9</v>
      </c>
      <c r="N4" s="9" t="s">
        <v>10</v>
      </c>
      <c r="O4" s="11"/>
      <c r="P4" s="12" t="s">
        <v>11</v>
      </c>
      <c r="Q4" s="12"/>
      <c r="R4" s="12"/>
      <c r="S4" s="12"/>
      <c r="U4" s="13" t="s">
        <v>12</v>
      </c>
      <c r="V4" s="13"/>
      <c r="AV4" s="14" t="s">
        <v>13</v>
      </c>
      <c r="AW4" s="15" t="s">
        <v>14</v>
      </c>
      <c r="AX4" s="14" t="s">
        <v>15</v>
      </c>
      <c r="AY4" s="16" t="s">
        <v>5</v>
      </c>
      <c r="AZ4" s="14" t="s">
        <v>6</v>
      </c>
      <c r="BA4" s="14" t="s">
        <v>16</v>
      </c>
      <c r="BB4" s="16" t="s">
        <v>7</v>
      </c>
    </row>
    <row r="5" customFormat="false" ht="19.7" hidden="false" customHeight="false" outlineLevel="0" collapsed="false">
      <c r="B5" s="17" t="n">
        <f aca="false">B1</f>
        <v>41729</v>
      </c>
      <c r="C5" s="18" t="n">
        <f aca="false">B5</f>
        <v>41729</v>
      </c>
      <c r="D5" s="19"/>
      <c r="E5" s="20"/>
      <c r="F5" s="20"/>
      <c r="G5" s="20"/>
      <c r="H5" s="20"/>
      <c r="I5" s="20" t="str">
        <f aca="true">IF(AZ5=0,"",IF(AY5=0,"",IF(OR(B5&lt;=TODAY(),AZ5),AY5,"")))</f>
        <v/>
      </c>
      <c r="J5" s="21" t="n">
        <f aca="false">IF(AND(Feiertage!$G$2&lt;&gt;"ja",AV5=1),IF(AZ5&gt;0,BB5+AZ5,BB5),IF(AZ5=0,0, IF(I5&lt;&gt;"",AZ5-I5,AZ5)))+AX5</f>
        <v>0</v>
      </c>
      <c r="K5" s="20" t="str">
        <f aca="false">IF(AV5=0,BB5,IF(Feiertage!$G$2="ja","00:00",BB5))</f>
        <v>00:00</v>
      </c>
      <c r="L5" s="22" t="str">
        <f aca="true">IF(OR(B5&lt;=TODAY(),J5,AW5="G"),IF(J5&lt;&gt;"",IF(J5-K5=0,"",J5-K5),IF(K5&lt;&gt;"",-K5,"")),"")</f>
        <v/>
      </c>
      <c r="M5" s="23" t="str">
        <f aca="false">IF(LOWER(AW5)=LOWER(Urlaub!$W$19),Urlaub!$S$19, IF(LOWER(AW5)=LOWER(Urlaub!$W$20),Urlaub!$S$20, IF(LOWER(AW5)=LOWER(Urlaub!$W$21),Urlaub!$S$21, IF(LOWER(AW5)=LOWER(Urlaub!$W$22),Urlaub!$S$22, IF(LOWER(AW5)=LOWER(Urlaub!$W$23),Urlaub!$S$23, IF(LOWER(AW5)=LOWER(Urlaub!$W$24),Urlaub!$S$24,""))))))&amp;IF(AND(EXACT(LOWER(AW5),AW5),AW5&lt;&gt;0)," 1/2","")</f>
        <v/>
      </c>
      <c r="N5" s="24" t="n">
        <f aca="false">24*J5*IF(WEEKDAY(C5)=WEEKDAY($P$6),$S$6, IF(WEEKDAY(C5)=WEEKDAY($P$7),$S$7, IF(WEEKDAY(C5)=WEEKDAY($P$8),$S$8, IF(WEEKDAY(C5)=WEEKDAY($P$9),$S$9, IF(WEEKDAY(C5)=WEEKDAY($P$10),$S$10, IF(WEEKDAY(C5)=WEEKDAY($P$11),$S$11, IF(WEEKDAY(C5)=WEEKDAY($P$12),$S$12,"")))))))</f>
        <v>0</v>
      </c>
      <c r="P5" s="9" t="s">
        <v>17</v>
      </c>
      <c r="Q5" s="9" t="s">
        <v>7</v>
      </c>
      <c r="R5" s="9" t="s">
        <v>5</v>
      </c>
      <c r="S5" s="9" t="s">
        <v>18</v>
      </c>
      <c r="U5" s="25" t="str">
        <f aca="false">"Übertrag aus " &amp; IF( MONTH(B1)=1, YEAR(B1)-1, TEXT(EDATE(B1,-1),"MMMM"))</f>
        <v>Übertrag aus März</v>
      </c>
      <c r="V5" s="41" t="n">
        <f aca="true">IF(MONTH(B1)&gt;1,INDIRECT(TEXT(EDATE(B1,-1),"MMMM")&amp;"!v9"),"")</f>
        <v>-0.135416666666666</v>
      </c>
      <c r="AV5" s="0" t="n">
        <f aca="false">IF(IFERROR(MATCH($B5,Feiertage!$B$2:$B$34,0)&gt;0,0),1,0)</f>
        <v>1</v>
      </c>
      <c r="AW5" s="27" t="n">
        <f aca="false">IFERROR(HLOOKUP(DAY(B5),Urlaub!$C$4:$AG$16,MONTH(B5)+1,0),0)</f>
        <v>0</v>
      </c>
      <c r="AX5" s="28" t="n">
        <f aca="false">IFERROR(IF(AW5=0,0,IF(EXACT(LOWER(AW5),AW5),0.5*BB5,BB5)),"")</f>
        <v>0</v>
      </c>
      <c r="AY5" s="29" t="n">
        <f aca="false">IFERROR(IF(WEEKDAY(C5)=WEEKDAY($P$6),$R$6, IF(WEEKDAY(C5)=WEEKDAY($P$7),$R$7, IF(WEEKDAY(C5)=WEEKDAY($P$8),$R$8, IF(WEEKDAY(C5)=WEEKDAY($P$9),$R$9, IF(WEEKDAY(C5)=WEEKDAY($P$10),$R$10, IF(WEEKDAY(C5)=WEEKDAY($P$11),$R$11, IF(WEEKDAY(C5)=WEEKDAY($P$12),$R$12,""))))))),"")</f>
        <v>0.0208333333333333</v>
      </c>
      <c r="AZ5" s="30" t="n">
        <f aca="false">IF(F5,IF(E5,IF(E5&gt;F5,F5+"24:00"-E5,F5-E5),0),0)+IF(G5,IF(G5,IF(G5&gt;H5,H5+"24:00"-G5,H5-G5),0),0)</f>
        <v>0</v>
      </c>
      <c r="BA5" s="31" t="n">
        <f aca="false">AZ5*24</f>
        <v>0</v>
      </c>
      <c r="BB5" s="30" t="n">
        <f aca="false">IFERROR(IF(WEEKDAY(C5)=WEEKDAY($P$6),$Q$6, IF(WEEKDAY(C5)=WEEKDAY($P$7),$Q$7, IF(WEEKDAY(C5)=WEEKDAY($P$8),$Q$8, IF(WEEKDAY(C5)=WEEKDAY($P$9),$Q$9, IF(WEEKDAY(C5)=WEEKDAY($P$10),$Q$10, IF(WEEKDAY(C5)=WEEKDAY($P$11),$Q$11, IF(WEEKDAY(C5)=WEEKDAY($P$12),$Q$12,""))))))),"")</f>
        <v>0</v>
      </c>
    </row>
    <row r="6" customFormat="false" ht="19.7" hidden="false" customHeight="false" outlineLevel="0" collapsed="false">
      <c r="B6" s="32" t="n">
        <f aca="false">B5+1</f>
        <v>41730</v>
      </c>
      <c r="C6" s="33" t="n">
        <f aca="false">B6</f>
        <v>41730</v>
      </c>
      <c r="D6" s="19"/>
      <c r="E6" s="34"/>
      <c r="F6" s="34"/>
      <c r="G6" s="34"/>
      <c r="H6" s="34"/>
      <c r="I6" s="34" t="str">
        <f aca="true">IF(AZ6=0,"",IF(AY6=0,"",IF(OR(B6&lt;=TODAY(),AZ6),AY6,"")))</f>
        <v/>
      </c>
      <c r="J6" s="22" t="n">
        <f aca="false">IF(AND(Feiertage!$G$2&lt;&gt;"ja",AV6=1),IF(AZ6&gt;0,BB6+AZ6,BB6),IF(AZ6=0,0, IF(I6&lt;&gt;"",AZ6-I6,AZ6)))+AX6</f>
        <v>0</v>
      </c>
      <c r="K6" s="34" t="str">
        <f aca="false">IF(AV6=0,BB6,IF(Feiertage!$G$2="ja","00:00",BB6))</f>
        <v>00:00</v>
      </c>
      <c r="L6" s="22" t="str">
        <f aca="true">IF(OR(B6&lt;=TODAY(),J6,AW6="G"),IF(J6&lt;&gt;"",IF(J6-K6=0,"",J6-K6),IF(K6&lt;&gt;"",-K6,"")),"")</f>
        <v/>
      </c>
      <c r="M6" s="23" t="str">
        <f aca="false">IF(LOWER(AW6)=LOWER(Urlaub!$W$19),Urlaub!$S$19, IF(LOWER(AW6)=LOWER(Urlaub!$W$20),Urlaub!$S$20, IF(LOWER(AW6)=LOWER(Urlaub!$W$21),Urlaub!$S$21, IF(LOWER(AW6)=LOWER(Urlaub!$W$22),Urlaub!$S$22, IF(LOWER(AW6)=LOWER(Urlaub!$W$23),Urlaub!$S$23, IF(LOWER(AW6)=LOWER(Urlaub!$W$24),Urlaub!$S$24,""))))))&amp;IF(AND(EXACT(LOWER(AW6),AW6),AW6&lt;&gt;0)," 1/2","")</f>
        <v/>
      </c>
      <c r="N6" s="36" t="n">
        <f aca="false">24*J6*IF(WEEKDAY(C6)=WEEKDAY($P$6),$S$6, IF(WEEKDAY(C6)=WEEKDAY($P$7),$S$7, IF(WEEKDAY(C6)=WEEKDAY($P$8),$S$8, IF(WEEKDAY(C6)=WEEKDAY($P$9),$S$9, IF(WEEKDAY(C6)=WEEKDAY($P$10),$S$10, IF(WEEKDAY(C6)=WEEKDAY($P$11),$S$11, IF(WEEKDAY(C6)=WEEKDAY($P$12),$S$12,"")))))))</f>
        <v>0</v>
      </c>
      <c r="P6" s="37" t="n">
        <v>41639</v>
      </c>
      <c r="Q6" s="38" t="n">
        <v>0.333333333333333</v>
      </c>
      <c r="R6" s="38" t="n">
        <v>0.0208333333333333</v>
      </c>
      <c r="S6" s="39"/>
      <c r="U6" s="40" t="s">
        <v>7</v>
      </c>
      <c r="V6" s="41" t="n">
        <f aca="false">SUM(K5:K35)</f>
        <v>6.33333333333333</v>
      </c>
      <c r="AV6" s="0" t="n">
        <f aca="false">IF(IFERROR(MATCH($B6,Feiertage!$B$2:$B$34,0)&gt;0,0),1,0)</f>
        <v>1</v>
      </c>
      <c r="AW6" s="27" t="n">
        <f aca="false">IFERROR(HLOOKUP(DAY(B6),Urlaub!$C$4:$AG$16,MONTH(B6)+1,0),0)</f>
        <v>0</v>
      </c>
      <c r="AX6" s="28" t="n">
        <f aca="false">IFERROR(IF(AW6=0,0,IF(EXACT(LOWER(AW6),AW6),0.5*BB6,BB6)),"")</f>
        <v>0</v>
      </c>
      <c r="AY6" s="29" t="n">
        <f aca="false">IFERROR(IF(WEEKDAY(C6)=WEEKDAY($P$6),$R$6, IF(WEEKDAY(C6)=WEEKDAY($P$7),$R$7, IF(WEEKDAY(C6)=WEEKDAY($P$8),$R$8, IF(WEEKDAY(C6)=WEEKDAY($P$9),$R$9, IF(WEEKDAY(C6)=WEEKDAY($P$10),$R$10, IF(WEEKDAY(C6)=WEEKDAY($P$11),$R$11, IF(WEEKDAY(C6)=WEEKDAY($P$12),$R$12,""))))))),"")</f>
        <v>0.0208333333333333</v>
      </c>
      <c r="AZ6" s="30" t="n">
        <f aca="false">IF(F6,IF(E6,IF(E6&gt;F6,F6+"24:00"-E6,F6-E6),0),0)+IF(G6,IF(G6,IF(G6&gt;H6,H6+"24:00"-G6,H6-G6),0),0)</f>
        <v>0</v>
      </c>
      <c r="BA6" s="31" t="n">
        <f aca="false">AZ6*24</f>
        <v>0</v>
      </c>
      <c r="BB6" s="30" t="n">
        <f aca="false">IFERROR(IF(WEEKDAY(C6)=WEEKDAY($P$6),$Q$6, IF(WEEKDAY(C6)=WEEKDAY($P$7),$Q$7, IF(WEEKDAY(C6)=WEEKDAY($P$8),$Q$8, IF(WEEKDAY(C6)=WEEKDAY($P$9),$Q$9, IF(WEEKDAY(C6)=WEEKDAY($P$10),$Q$10, IF(WEEKDAY(C6)=WEEKDAY($P$11),$Q$11, IF(WEEKDAY(C6)=WEEKDAY($P$12),$Q$12,""))))))),"")</f>
        <v>0.333333333333333</v>
      </c>
    </row>
    <row r="7" customFormat="false" ht="19.7" hidden="false" customHeight="false" outlineLevel="0" collapsed="false">
      <c r="B7" s="32" t="n">
        <f aca="false">B6+1</f>
        <v>41731</v>
      </c>
      <c r="C7" s="33" t="n">
        <f aca="false">B7</f>
        <v>41731</v>
      </c>
      <c r="D7" s="19"/>
      <c r="E7" s="34"/>
      <c r="F7" s="34"/>
      <c r="G7" s="34"/>
      <c r="H7" s="34"/>
      <c r="I7" s="34" t="str">
        <f aca="true">IF(AZ7=0,"",IF(AY7=0,"",IF(OR(B7&lt;=TODAY(),AZ7),AY7,"")))</f>
        <v/>
      </c>
      <c r="J7" s="22" t="n">
        <f aca="false">IF(AND(Feiertage!$G$2&lt;&gt;"ja",AV7=1),IF(AZ7&gt;0,BB7+AZ7,BB7),IF(AZ7=0,0, IF(I7&lt;&gt;"",AZ7-I7,AZ7)))+AX7</f>
        <v>0</v>
      </c>
      <c r="K7" s="34" t="n">
        <f aca="false">IF(AV7=0,BB7,IF(Feiertage!$G$2="ja","00:00",BB7))</f>
        <v>0.333333333333333</v>
      </c>
      <c r="L7" s="22" t="str">
        <f aca="true">IF(OR(B7&lt;=TODAY(),J7,AW7="G"),IF(J7&lt;&gt;"",IF(J7-K7=0,"",J7-K7),IF(K7&lt;&gt;"",-K7,"")),"")</f>
        <v/>
      </c>
      <c r="M7" s="23" t="str">
        <f aca="false">IF(LOWER(AW7)=LOWER(Urlaub!$W$19),Urlaub!$S$19, IF(LOWER(AW7)=LOWER(Urlaub!$W$20),Urlaub!$S$20, IF(LOWER(AW7)=LOWER(Urlaub!$W$21),Urlaub!$S$21, IF(LOWER(AW7)=LOWER(Urlaub!$W$22),Urlaub!$S$22, IF(LOWER(AW7)=LOWER(Urlaub!$W$23),Urlaub!$S$23, IF(LOWER(AW7)=LOWER(Urlaub!$W$24),Urlaub!$S$24,""))))))&amp;IF(AND(EXACT(LOWER(AW7),AW7),AW7&lt;&gt;0)," 1/2","")</f>
        <v/>
      </c>
      <c r="N7" s="36" t="n">
        <f aca="false">24*J7*IF(WEEKDAY(C7)=WEEKDAY($P$6),$S$6, IF(WEEKDAY(C7)=WEEKDAY($P$7),$S$7, IF(WEEKDAY(C7)=WEEKDAY($P$8),$S$8, IF(WEEKDAY(C7)=WEEKDAY($P$9),$S$9, IF(WEEKDAY(C7)=WEEKDAY($P$10),$S$10, IF(WEEKDAY(C7)=WEEKDAY($P$11),$S$11, IF(WEEKDAY(C7)=WEEKDAY($P$12),$S$12,"")))))))</f>
        <v>0</v>
      </c>
      <c r="P7" s="42" t="n">
        <v>41640</v>
      </c>
      <c r="Q7" s="43" t="n">
        <v>0.333333333333333</v>
      </c>
      <c r="R7" s="38" t="n">
        <v>0.0208333333333333</v>
      </c>
      <c r="S7" s="44"/>
      <c r="U7" s="40" t="s">
        <v>6</v>
      </c>
      <c r="V7" s="41" t="n">
        <f aca="false">SUM(J5:J35)</f>
        <v>0</v>
      </c>
      <c r="AV7" s="0" t="n">
        <f aca="false">IF(IFERROR(MATCH($B7,Feiertage!$B$2:$B$34,0)&gt;0,0),1,0)</f>
        <v>0</v>
      </c>
      <c r="AW7" s="27" t="n">
        <f aca="false">IFERROR(HLOOKUP(DAY(B7),Urlaub!$C$4:$AG$16,MONTH(B7)+1,0),0)</f>
        <v>0</v>
      </c>
      <c r="AX7" s="28" t="n">
        <f aca="false">IFERROR(IF(AW7=0,0,IF(EXACT(LOWER(AW7),AW7),0.5*BB7,BB7)),"")</f>
        <v>0</v>
      </c>
      <c r="AY7" s="29" t="n">
        <f aca="false">IFERROR(IF(WEEKDAY(C7)=WEEKDAY($P$6),$R$6, IF(WEEKDAY(C7)=WEEKDAY($P$7),$R$7, IF(WEEKDAY(C7)=WEEKDAY($P$8),$R$8, IF(WEEKDAY(C7)=WEEKDAY($P$9),$R$9, IF(WEEKDAY(C7)=WEEKDAY($P$10),$R$10, IF(WEEKDAY(C7)=WEEKDAY($P$11),$R$11, IF(WEEKDAY(C7)=WEEKDAY($P$12),$R$12,""))))))),"")</f>
        <v>0.0208333333333333</v>
      </c>
      <c r="AZ7" s="30" t="n">
        <f aca="false">IF(F7,IF(E7,IF(E7&gt;F7,F7+"24:00"-E7,F7-E7),0),0)+IF(G7,IF(G7,IF(G7&gt;H7,H7+"24:00"-G7,H7-G7),0),0)</f>
        <v>0</v>
      </c>
      <c r="BA7" s="31" t="n">
        <f aca="false">AZ7*24</f>
        <v>0</v>
      </c>
      <c r="BB7" s="30" t="n">
        <f aca="false">IFERROR(IF(WEEKDAY(C7)=WEEKDAY($P$6),$Q$6, IF(WEEKDAY(C7)=WEEKDAY($P$7),$Q$7, IF(WEEKDAY(C7)=WEEKDAY($P$8),$Q$8, IF(WEEKDAY(C7)=WEEKDAY($P$9),$Q$9, IF(WEEKDAY(C7)=WEEKDAY($P$10),$Q$10, IF(WEEKDAY(C7)=WEEKDAY($P$11),$Q$11, IF(WEEKDAY(C7)=WEEKDAY($P$12),$Q$12,""))))))),"")</f>
        <v>0.333333333333333</v>
      </c>
    </row>
    <row r="8" customFormat="false" ht="19.7" hidden="false" customHeight="false" outlineLevel="0" collapsed="false">
      <c r="B8" s="32" t="n">
        <f aca="false">B7+1</f>
        <v>41732</v>
      </c>
      <c r="C8" s="33" t="n">
        <f aca="false">B8</f>
        <v>41732</v>
      </c>
      <c r="D8" s="19"/>
      <c r="E8" s="34"/>
      <c r="F8" s="34"/>
      <c r="G8" s="34"/>
      <c r="H8" s="34"/>
      <c r="I8" s="34" t="str">
        <f aca="true">IF(AZ8=0,"",IF(AY8=0,"",IF(OR(B8&lt;=TODAY(),AZ8),AY8,"")))</f>
        <v/>
      </c>
      <c r="J8" s="22" t="n">
        <f aca="false">IF(AND(Feiertage!$G$2&lt;&gt;"ja",AV8=1),IF(AZ8&gt;0,BB8+AZ8,BB8),IF(AZ8=0,0, IF(I8&lt;&gt;"",AZ8-I8,AZ8)))+AX8</f>
        <v>0</v>
      </c>
      <c r="K8" s="34" t="n">
        <f aca="false">IF(AV8=0,BB8,IF(Feiertage!$G$2="ja","00:00",BB8))</f>
        <v>0.333333333333333</v>
      </c>
      <c r="L8" s="22" t="str">
        <f aca="true">IF(OR(B8&lt;=TODAY(),J8,AW8="G"),IF(J8&lt;&gt;"",IF(J8-K8=0,"",J8-K8),IF(K8&lt;&gt;"",-K8,"")),"")</f>
        <v/>
      </c>
      <c r="M8" s="23" t="str">
        <f aca="false">IF(LOWER(AW8)=LOWER(Urlaub!$W$19),Urlaub!$S$19, IF(LOWER(AW8)=LOWER(Urlaub!$W$20),Urlaub!$S$20, IF(LOWER(AW8)=LOWER(Urlaub!$W$21),Urlaub!$S$21, IF(LOWER(AW8)=LOWER(Urlaub!$W$22),Urlaub!$S$22, IF(LOWER(AW8)=LOWER(Urlaub!$W$23),Urlaub!$S$23, IF(LOWER(AW8)=LOWER(Urlaub!$W$24),Urlaub!$S$24,""))))))&amp;IF(AND(EXACT(LOWER(AW8),AW8),AW8&lt;&gt;0)," 1/2","")</f>
        <v/>
      </c>
      <c r="N8" s="36" t="n">
        <f aca="false">24*J8*IF(WEEKDAY(C8)=WEEKDAY($P$6),$S$6, IF(WEEKDAY(C8)=WEEKDAY($P$7),$S$7, IF(WEEKDAY(C8)=WEEKDAY($P$8),$S$8, IF(WEEKDAY(C8)=WEEKDAY($P$9),$S$9, IF(WEEKDAY(C8)=WEEKDAY($P$10),$S$10, IF(WEEKDAY(C8)=WEEKDAY($P$11),$S$11, IF(WEEKDAY(C8)=WEEKDAY($P$12),$S$12,"")))))))</f>
        <v>0</v>
      </c>
      <c r="P8" s="42" t="n">
        <v>41641</v>
      </c>
      <c r="Q8" s="43" t="n">
        <v>0.333333333333333</v>
      </c>
      <c r="R8" s="38" t="n">
        <v>0.0208333333333333</v>
      </c>
      <c r="S8" s="44"/>
      <c r="U8" s="45" t="str">
        <f aca="false">"Saldo " &amp; TEXT(B1,"MMMM")</f>
        <v>Saldo April</v>
      </c>
      <c r="V8" s="41" t="n">
        <f aca="false">SUM(L5:L35)</f>
        <v>0</v>
      </c>
      <c r="AV8" s="0" t="n">
        <f aca="false">IF(IFERROR(MATCH($B8,Feiertage!$B$2:$B$34,0)&gt;0,0),1,0)</f>
        <v>0</v>
      </c>
      <c r="AW8" s="27" t="n">
        <f aca="false">IFERROR(HLOOKUP(DAY(B8),Urlaub!$C$4:$AG$16,MONTH(B8)+1,0),0)</f>
        <v>0</v>
      </c>
      <c r="AX8" s="28" t="n">
        <f aca="false">IFERROR(IF(AW8=0,0,IF(EXACT(LOWER(AW8),AW8),0.5*BB8,BB8)),"")</f>
        <v>0</v>
      </c>
      <c r="AY8" s="29" t="n">
        <f aca="false">IFERROR(IF(WEEKDAY(C8)=WEEKDAY($P$6),$R$6, IF(WEEKDAY(C8)=WEEKDAY($P$7),$R$7, IF(WEEKDAY(C8)=WEEKDAY($P$8),$R$8, IF(WEEKDAY(C8)=WEEKDAY($P$9),$R$9, IF(WEEKDAY(C8)=WEEKDAY($P$10),$R$10, IF(WEEKDAY(C8)=WEEKDAY($P$11),$R$11, IF(WEEKDAY(C8)=WEEKDAY($P$12),$R$12,""))))))),"")</f>
        <v>0.0208333333333333</v>
      </c>
      <c r="AZ8" s="30" t="n">
        <f aca="false">IF(F8,IF(E8,IF(E8&gt;F8,F8+"24:00"-E8,F8-E8),0),0)+IF(G8,IF(G8,IF(G8&gt;H8,H8+"24:00"-G8,H8-G8),0),0)</f>
        <v>0</v>
      </c>
      <c r="BA8" s="31" t="n">
        <f aca="false">AZ8*24</f>
        <v>0</v>
      </c>
      <c r="BB8" s="30" t="n">
        <f aca="false">IFERROR(IF(WEEKDAY(C8)=WEEKDAY($P$6),$Q$6, IF(WEEKDAY(C8)=WEEKDAY($P$7),$Q$7, IF(WEEKDAY(C8)=WEEKDAY($P$8),$Q$8, IF(WEEKDAY(C8)=WEEKDAY($P$9),$Q$9, IF(WEEKDAY(C8)=WEEKDAY($P$10),$Q$10, IF(WEEKDAY(C8)=WEEKDAY($P$11),$Q$11, IF(WEEKDAY(C8)=WEEKDAY($P$12),$Q$12,""))))))),"")</f>
        <v>0.333333333333333</v>
      </c>
    </row>
    <row r="9" customFormat="false" ht="19.7" hidden="false" customHeight="false" outlineLevel="0" collapsed="false">
      <c r="B9" s="32" t="n">
        <f aca="false">B8+1</f>
        <v>41733</v>
      </c>
      <c r="C9" s="33" t="n">
        <f aca="false">B9</f>
        <v>41733</v>
      </c>
      <c r="D9" s="19"/>
      <c r="E9" s="34"/>
      <c r="F9" s="34"/>
      <c r="G9" s="34"/>
      <c r="H9" s="34"/>
      <c r="I9" s="34" t="str">
        <f aca="true">IF(AZ9=0,"",IF(AY9=0,"",IF(OR(B9&lt;=TODAY(),AZ9),AY9,"")))</f>
        <v/>
      </c>
      <c r="J9" s="22" t="n">
        <f aca="false">IF(AND(Feiertage!$G$2&lt;&gt;"ja",AV9=1),IF(AZ9&gt;0,BB9+AZ9,BB9),IF(AZ9=0,0, IF(I9&lt;&gt;"",AZ9-I9,AZ9)))+AX9</f>
        <v>0</v>
      </c>
      <c r="K9" s="34" t="n">
        <f aca="false">IF(AV9=0,BB9,IF(Feiertage!$G$2="ja","00:00",BB9))</f>
        <v>0.333333333333333</v>
      </c>
      <c r="L9" s="22" t="str">
        <f aca="true">IF(OR(B9&lt;=TODAY(),J9,AW9="G"),IF(J9&lt;&gt;"",IF(J9-K9=0,"",J9-K9),IF(K9&lt;&gt;"",-K9,"")),"")</f>
        <v/>
      </c>
      <c r="M9" s="23" t="str">
        <f aca="false">IF(LOWER(AW9)=LOWER(Urlaub!$W$19),Urlaub!$S$19, IF(LOWER(AW9)=LOWER(Urlaub!$W$20),Urlaub!$S$20, IF(LOWER(AW9)=LOWER(Urlaub!$W$21),Urlaub!$S$21, IF(LOWER(AW9)=LOWER(Urlaub!$W$22),Urlaub!$S$22, IF(LOWER(AW9)=LOWER(Urlaub!$W$23),Urlaub!$S$23, IF(LOWER(AW9)=LOWER(Urlaub!$W$24),Urlaub!$S$24,""))))))&amp;IF(AND(EXACT(LOWER(AW9),AW9),AW9&lt;&gt;0)," 1/2","")</f>
        <v/>
      </c>
      <c r="N9" s="36" t="n">
        <f aca="false">24*J9*IF(WEEKDAY(C9)=WEEKDAY($P$6),$S$6, IF(WEEKDAY(C9)=WEEKDAY($P$7),$S$7, IF(WEEKDAY(C9)=WEEKDAY($P$8),$S$8, IF(WEEKDAY(C9)=WEEKDAY($P$9),$S$9, IF(WEEKDAY(C9)=WEEKDAY($P$10),$S$10, IF(WEEKDAY(C9)=WEEKDAY($P$11),$S$11, IF(WEEKDAY(C9)=WEEKDAY($P$12),$S$12,"")))))))</f>
        <v>0</v>
      </c>
      <c r="P9" s="42" t="n">
        <v>41642</v>
      </c>
      <c r="Q9" s="43" t="n">
        <v>0.333333333333333</v>
      </c>
      <c r="R9" s="38" t="n">
        <v>0.0208333333333333</v>
      </c>
      <c r="S9" s="44"/>
      <c r="U9" s="46" t="str">
        <f aca="false">"Übertrag in " &amp;  IF( MONTH(B1)=12, YEAR(B1)+1, TEXT(EDATE(B1,1),"MMMM"))</f>
        <v>Übertrag in Mai</v>
      </c>
      <c r="V9" s="47" t="n">
        <f aca="false">IF(V5="",0,V5)+V8</f>
        <v>-0.135416666666666</v>
      </c>
      <c r="AV9" s="0" t="n">
        <f aca="false">IF(IFERROR(MATCH($B9,Feiertage!$B$2:$B$34,0)&gt;0,0),1,0)</f>
        <v>0</v>
      </c>
      <c r="AW9" s="27" t="n">
        <f aca="false">IFERROR(HLOOKUP(DAY(B9),Urlaub!$C$4:$AG$16,MONTH(B9)+1,0),0)</f>
        <v>0</v>
      </c>
      <c r="AX9" s="28" t="n">
        <f aca="false">IFERROR(IF(AW9=0,0,IF(EXACT(LOWER(AW9),AW9),0.5*BB9,BB9)),"")</f>
        <v>0</v>
      </c>
      <c r="AY9" s="29" t="n">
        <f aca="false">IFERROR(IF(WEEKDAY(C9)=WEEKDAY($P$6),$R$6, IF(WEEKDAY(C9)=WEEKDAY($P$7),$R$7, IF(WEEKDAY(C9)=WEEKDAY($P$8),$R$8, IF(WEEKDAY(C9)=WEEKDAY($P$9),$R$9, IF(WEEKDAY(C9)=WEEKDAY($P$10),$R$10, IF(WEEKDAY(C9)=WEEKDAY($P$11),$R$11, IF(WEEKDAY(C9)=WEEKDAY($P$12),$R$12,""))))))),"")</f>
        <v>0.0208333333333333</v>
      </c>
      <c r="AZ9" s="30" t="n">
        <f aca="false">IF(F9,IF(E9,IF(E9&gt;F9,F9+"24:00"-E9,F9-E9),0),0)+IF(G9,IF(G9,IF(G9&gt;H9,H9+"24:00"-G9,H9-G9),0),0)</f>
        <v>0</v>
      </c>
      <c r="BA9" s="31" t="n">
        <f aca="false">AZ9*24</f>
        <v>0</v>
      </c>
      <c r="BB9" s="30" t="n">
        <f aca="false">IFERROR(IF(WEEKDAY(C9)=WEEKDAY($P$6),$Q$6, IF(WEEKDAY(C9)=WEEKDAY($P$7),$Q$7, IF(WEEKDAY(C9)=WEEKDAY($P$8),$Q$8, IF(WEEKDAY(C9)=WEEKDAY($P$9),$Q$9, IF(WEEKDAY(C9)=WEEKDAY($P$10),$Q$10, IF(WEEKDAY(C9)=WEEKDAY($P$11),$Q$11, IF(WEEKDAY(C9)=WEEKDAY($P$12),$Q$12,""))))))),"")</f>
        <v>0.333333333333333</v>
      </c>
    </row>
    <row r="10" customFormat="false" ht="17.35" hidden="false" customHeight="false" outlineLevel="0" collapsed="false">
      <c r="B10" s="32" t="n">
        <f aca="false">B9+1</f>
        <v>41734</v>
      </c>
      <c r="C10" s="33" t="n">
        <f aca="false">B10</f>
        <v>41734</v>
      </c>
      <c r="D10" s="19"/>
      <c r="E10" s="34"/>
      <c r="F10" s="34"/>
      <c r="G10" s="34"/>
      <c r="H10" s="34"/>
      <c r="I10" s="34" t="str">
        <f aca="true">IF(AZ10=0,"",IF(AY10=0,"",IF(OR(B10&lt;=TODAY(),AZ10),AY10,"")))</f>
        <v/>
      </c>
      <c r="J10" s="22" t="n">
        <f aca="false">IF(AND(Feiertage!$G$2&lt;&gt;"ja",AV10=1),IF(AZ10&gt;0,BB10+AZ10,BB10),IF(AZ10=0,0, IF(I10&lt;&gt;"",AZ10-I10,AZ10)))+AX10</f>
        <v>0</v>
      </c>
      <c r="K10" s="34" t="n">
        <f aca="false">IF(AV10=0,BB10,IF(Feiertage!$G$2="ja","00:00",BB10))</f>
        <v>0.25</v>
      </c>
      <c r="L10" s="22" t="str">
        <f aca="true">IF(OR(B10&lt;=TODAY(),J10,AW10="G"),IF(J10&lt;&gt;"",IF(J10-K10=0,"",J10-K10),IF(K10&lt;&gt;"",-K10,"")),"")</f>
        <v/>
      </c>
      <c r="M10" s="23" t="str">
        <f aca="false">IF(LOWER(AW10)=LOWER(Urlaub!$W$19),Urlaub!$S$19, IF(LOWER(AW10)=LOWER(Urlaub!$W$20),Urlaub!$S$20, IF(LOWER(AW10)=LOWER(Urlaub!$W$21),Urlaub!$S$21, IF(LOWER(AW10)=LOWER(Urlaub!$W$22),Urlaub!$S$22, IF(LOWER(AW10)=LOWER(Urlaub!$W$23),Urlaub!$S$23, IF(LOWER(AW10)=LOWER(Urlaub!$W$24),Urlaub!$S$24,""))))))&amp;IF(AND(EXACT(LOWER(AW10),AW10),AW10&lt;&gt;0)," 1/2","")</f>
        <v/>
      </c>
      <c r="N10" s="36" t="n">
        <f aca="false">24*J10*IF(WEEKDAY(C10)=WEEKDAY($P$6),$S$6, IF(WEEKDAY(C10)=WEEKDAY($P$7),$S$7, IF(WEEKDAY(C10)=WEEKDAY($P$8),$S$8, IF(WEEKDAY(C10)=WEEKDAY($P$9),$S$9, IF(WEEKDAY(C10)=WEEKDAY($P$10),$S$10, IF(WEEKDAY(C10)=WEEKDAY($P$11),$S$11, IF(WEEKDAY(C10)=WEEKDAY($P$12),$S$12,"")))))))</f>
        <v>0</v>
      </c>
      <c r="P10" s="42" t="n">
        <v>41643</v>
      </c>
      <c r="Q10" s="43" t="n">
        <v>0.25</v>
      </c>
      <c r="R10" s="38" t="n">
        <v>0.0208333333333333</v>
      </c>
      <c r="S10" s="44"/>
      <c r="AV10" s="0" t="n">
        <f aca="false">IF(IFERROR(MATCH($B10,Feiertage!$B$2:$B$34,0)&gt;0,0),1,0)</f>
        <v>0</v>
      </c>
      <c r="AW10" s="27" t="n">
        <f aca="false">IFERROR(HLOOKUP(DAY(B10),Urlaub!$C$4:$AG$16,MONTH(B10)+1,0),0)</f>
        <v>0</v>
      </c>
      <c r="AX10" s="28" t="n">
        <f aca="false">IFERROR(IF(AW10=0,0,IF(EXACT(LOWER(AW10),AW10),0.5*BB10,BB10)),"")</f>
        <v>0</v>
      </c>
      <c r="AY10" s="29" t="n">
        <f aca="false">IFERROR(IF(WEEKDAY(C10)=WEEKDAY($P$6),$R$6, IF(WEEKDAY(C10)=WEEKDAY($P$7),$R$7, IF(WEEKDAY(C10)=WEEKDAY($P$8),$R$8, IF(WEEKDAY(C10)=WEEKDAY($P$9),$R$9, IF(WEEKDAY(C10)=WEEKDAY($P$10),$R$10, IF(WEEKDAY(C10)=WEEKDAY($P$11),$R$11, IF(WEEKDAY(C10)=WEEKDAY($P$12),$R$12,""))))))),"")</f>
        <v>0.0208333333333333</v>
      </c>
      <c r="AZ10" s="30" t="n">
        <f aca="false">IF(F10,IF(E10,IF(E10&gt;F10,F10+"24:00"-E10,F10-E10),0),0)+IF(G10,IF(G10,IF(G10&gt;H10,H10+"24:00"-G10,H10-G10),0),0)</f>
        <v>0</v>
      </c>
      <c r="BA10" s="31" t="n">
        <f aca="false">AZ10*24</f>
        <v>0</v>
      </c>
      <c r="BB10" s="30" t="n">
        <f aca="false">IFERROR(IF(WEEKDAY(C10)=WEEKDAY($P$6),$Q$6, IF(WEEKDAY(C10)=WEEKDAY($P$7),$Q$7, IF(WEEKDAY(C10)=WEEKDAY($P$8),$Q$8, IF(WEEKDAY(C10)=WEEKDAY($P$9),$Q$9, IF(WEEKDAY(C10)=WEEKDAY($P$10),$Q$10, IF(WEEKDAY(C10)=WEEKDAY($P$11),$Q$11, IF(WEEKDAY(C10)=WEEKDAY($P$12),$Q$12,""))))))),"")</f>
        <v>0.25</v>
      </c>
    </row>
    <row r="11" customFormat="false" ht="17.35" hidden="false" customHeight="false" outlineLevel="0" collapsed="false">
      <c r="B11" s="32" t="n">
        <f aca="false">B10+1</f>
        <v>41735</v>
      </c>
      <c r="C11" s="33" t="n">
        <f aca="false">B11</f>
        <v>41735</v>
      </c>
      <c r="D11" s="19"/>
      <c r="E11" s="34"/>
      <c r="F11" s="34"/>
      <c r="G11" s="34"/>
      <c r="H11" s="34"/>
      <c r="I11" s="34" t="str">
        <f aca="true">IF(AZ11=0,"",IF(AY11=0,"",IF(OR(B11&lt;=TODAY(),AZ11),AY11,"")))</f>
        <v/>
      </c>
      <c r="J11" s="22" t="n">
        <f aca="false">IF(AND(Feiertage!$G$2&lt;&gt;"ja",AV11=1),IF(AZ11&gt;0,BB11+AZ11,BB11),IF(AZ11=0,0, IF(I11&lt;&gt;"",AZ11-I11,AZ11)))+AX11</f>
        <v>0</v>
      </c>
      <c r="K11" s="34" t="n">
        <f aca="false">IF(AV11=0,BB11,IF(Feiertage!$G$2="ja","00:00",BB11))</f>
        <v>0</v>
      </c>
      <c r="L11" s="22" t="str">
        <f aca="true">IF(OR(B11&lt;=TODAY(),J11,AW11="G"),IF(J11&lt;&gt;"",IF(J11-K11=0,"",J11-K11),IF(K11&lt;&gt;"",-K11,"")),"")</f>
        <v/>
      </c>
      <c r="M11" s="23" t="str">
        <f aca="false">IF(LOWER(AW11)=LOWER(Urlaub!$W$19),Urlaub!$S$19, IF(LOWER(AW11)=LOWER(Urlaub!$W$20),Urlaub!$S$20, IF(LOWER(AW11)=LOWER(Urlaub!$W$21),Urlaub!$S$21, IF(LOWER(AW11)=LOWER(Urlaub!$W$22),Urlaub!$S$22, IF(LOWER(AW11)=LOWER(Urlaub!$W$23),Urlaub!$S$23, IF(LOWER(AW11)=LOWER(Urlaub!$W$24),Urlaub!$S$24,""))))))&amp;IF(AND(EXACT(LOWER(AW11),AW11),AW11&lt;&gt;0)," 1/2","")</f>
        <v/>
      </c>
      <c r="N11" s="36" t="n">
        <f aca="false">24*J11*IF(WEEKDAY(C11)=WEEKDAY($P$6),$S$6, IF(WEEKDAY(C11)=WEEKDAY($P$7),$S$7, IF(WEEKDAY(C11)=WEEKDAY($P$8),$S$8, IF(WEEKDAY(C11)=WEEKDAY($P$9),$S$9, IF(WEEKDAY(C11)=WEEKDAY($P$10),$S$10, IF(WEEKDAY(C11)=WEEKDAY($P$11),$S$11, IF(WEEKDAY(C11)=WEEKDAY($P$12),$S$12,"")))))))</f>
        <v>0</v>
      </c>
      <c r="O11" s="3"/>
      <c r="P11" s="48" t="n">
        <v>41644</v>
      </c>
      <c r="Q11" s="49" t="n">
        <v>0</v>
      </c>
      <c r="R11" s="38" t="n">
        <v>0.0208333333333333</v>
      </c>
      <c r="S11" s="44"/>
      <c r="AV11" s="0" t="n">
        <f aca="false">IF(IFERROR(MATCH($B11,Feiertage!$B$2:$B$34,0)&gt;0,0),1,0)</f>
        <v>0</v>
      </c>
      <c r="AW11" s="27" t="n">
        <f aca="false">IFERROR(HLOOKUP(DAY(B11),Urlaub!$C$4:$AG$16,MONTH(B11)+1,0),0)</f>
        <v>0</v>
      </c>
      <c r="AX11" s="28" t="n">
        <f aca="false">IFERROR(IF(AW11=0,0,IF(EXACT(LOWER(AW11),AW11),0.5*BB11,BB11)),"")</f>
        <v>0</v>
      </c>
      <c r="AY11" s="29" t="n">
        <f aca="false">IFERROR(IF(WEEKDAY(C11)=WEEKDAY($P$6),$R$6, IF(WEEKDAY(C11)=WEEKDAY($P$7),$R$7, IF(WEEKDAY(C11)=WEEKDAY($P$8),$R$8, IF(WEEKDAY(C11)=WEEKDAY($P$9),$R$9, IF(WEEKDAY(C11)=WEEKDAY($P$10),$R$10, IF(WEEKDAY(C11)=WEEKDAY($P$11),$R$11, IF(WEEKDAY(C11)=WEEKDAY($P$12),$R$12,""))))))),"")</f>
        <v>0.0208333333333333</v>
      </c>
      <c r="AZ11" s="30" t="n">
        <f aca="false">IF(F11,IF(E11,IF(E11&gt;F11,F11+"24:00"-E11,F11-E11),0),0)+IF(G11,IF(G11,IF(G11&gt;H11,H11+"24:00"-G11,H11-G11),0),0)</f>
        <v>0</v>
      </c>
      <c r="BA11" s="31" t="n">
        <f aca="false">AZ11*24</f>
        <v>0</v>
      </c>
      <c r="BB11" s="30" t="n">
        <f aca="false">IFERROR(IF(WEEKDAY(C11)=WEEKDAY($P$6),$Q$6, IF(WEEKDAY(C11)=WEEKDAY($P$7),$Q$7, IF(WEEKDAY(C11)=WEEKDAY($P$8),$Q$8, IF(WEEKDAY(C11)=WEEKDAY($P$9),$Q$9, IF(WEEKDAY(C11)=WEEKDAY($P$10),$Q$10, IF(WEEKDAY(C11)=WEEKDAY($P$11),$Q$11, IF(WEEKDAY(C11)=WEEKDAY($P$12),$Q$12,""))))))),"")</f>
        <v>0</v>
      </c>
    </row>
    <row r="12" customFormat="false" ht="17.35" hidden="false" customHeight="false" outlineLevel="0" collapsed="false">
      <c r="B12" s="32" t="n">
        <f aca="false">B11+1</f>
        <v>41736</v>
      </c>
      <c r="C12" s="33" t="n">
        <f aca="false">B12</f>
        <v>41736</v>
      </c>
      <c r="D12" s="19"/>
      <c r="E12" s="34"/>
      <c r="F12" s="34"/>
      <c r="G12" s="34"/>
      <c r="H12" s="34"/>
      <c r="I12" s="34" t="str">
        <f aca="true">IF(AZ12=0,"",IF(AY12=0,"",IF(OR(B12&lt;=TODAY(),AZ12),AY12,"")))</f>
        <v/>
      </c>
      <c r="J12" s="22" t="n">
        <f aca="false">IF(AND(Feiertage!$G$2&lt;&gt;"ja",AV12=1),IF(AZ12&gt;0,BB12+AZ12,BB12),IF(AZ12=0,0, IF(I12&lt;&gt;"",AZ12-I12,AZ12)))+AX12</f>
        <v>0</v>
      </c>
      <c r="K12" s="34" t="n">
        <f aca="false">IF(AV12=0,BB12,IF(Feiertage!$G$2="ja","00:00",BB12))</f>
        <v>0</v>
      </c>
      <c r="L12" s="22" t="str">
        <f aca="true">IF(OR(B12&lt;=TODAY(),J12,AW12="G"),IF(J12&lt;&gt;"",IF(J12-K12=0,"",J12-K12),IF(K12&lt;&gt;"",-K12,"")),"")</f>
        <v/>
      </c>
      <c r="M12" s="23" t="str">
        <f aca="false">IF(LOWER(AW12)=LOWER(Urlaub!$W$19),Urlaub!$S$19, IF(LOWER(AW12)=LOWER(Urlaub!$W$20),Urlaub!$S$20, IF(LOWER(AW12)=LOWER(Urlaub!$W$21),Urlaub!$S$21, IF(LOWER(AW12)=LOWER(Urlaub!$W$22),Urlaub!$S$22, IF(LOWER(AW12)=LOWER(Urlaub!$W$23),Urlaub!$S$23, IF(LOWER(AW12)=LOWER(Urlaub!$W$24),Urlaub!$S$24,""))))))&amp;IF(AND(EXACT(LOWER(AW12),AW12),AW12&lt;&gt;0)," 1/2","")</f>
        <v/>
      </c>
      <c r="N12" s="36" t="n">
        <f aca="false">24*J12*IF(WEEKDAY(C12)=WEEKDAY($P$6),$S$6, IF(WEEKDAY(C12)=WEEKDAY($P$7),$S$7, IF(WEEKDAY(C12)=WEEKDAY($P$8),$S$8, IF(WEEKDAY(C12)=WEEKDAY($P$9),$S$9, IF(WEEKDAY(C12)=WEEKDAY($P$10),$S$10, IF(WEEKDAY(C12)=WEEKDAY($P$11),$S$11, IF(WEEKDAY(C12)=WEEKDAY($P$12),$S$12,"")))))))</f>
        <v>0</v>
      </c>
      <c r="P12" s="50" t="n">
        <v>41645</v>
      </c>
      <c r="Q12" s="51" t="n">
        <v>0</v>
      </c>
      <c r="R12" s="52" t="n">
        <v>0.0208333333333333</v>
      </c>
      <c r="S12" s="53"/>
      <c r="AV12" s="0" t="n">
        <f aca="false">IF(IFERROR(MATCH($B12,Feiertage!$B$2:$B$34,0)&gt;0,0),1,0)</f>
        <v>0</v>
      </c>
      <c r="AW12" s="27" t="n">
        <f aca="false">IFERROR(HLOOKUP(DAY(B12),Urlaub!$C$4:$AG$16,MONTH(B12)+1,0),0)</f>
        <v>0</v>
      </c>
      <c r="AX12" s="28" t="n">
        <f aca="false">IFERROR(IF(AW12=0,0,IF(EXACT(LOWER(AW12),AW12),0.5*BB12,BB12)),"")</f>
        <v>0</v>
      </c>
      <c r="AY12" s="29" t="n">
        <f aca="false">IFERROR(IF(WEEKDAY(C12)=WEEKDAY($P$6),$R$6, IF(WEEKDAY(C12)=WEEKDAY($P$7),$R$7, IF(WEEKDAY(C12)=WEEKDAY($P$8),$R$8, IF(WEEKDAY(C12)=WEEKDAY($P$9),$R$9, IF(WEEKDAY(C12)=WEEKDAY($P$10),$R$10, IF(WEEKDAY(C12)=WEEKDAY($P$11),$R$11, IF(WEEKDAY(C12)=WEEKDAY($P$12),$R$12,""))))))),"")</f>
        <v>0.0208333333333333</v>
      </c>
      <c r="AZ12" s="30" t="n">
        <f aca="false">IF(F12,IF(E12,IF(E12&gt;F12,F12+"24:00"-E12,F12-E12),0),0)+IF(G12,IF(G12,IF(G12&gt;H12,H12+"24:00"-G12,H12-G12),0),0)</f>
        <v>0</v>
      </c>
      <c r="BA12" s="31" t="n">
        <f aca="false">AZ12*24</f>
        <v>0</v>
      </c>
      <c r="BB12" s="30" t="n">
        <f aca="false">IFERROR(IF(WEEKDAY(C12)=WEEKDAY($P$6),$Q$6, IF(WEEKDAY(C12)=WEEKDAY($P$7),$Q$7, IF(WEEKDAY(C12)=WEEKDAY($P$8),$Q$8, IF(WEEKDAY(C12)=WEEKDAY($P$9),$Q$9, IF(WEEKDAY(C12)=WEEKDAY($P$10),$Q$10, IF(WEEKDAY(C12)=WEEKDAY($P$11),$Q$11, IF(WEEKDAY(C12)=WEEKDAY($P$12),$Q$12,""))))))),"")</f>
        <v>0</v>
      </c>
    </row>
    <row r="13" customFormat="false" ht="17.35" hidden="false" customHeight="false" outlineLevel="0" collapsed="false">
      <c r="B13" s="32" t="n">
        <f aca="false">B12+1</f>
        <v>41737</v>
      </c>
      <c r="C13" s="33" t="n">
        <f aca="false">B13</f>
        <v>41737</v>
      </c>
      <c r="D13" s="19"/>
      <c r="E13" s="34"/>
      <c r="F13" s="34"/>
      <c r="G13" s="34"/>
      <c r="H13" s="34"/>
      <c r="I13" s="34" t="str">
        <f aca="true">IF(AZ13=0,"",IF(AY13=0,"",IF(OR(B13&lt;=TODAY(),AZ13),AY13,"")))</f>
        <v/>
      </c>
      <c r="J13" s="22" t="n">
        <f aca="false">IF(AND(Feiertage!$G$2&lt;&gt;"ja",AV13=1),IF(AZ13&gt;0,BB13+AZ13,BB13),IF(AZ13=0,0, IF(I13&lt;&gt;"",AZ13-I13,AZ13)))+AX13</f>
        <v>0</v>
      </c>
      <c r="K13" s="34" t="n">
        <f aca="false">IF(AV13=0,BB13,IF(Feiertage!$G$2="ja","00:00",BB13))</f>
        <v>0.333333333333333</v>
      </c>
      <c r="L13" s="22" t="str">
        <f aca="true">IF(OR(B13&lt;=TODAY(),J13,AW13="G"),IF(J13&lt;&gt;"",IF(J13-K13=0,"",J13-K13),IF(K13&lt;&gt;"",-K13,"")),"")</f>
        <v/>
      </c>
      <c r="M13" s="23" t="str">
        <f aca="false">IF(LOWER(AW13)=LOWER(Urlaub!$W$19),Urlaub!$S$19, IF(LOWER(AW13)=LOWER(Urlaub!$W$20),Urlaub!$S$20, IF(LOWER(AW13)=LOWER(Urlaub!$W$21),Urlaub!$S$21, IF(LOWER(AW13)=LOWER(Urlaub!$W$22),Urlaub!$S$22, IF(LOWER(AW13)=LOWER(Urlaub!$W$23),Urlaub!$S$23, IF(LOWER(AW13)=LOWER(Urlaub!$W$24),Urlaub!$S$24,""))))))&amp;IF(AND(EXACT(LOWER(AW13),AW13),AW13&lt;&gt;0)," 1/2","")</f>
        <v/>
      </c>
      <c r="N13" s="36" t="n">
        <f aca="false">24*J13*IF(WEEKDAY(C13)=WEEKDAY($P$6),$S$6, IF(WEEKDAY(C13)=WEEKDAY($P$7),$S$7, IF(WEEKDAY(C13)=WEEKDAY($P$8),$S$8, IF(WEEKDAY(C13)=WEEKDAY($P$9),$S$9, IF(WEEKDAY(C13)=WEEKDAY($P$10),$S$10, IF(WEEKDAY(C13)=WEEKDAY($P$11),$S$11, IF(WEEKDAY(C13)=WEEKDAY($P$12),$S$12,"")))))))</f>
        <v>0</v>
      </c>
      <c r="P13" s="12" t="s">
        <v>19</v>
      </c>
      <c r="Q13" s="54" t="n">
        <f aca="false">SUM(Q6:Q12)</f>
        <v>1.58333333333333</v>
      </c>
      <c r="R13" s="55"/>
      <c r="Y13" s="29"/>
      <c r="AV13" s="0" t="n">
        <f aca="false">IF(IFERROR(MATCH($B13,Feiertage!$B$2:$B$34,0)&gt;0,0),1,0)</f>
        <v>0</v>
      </c>
      <c r="AW13" s="27" t="n">
        <f aca="false">IFERROR(HLOOKUP(DAY(B13),Urlaub!$C$4:$AG$16,MONTH(B13)+1,0),0)</f>
        <v>0</v>
      </c>
      <c r="AX13" s="28" t="n">
        <f aca="false">IFERROR(IF(AW13=0,0,IF(EXACT(LOWER(AW13),AW13),0.5*BB13,BB13)),"")</f>
        <v>0</v>
      </c>
      <c r="AY13" s="29" t="n">
        <f aca="false">IFERROR(IF(WEEKDAY(C13)=WEEKDAY($P$6),$R$6, IF(WEEKDAY(C13)=WEEKDAY($P$7),$R$7, IF(WEEKDAY(C13)=WEEKDAY($P$8),$R$8, IF(WEEKDAY(C13)=WEEKDAY($P$9),$R$9, IF(WEEKDAY(C13)=WEEKDAY($P$10),$R$10, IF(WEEKDAY(C13)=WEEKDAY($P$11),$R$11, IF(WEEKDAY(C13)=WEEKDAY($P$12),$R$12,""))))))),"")</f>
        <v>0.0208333333333333</v>
      </c>
      <c r="AZ13" s="30" t="n">
        <f aca="false">IF(F13,IF(E13,IF(E13&gt;F13,F13+"24:00"-E13,F13-E13),0),0)+IF(G13,IF(G13,IF(G13&gt;H13,H13+"24:00"-G13,H13-G13),0),0)</f>
        <v>0</v>
      </c>
      <c r="BA13" s="31" t="n">
        <f aca="false">AZ13*24</f>
        <v>0</v>
      </c>
      <c r="BB13" s="30" t="n">
        <f aca="false">IFERROR(IF(WEEKDAY(C13)=WEEKDAY($P$6),$Q$6, IF(WEEKDAY(C13)=WEEKDAY($P$7),$Q$7, IF(WEEKDAY(C13)=WEEKDAY($P$8),$Q$8, IF(WEEKDAY(C13)=WEEKDAY($P$9),$Q$9, IF(WEEKDAY(C13)=WEEKDAY($P$10),$Q$10, IF(WEEKDAY(C13)=WEEKDAY($P$11),$Q$11, IF(WEEKDAY(C13)=WEEKDAY($P$12),$Q$12,""))))))),"")</f>
        <v>0.333333333333333</v>
      </c>
    </row>
    <row r="14" customFormat="false" ht="17.35" hidden="false" customHeight="false" outlineLevel="0" collapsed="false">
      <c r="B14" s="32" t="n">
        <f aca="false">B13+1</f>
        <v>41738</v>
      </c>
      <c r="C14" s="33" t="n">
        <f aca="false">B14</f>
        <v>41738</v>
      </c>
      <c r="D14" s="19"/>
      <c r="E14" s="34"/>
      <c r="F14" s="34"/>
      <c r="G14" s="34"/>
      <c r="H14" s="34"/>
      <c r="I14" s="34" t="str">
        <f aca="true">IF(AZ14=0,"",IF(AY14=0,"",IF(OR(B14&lt;=TODAY(),AZ14),AY14,"")))</f>
        <v/>
      </c>
      <c r="J14" s="22" t="n">
        <f aca="false">IF(AND(Feiertage!$G$2&lt;&gt;"ja",AV14=1),IF(AZ14&gt;0,BB14+AZ14,BB14),IF(AZ14=0,0, IF(I14&lt;&gt;"",AZ14-I14,AZ14)))+AX14</f>
        <v>0</v>
      </c>
      <c r="K14" s="34" t="n">
        <f aca="false">IF(AV14=0,BB14,IF(Feiertage!$G$2="ja","00:00",BB14))</f>
        <v>0.333333333333333</v>
      </c>
      <c r="L14" s="22" t="str">
        <f aca="true">IF(OR(B14&lt;=TODAY(),J14,AW14="G"),IF(J14&lt;&gt;"",IF(J14-K14=0,"",J14-K14),IF(K14&lt;&gt;"",-K14,"")),"")</f>
        <v/>
      </c>
      <c r="M14" s="23" t="str">
        <f aca="false">IF(LOWER(AW14)=LOWER(Urlaub!$W$19),Urlaub!$S$19, IF(LOWER(AW14)=LOWER(Urlaub!$W$20),Urlaub!$S$20, IF(LOWER(AW14)=LOWER(Urlaub!$W$21),Urlaub!$S$21, IF(LOWER(AW14)=LOWER(Urlaub!$W$22),Urlaub!$S$22, IF(LOWER(AW14)=LOWER(Urlaub!$W$23),Urlaub!$S$23, IF(LOWER(AW14)=LOWER(Urlaub!$W$24),Urlaub!$S$24,""))))))&amp;IF(AND(EXACT(LOWER(AW14),AW14),AW14&lt;&gt;0)," 1/2","")</f>
        <v/>
      </c>
      <c r="N14" s="36" t="n">
        <f aca="false">24*J14*IF(WEEKDAY(C14)=WEEKDAY($P$6),$S$6, IF(WEEKDAY(C14)=WEEKDAY($P$7),$S$7, IF(WEEKDAY(C14)=WEEKDAY($P$8),$S$8, IF(WEEKDAY(C14)=WEEKDAY($P$9),$S$9, IF(WEEKDAY(C14)=WEEKDAY($P$10),$S$10, IF(WEEKDAY(C14)=WEEKDAY($P$11),$S$11, IF(WEEKDAY(C14)=WEEKDAY($P$12),$S$12,"")))))))</f>
        <v>0</v>
      </c>
      <c r="O14" s="16"/>
      <c r="AV14" s="0" t="n">
        <f aca="false">IF(IFERROR(MATCH($B14,Feiertage!$B$2:$B$34,0)&gt;0,0),1,0)</f>
        <v>0</v>
      </c>
      <c r="AW14" s="27" t="n">
        <f aca="false">IFERROR(HLOOKUP(DAY(B14),Urlaub!$C$4:$AG$16,MONTH(B14)+1,0),0)</f>
        <v>0</v>
      </c>
      <c r="AX14" s="28" t="n">
        <f aca="false">IFERROR(IF(AW14=0,0,IF(EXACT(LOWER(AW14),AW14),0.5*BB14,BB14)),"")</f>
        <v>0</v>
      </c>
      <c r="AY14" s="29" t="n">
        <f aca="false">IFERROR(IF(WEEKDAY(C14)=WEEKDAY($P$6),$R$6, IF(WEEKDAY(C14)=WEEKDAY($P$7),$R$7, IF(WEEKDAY(C14)=WEEKDAY($P$8),$R$8, IF(WEEKDAY(C14)=WEEKDAY($P$9),$R$9, IF(WEEKDAY(C14)=WEEKDAY($P$10),$R$10, IF(WEEKDAY(C14)=WEEKDAY($P$11),$R$11, IF(WEEKDAY(C14)=WEEKDAY($P$12),$R$12,""))))))),"")</f>
        <v>0.0208333333333333</v>
      </c>
      <c r="AZ14" s="30" t="n">
        <f aca="false">IF(F14,IF(E14,IF(E14&gt;F14,F14+"24:00"-E14,F14-E14),0),0)+IF(G14,IF(G14,IF(G14&gt;H14,H14+"24:00"-G14,H14-G14),0),0)</f>
        <v>0</v>
      </c>
      <c r="BA14" s="31" t="n">
        <f aca="false">AZ14*24</f>
        <v>0</v>
      </c>
      <c r="BB14" s="30" t="n">
        <f aca="false">IFERROR(IF(WEEKDAY(C14)=WEEKDAY($P$6),$Q$6, IF(WEEKDAY(C14)=WEEKDAY($P$7),$Q$7, IF(WEEKDAY(C14)=WEEKDAY($P$8),$Q$8, IF(WEEKDAY(C14)=WEEKDAY($P$9),$Q$9, IF(WEEKDAY(C14)=WEEKDAY($P$10),$Q$10, IF(WEEKDAY(C14)=WEEKDAY($P$11),$Q$11, IF(WEEKDAY(C14)=WEEKDAY($P$12),$Q$12,""))))))),"")</f>
        <v>0.333333333333333</v>
      </c>
    </row>
    <row r="15" customFormat="false" ht="17.35" hidden="false" customHeight="false" outlineLevel="0" collapsed="false">
      <c r="B15" s="32" t="n">
        <f aca="false">B14+1</f>
        <v>41739</v>
      </c>
      <c r="C15" s="33" t="n">
        <f aca="false">B15</f>
        <v>41739</v>
      </c>
      <c r="D15" s="19"/>
      <c r="E15" s="34"/>
      <c r="F15" s="34"/>
      <c r="G15" s="34"/>
      <c r="H15" s="34"/>
      <c r="I15" s="34" t="str">
        <f aca="true">IF(AZ15=0,"",IF(AY15=0,"",IF(OR(B15&lt;=TODAY(),AZ15),AY15,"")))</f>
        <v/>
      </c>
      <c r="J15" s="22" t="n">
        <f aca="false">IF(AND(Feiertage!$G$2&lt;&gt;"ja",AV15=1),IF(AZ15&gt;0,BB15+AZ15,BB15),IF(AZ15=0,0, IF(I15&lt;&gt;"",AZ15-I15,AZ15)))+AX15</f>
        <v>0</v>
      </c>
      <c r="K15" s="34" t="n">
        <f aca="false">IF(AV15=0,BB15,IF(Feiertage!$G$2="ja","00:00",BB15))</f>
        <v>0.333333333333333</v>
      </c>
      <c r="L15" s="22" t="str">
        <f aca="true">IF(OR(B15&lt;=TODAY(),J15,AW15="G"),IF(J15&lt;&gt;"",IF(J15-K15=0,"",J15-K15),IF(K15&lt;&gt;"",-K15,"")),"")</f>
        <v/>
      </c>
      <c r="M15" s="23" t="str">
        <f aca="false">IF(LOWER(AW15)=LOWER(Urlaub!$W$19),Urlaub!$S$19, IF(LOWER(AW15)=LOWER(Urlaub!$W$20),Urlaub!$S$20, IF(LOWER(AW15)=LOWER(Urlaub!$W$21),Urlaub!$S$21, IF(LOWER(AW15)=LOWER(Urlaub!$W$22),Urlaub!$S$22, IF(LOWER(AW15)=LOWER(Urlaub!$W$23),Urlaub!$S$23, IF(LOWER(AW15)=LOWER(Urlaub!$W$24),Urlaub!$S$24,""))))))&amp;IF(AND(EXACT(LOWER(AW15),AW15),AW15&lt;&gt;0)," 1/2","")</f>
        <v/>
      </c>
      <c r="N15" s="36" t="n">
        <f aca="false">24*J15*IF(WEEKDAY(C15)=WEEKDAY($P$6),$S$6, IF(WEEKDAY(C15)=WEEKDAY($P$7),$S$7, IF(WEEKDAY(C15)=WEEKDAY($P$8),$S$8, IF(WEEKDAY(C15)=WEEKDAY($P$9),$S$9, IF(WEEKDAY(C15)=WEEKDAY($P$10),$S$10, IF(WEEKDAY(C15)=WEEKDAY($P$11),$S$11, IF(WEEKDAY(C15)=WEEKDAY($P$12),$S$12,"")))))))</f>
        <v>0</v>
      </c>
      <c r="AV15" s="0" t="n">
        <f aca="false">IF(IFERROR(MATCH($B15,Feiertage!$B$2:$B$34,0)&gt;0,0),1,0)</f>
        <v>0</v>
      </c>
      <c r="AW15" s="27" t="n">
        <f aca="false">IFERROR(HLOOKUP(DAY(B15),Urlaub!$C$4:$AG$16,MONTH(B15)+1,0),0)</f>
        <v>0</v>
      </c>
      <c r="AX15" s="28" t="n">
        <f aca="false">IFERROR(IF(AW15=0,0,IF(EXACT(LOWER(AW15),AW15),0.5*BB15,BB15)),"")</f>
        <v>0</v>
      </c>
      <c r="AY15" s="29" t="n">
        <f aca="false">IFERROR(IF(WEEKDAY(C15)=WEEKDAY($P$6),$R$6, IF(WEEKDAY(C15)=WEEKDAY($P$7),$R$7, IF(WEEKDAY(C15)=WEEKDAY($P$8),$R$8, IF(WEEKDAY(C15)=WEEKDAY($P$9),$R$9, IF(WEEKDAY(C15)=WEEKDAY($P$10),$R$10, IF(WEEKDAY(C15)=WEEKDAY($P$11),$R$11, IF(WEEKDAY(C15)=WEEKDAY($P$12),$R$12,""))))))),"")</f>
        <v>0.0208333333333333</v>
      </c>
      <c r="AZ15" s="30" t="n">
        <f aca="false">IF(F15,IF(E15,IF(E15&gt;F15,F15+"24:00"-E15,F15-E15),0),0)+IF(G15,IF(G15,IF(G15&gt;H15,H15+"24:00"-G15,H15-G15),0),0)</f>
        <v>0</v>
      </c>
      <c r="BA15" s="31" t="n">
        <f aca="false">AZ15*24</f>
        <v>0</v>
      </c>
      <c r="BB15" s="30" t="n">
        <f aca="false">IFERROR(IF(WEEKDAY(C15)=WEEKDAY($P$6),$Q$6, IF(WEEKDAY(C15)=WEEKDAY($P$7),$Q$7, IF(WEEKDAY(C15)=WEEKDAY($P$8),$Q$8, IF(WEEKDAY(C15)=WEEKDAY($P$9),$Q$9, IF(WEEKDAY(C15)=WEEKDAY($P$10),$Q$10, IF(WEEKDAY(C15)=WEEKDAY($P$11),$Q$11, IF(WEEKDAY(C15)=WEEKDAY($P$12),$Q$12,""))))))),"")</f>
        <v>0.333333333333333</v>
      </c>
    </row>
    <row r="16" customFormat="false" ht="17.35" hidden="false" customHeight="false" outlineLevel="0" collapsed="false">
      <c r="B16" s="32" t="n">
        <f aca="false">B15+1</f>
        <v>41740</v>
      </c>
      <c r="C16" s="33" t="n">
        <f aca="false">B16</f>
        <v>41740</v>
      </c>
      <c r="D16" s="19"/>
      <c r="E16" s="34"/>
      <c r="F16" s="34"/>
      <c r="G16" s="34"/>
      <c r="H16" s="34"/>
      <c r="I16" s="34" t="str">
        <f aca="true">IF(AZ16=0,"",IF(AY16=0,"",IF(OR(B16&lt;=TODAY(),AZ16),AY16,"")))</f>
        <v/>
      </c>
      <c r="J16" s="22" t="n">
        <f aca="false">IF(AND(Feiertage!$G$2&lt;&gt;"ja",AV16=1),IF(AZ16&gt;0,BB16+AZ16,BB16),IF(AZ16=0,0, IF(I16&lt;&gt;"",AZ16-I16,AZ16)))+AX16</f>
        <v>0</v>
      </c>
      <c r="K16" s="34" t="n">
        <f aca="false">IF(AV16=0,BB16,IF(Feiertage!$G$2="ja","00:00",BB16))</f>
        <v>0.333333333333333</v>
      </c>
      <c r="L16" s="22" t="str">
        <f aca="true">IF(OR(B16&lt;=TODAY(),J16,AW16="G"),IF(J16&lt;&gt;"",IF(J16-K16=0,"",J16-K16),IF(K16&lt;&gt;"",-K16,"")),"")</f>
        <v/>
      </c>
      <c r="M16" s="23" t="str">
        <f aca="false">IF(LOWER(AW16)=LOWER(Urlaub!$W$19),Urlaub!$S$19, IF(LOWER(AW16)=LOWER(Urlaub!$W$20),Urlaub!$S$20, IF(LOWER(AW16)=LOWER(Urlaub!$W$21),Urlaub!$S$21, IF(LOWER(AW16)=LOWER(Urlaub!$W$22),Urlaub!$S$22, IF(LOWER(AW16)=LOWER(Urlaub!$W$23),Urlaub!$S$23, IF(LOWER(AW16)=LOWER(Urlaub!$W$24),Urlaub!$S$24,""))))))&amp;IF(AND(EXACT(LOWER(AW16),AW16),AW16&lt;&gt;0)," 1/2","")</f>
        <v/>
      </c>
      <c r="N16" s="36" t="n">
        <f aca="false">24*J16*IF(WEEKDAY(C16)=WEEKDAY($P$6),$S$6, IF(WEEKDAY(C16)=WEEKDAY($P$7),$S$7, IF(WEEKDAY(C16)=WEEKDAY($P$8),$S$8, IF(WEEKDAY(C16)=WEEKDAY($P$9),$S$9, IF(WEEKDAY(C16)=WEEKDAY($P$10),$S$10, IF(WEEKDAY(C16)=WEEKDAY($P$11),$S$11, IF(WEEKDAY(C16)=WEEKDAY($P$12),$S$12,"")))))))</f>
        <v>0</v>
      </c>
      <c r="AV16" s="0" t="n">
        <f aca="false">IF(IFERROR(MATCH($B16,Feiertage!$B$2:$B$34,0)&gt;0,0),1,0)</f>
        <v>0</v>
      </c>
      <c r="AW16" s="27" t="n">
        <f aca="false">IFERROR(HLOOKUP(DAY(B16),Urlaub!$C$4:$AG$16,MONTH(B16)+1,0),0)</f>
        <v>0</v>
      </c>
      <c r="AX16" s="28" t="n">
        <f aca="false">IFERROR(IF(AW16=0,0,IF(EXACT(LOWER(AW16),AW16),0.5*BB16,BB16)),"")</f>
        <v>0</v>
      </c>
      <c r="AY16" s="29" t="n">
        <f aca="false">IFERROR(IF(WEEKDAY(C16)=WEEKDAY($P$6),$R$6, IF(WEEKDAY(C16)=WEEKDAY($P$7),$R$7, IF(WEEKDAY(C16)=WEEKDAY($P$8),$R$8, IF(WEEKDAY(C16)=WEEKDAY($P$9),$R$9, IF(WEEKDAY(C16)=WEEKDAY($P$10),$R$10, IF(WEEKDAY(C16)=WEEKDAY($P$11),$R$11, IF(WEEKDAY(C16)=WEEKDAY($P$12),$R$12,""))))))),"")</f>
        <v>0.0208333333333333</v>
      </c>
      <c r="AZ16" s="30" t="n">
        <f aca="false">IF(F16,IF(E16,IF(E16&gt;F16,F16+"24:00"-E16,F16-E16),0),0)+IF(G16,IF(G16,IF(G16&gt;H16,H16+"24:00"-G16,H16-G16),0),0)</f>
        <v>0</v>
      </c>
      <c r="BA16" s="31" t="n">
        <f aca="false">AZ16*24</f>
        <v>0</v>
      </c>
      <c r="BB16" s="30" t="n">
        <f aca="false">IFERROR(IF(WEEKDAY(C16)=WEEKDAY($P$6),$Q$6, IF(WEEKDAY(C16)=WEEKDAY($P$7),$Q$7, IF(WEEKDAY(C16)=WEEKDAY($P$8),$Q$8, IF(WEEKDAY(C16)=WEEKDAY($P$9),$Q$9, IF(WEEKDAY(C16)=WEEKDAY($P$10),$Q$10, IF(WEEKDAY(C16)=WEEKDAY($P$11),$Q$11, IF(WEEKDAY(C16)=WEEKDAY($P$12),$Q$12,""))))))),"")</f>
        <v>0.333333333333333</v>
      </c>
    </row>
    <row r="17" customFormat="false" ht="17.35" hidden="false" customHeight="false" outlineLevel="0" collapsed="false">
      <c r="B17" s="32" t="n">
        <f aca="false">B16+1</f>
        <v>41741</v>
      </c>
      <c r="C17" s="33" t="n">
        <f aca="false">B17</f>
        <v>41741</v>
      </c>
      <c r="D17" s="19"/>
      <c r="E17" s="34"/>
      <c r="F17" s="34"/>
      <c r="G17" s="34"/>
      <c r="H17" s="34"/>
      <c r="I17" s="34" t="str">
        <f aca="true">IF(AZ17=0,"",IF(AY17=0,"",IF(OR(B17&lt;=TODAY(),AZ17),AY17,"")))</f>
        <v/>
      </c>
      <c r="J17" s="22" t="n">
        <f aca="false">IF(AND(Feiertage!$G$2&lt;&gt;"ja",AV17=1),IF(AZ17&gt;0,BB17+AZ17,BB17),IF(AZ17=0,0, IF(I17&lt;&gt;"",AZ17-I17,AZ17)))+AX17</f>
        <v>0</v>
      </c>
      <c r="K17" s="34" t="n">
        <f aca="false">IF(AV17=0,BB17,IF(Feiertage!$G$2="ja","00:00",BB17))</f>
        <v>0.25</v>
      </c>
      <c r="L17" s="22" t="str">
        <f aca="true">IF(OR(B17&lt;=TODAY(),J17,AW17="G"),IF(J17&lt;&gt;"",IF(J17-K17=0,"",J17-K17),IF(K17&lt;&gt;"",-K17,"")),"")</f>
        <v/>
      </c>
      <c r="M17" s="23" t="str">
        <f aca="false">IF(LOWER(AW17)=LOWER(Urlaub!$W$19),Urlaub!$S$19, IF(LOWER(AW17)=LOWER(Urlaub!$W$20),Urlaub!$S$20, IF(LOWER(AW17)=LOWER(Urlaub!$W$21),Urlaub!$S$21, IF(LOWER(AW17)=LOWER(Urlaub!$W$22),Urlaub!$S$22, IF(LOWER(AW17)=LOWER(Urlaub!$W$23),Urlaub!$S$23, IF(LOWER(AW17)=LOWER(Urlaub!$W$24),Urlaub!$S$24,""))))))&amp;IF(AND(EXACT(LOWER(AW17),AW17),AW17&lt;&gt;0)," 1/2","")</f>
        <v/>
      </c>
      <c r="N17" s="36" t="n">
        <f aca="false">24*J17*IF(WEEKDAY(C17)=WEEKDAY($P$6),$S$6, IF(WEEKDAY(C17)=WEEKDAY($P$7),$S$7, IF(WEEKDAY(C17)=WEEKDAY($P$8),$S$8, IF(WEEKDAY(C17)=WEEKDAY($P$9),$S$9, IF(WEEKDAY(C17)=WEEKDAY($P$10),$S$10, IF(WEEKDAY(C17)=WEEKDAY($P$11),$S$11, IF(WEEKDAY(C17)=WEEKDAY($P$12),$S$12,"")))))))</f>
        <v>0</v>
      </c>
      <c r="AV17" s="0" t="n">
        <f aca="false">IF(IFERROR(MATCH($B17,Feiertage!$B$2:$B$34,0)&gt;0,0),1,0)</f>
        <v>0</v>
      </c>
      <c r="AW17" s="27" t="n">
        <f aca="false">IFERROR(HLOOKUP(DAY(B17),Urlaub!$C$4:$AG$16,MONTH(B17)+1,0),0)</f>
        <v>0</v>
      </c>
      <c r="AX17" s="28" t="n">
        <f aca="false">IFERROR(IF(OR(AW17=0,AW17="G"),0,IF(EXACT(LOWER(AW17),AW17),0.5*BB17,BB17)),"")</f>
        <v>0</v>
      </c>
      <c r="AY17" s="29" t="n">
        <f aca="false">IFERROR(IF(WEEKDAY(C17)=WEEKDAY($P$6),$R$6, IF(WEEKDAY(C17)=WEEKDAY($P$7),$R$7, IF(WEEKDAY(C17)=WEEKDAY($P$8),$R$8, IF(WEEKDAY(C17)=WEEKDAY($P$9),$R$9, IF(WEEKDAY(C17)=WEEKDAY($P$10),$R$10, IF(WEEKDAY(C17)=WEEKDAY($P$11),$R$11, IF(WEEKDAY(C17)=WEEKDAY($P$12),$R$12,""))))))),"")</f>
        <v>0.0208333333333333</v>
      </c>
      <c r="AZ17" s="30" t="n">
        <f aca="false">IF(F17,IF(E17,IF(E17&gt;F17,F17+"24:00"-E17,F17-E17),0),0)+IF(G17,IF(G17,IF(G17&gt;H17,H17+"24:00"-G17,H17-G17),0),0)</f>
        <v>0</v>
      </c>
      <c r="BA17" s="31" t="n">
        <f aca="false">AZ17*24</f>
        <v>0</v>
      </c>
      <c r="BB17" s="30" t="n">
        <f aca="false">IFERROR(IF(WEEKDAY(C17)=WEEKDAY($P$6),$Q$6, IF(WEEKDAY(C17)=WEEKDAY($P$7),$Q$7, IF(WEEKDAY(C17)=WEEKDAY($P$8),$Q$8, IF(WEEKDAY(C17)=WEEKDAY($P$9),$Q$9, IF(WEEKDAY(C17)=WEEKDAY($P$10),$Q$10, IF(WEEKDAY(C17)=WEEKDAY($P$11),$Q$11, IF(WEEKDAY(C17)=WEEKDAY($P$12),$Q$12,""))))))),"")</f>
        <v>0.25</v>
      </c>
    </row>
    <row r="18" customFormat="false" ht="17.35" hidden="false" customHeight="false" outlineLevel="0" collapsed="false">
      <c r="B18" s="32" t="n">
        <f aca="false">B17+1</f>
        <v>41742</v>
      </c>
      <c r="C18" s="33" t="n">
        <f aca="false">B18</f>
        <v>41742</v>
      </c>
      <c r="D18" s="19"/>
      <c r="E18" s="34"/>
      <c r="F18" s="34"/>
      <c r="G18" s="34"/>
      <c r="H18" s="34"/>
      <c r="I18" s="34" t="str">
        <f aca="true">IF(AZ18=0,"",IF(AY18=0,"",IF(OR(B18&lt;=TODAY(),AZ18),AY18,"")))</f>
        <v/>
      </c>
      <c r="J18" s="22" t="n">
        <f aca="false">IF(AND(Feiertage!$G$2&lt;&gt;"ja",AV18=1),IF(AZ18&gt;0,BB18+AZ18,BB18),IF(AZ18=0,0, IF(I18&lt;&gt;"",AZ18-I18,AZ18)))+AX18</f>
        <v>0</v>
      </c>
      <c r="K18" s="34" t="n">
        <f aca="false">IF(AV18=0,BB18,IF(Feiertage!$G$2="ja","00:00",BB18))</f>
        <v>0</v>
      </c>
      <c r="L18" s="22" t="str">
        <f aca="true">IF(OR(B18&lt;=TODAY(),J18,AW18="G"),IF(J18&lt;&gt;"",IF(J18-K18=0,"",J18-K18),IF(K18&lt;&gt;"",-K18,"")),"")</f>
        <v/>
      </c>
      <c r="M18" s="23" t="str">
        <f aca="false">IF(LOWER(AW18)=LOWER(Urlaub!$W$19),Urlaub!$S$19, IF(LOWER(AW18)=LOWER(Urlaub!$W$20),Urlaub!$S$20, IF(LOWER(AW18)=LOWER(Urlaub!$W$21),Urlaub!$S$21, IF(LOWER(AW18)=LOWER(Urlaub!$W$22),Urlaub!$S$22, IF(LOWER(AW18)=LOWER(Urlaub!$W$23),Urlaub!$S$23, IF(LOWER(AW18)=LOWER(Urlaub!$W$24),Urlaub!$S$24,""))))))&amp;IF(AND(EXACT(LOWER(AW18),AW18),AW18&lt;&gt;0)," 1/2","")</f>
        <v/>
      </c>
      <c r="N18" s="36" t="n">
        <f aca="false">24*J18*IF(WEEKDAY(C18)=WEEKDAY($P$6),$S$6, IF(WEEKDAY(C18)=WEEKDAY($P$7),$S$7, IF(WEEKDAY(C18)=WEEKDAY($P$8),$S$8, IF(WEEKDAY(C18)=WEEKDAY($P$9),$S$9, IF(WEEKDAY(C18)=WEEKDAY($P$10),$S$10, IF(WEEKDAY(C18)=WEEKDAY($P$11),$S$11, IF(WEEKDAY(C18)=WEEKDAY($P$12),$S$12,"")))))))</f>
        <v>0</v>
      </c>
      <c r="AV18" s="0" t="n">
        <f aca="false">IF(IFERROR(MATCH($B18,Feiertage!$B$2:$B$34,0)&gt;0,0),1,0)</f>
        <v>0</v>
      </c>
      <c r="AW18" s="27" t="n">
        <f aca="false">IFERROR(HLOOKUP(DAY(B18),Urlaub!$C$4:$AG$16,MONTH(B18)+1,0),0)</f>
        <v>0</v>
      </c>
      <c r="AX18" s="28" t="n">
        <f aca="false">IFERROR(IF(OR(AW18=0,AW18="G"),0,IF(EXACT(LOWER(AW18),AW18),0.5*BB18,BB18)),"")</f>
        <v>0</v>
      </c>
      <c r="AY18" s="29" t="n">
        <f aca="false">IFERROR(IF(WEEKDAY(C18)=WEEKDAY($P$6),$R$6, IF(WEEKDAY(C18)=WEEKDAY($P$7),$R$7, IF(WEEKDAY(C18)=WEEKDAY($P$8),$R$8, IF(WEEKDAY(C18)=WEEKDAY($P$9),$R$9, IF(WEEKDAY(C18)=WEEKDAY($P$10),$R$10, IF(WEEKDAY(C18)=WEEKDAY($P$11),$R$11, IF(WEEKDAY(C18)=WEEKDAY($P$12),$R$12,""))))))),"")</f>
        <v>0.0208333333333333</v>
      </c>
      <c r="AZ18" s="30" t="n">
        <f aca="false">IF(F18,IF(E18,IF(E18&gt;F18,F18+"24:00"-E18,F18-E18),0),0)+IF(G18,IF(G18,IF(G18&gt;H18,H18+"24:00"-G18,H18-G18),0),0)</f>
        <v>0</v>
      </c>
      <c r="BA18" s="31" t="n">
        <f aca="false">AZ18*24</f>
        <v>0</v>
      </c>
      <c r="BB18" s="30" t="n">
        <f aca="false">IFERROR(IF(WEEKDAY(C18)=WEEKDAY($P$6),$Q$6, IF(WEEKDAY(C18)=WEEKDAY($P$7),$Q$7, IF(WEEKDAY(C18)=WEEKDAY($P$8),$Q$8, IF(WEEKDAY(C18)=WEEKDAY($P$9),$Q$9, IF(WEEKDAY(C18)=WEEKDAY($P$10),$Q$10, IF(WEEKDAY(C18)=WEEKDAY($P$11),$Q$11, IF(WEEKDAY(C18)=WEEKDAY($P$12),$Q$12,""))))))),"")</f>
        <v>0</v>
      </c>
    </row>
    <row r="19" customFormat="false" ht="17.35" hidden="false" customHeight="false" outlineLevel="0" collapsed="false">
      <c r="B19" s="32" t="n">
        <f aca="false">B18+1</f>
        <v>41743</v>
      </c>
      <c r="C19" s="33" t="n">
        <f aca="false">B19</f>
        <v>41743</v>
      </c>
      <c r="D19" s="19"/>
      <c r="E19" s="34"/>
      <c r="F19" s="34"/>
      <c r="G19" s="34"/>
      <c r="H19" s="34"/>
      <c r="I19" s="34" t="str">
        <f aca="true">IF(AZ19=0,"",IF(AY19=0,"",IF(OR(B19&lt;=TODAY(),AZ19),AY19,"")))</f>
        <v/>
      </c>
      <c r="J19" s="22" t="n">
        <f aca="false">IF(AND(Feiertage!$G$2&lt;&gt;"ja",AV19=1),IF(AZ19&gt;0,BB19+AZ19,BB19),IF(AZ19=0,0, IF(I19&lt;&gt;"",AZ19-I19,AZ19)))+AX19</f>
        <v>0</v>
      </c>
      <c r="K19" s="34" t="n">
        <f aca="false">IF(AV19=0,BB19,IF(Feiertage!$G$2="ja","00:00",BB19))</f>
        <v>0</v>
      </c>
      <c r="L19" s="22" t="str">
        <f aca="true">IF(OR(B19&lt;=TODAY(),J19,AW19="G"),IF(J19&lt;&gt;"",IF(J19-K19=0,"",J19-K19),IF(K19&lt;&gt;"",-K19,"")),"")</f>
        <v/>
      </c>
      <c r="M19" s="23" t="str">
        <f aca="false">IF(LOWER(AW19)=LOWER(Urlaub!$W$19),Urlaub!$S$19, IF(LOWER(AW19)=LOWER(Urlaub!$W$20),Urlaub!$S$20, IF(LOWER(AW19)=LOWER(Urlaub!$W$21),Urlaub!$S$21, IF(LOWER(AW19)=LOWER(Urlaub!$W$22),Urlaub!$S$22, IF(LOWER(AW19)=LOWER(Urlaub!$W$23),Urlaub!$S$23, IF(LOWER(AW19)=LOWER(Urlaub!$W$24),Urlaub!$S$24,""))))))&amp;IF(AND(EXACT(LOWER(AW19),AW19),AW19&lt;&gt;0)," 1/2","")</f>
        <v/>
      </c>
      <c r="N19" s="36" t="n">
        <f aca="false">24*J19*IF(WEEKDAY(C19)=WEEKDAY($P$6),$S$6, IF(WEEKDAY(C19)=WEEKDAY($P$7),$S$7, IF(WEEKDAY(C19)=WEEKDAY($P$8),$S$8, IF(WEEKDAY(C19)=WEEKDAY($P$9),$S$9, IF(WEEKDAY(C19)=WEEKDAY($P$10),$S$10, IF(WEEKDAY(C19)=WEEKDAY($P$11),$S$11, IF(WEEKDAY(C19)=WEEKDAY($P$12),$S$12,"")))))))</f>
        <v>0</v>
      </c>
      <c r="AV19" s="0" t="n">
        <f aca="false">IF(IFERROR(MATCH($B19,Feiertage!$B$2:$B$34,0)&gt;0,0),1,0)</f>
        <v>0</v>
      </c>
      <c r="AW19" s="27" t="n">
        <f aca="false">IFERROR(HLOOKUP(DAY(B19),Urlaub!$C$4:$AG$16,MONTH(B19)+1,0),0)</f>
        <v>0</v>
      </c>
      <c r="AX19" s="28" t="n">
        <f aca="false">IFERROR(IF(OR(AW19=0,AW19="G"),0,IF(EXACT(LOWER(AW19),AW19),0.5*BB19,BB19)),"")</f>
        <v>0</v>
      </c>
      <c r="AY19" s="29" t="n">
        <f aca="false">IFERROR(IF(WEEKDAY(C19)=WEEKDAY($P$6),$R$6, IF(WEEKDAY(C19)=WEEKDAY($P$7),$R$7, IF(WEEKDAY(C19)=WEEKDAY($P$8),$R$8, IF(WEEKDAY(C19)=WEEKDAY($P$9),$R$9, IF(WEEKDAY(C19)=WEEKDAY($P$10),$R$10, IF(WEEKDAY(C19)=WEEKDAY($P$11),$R$11, IF(WEEKDAY(C19)=WEEKDAY($P$12),$R$12,""))))))),"")</f>
        <v>0.0208333333333333</v>
      </c>
      <c r="AZ19" s="30" t="n">
        <f aca="false">IF(F19,IF(E19,IF(E19&gt;F19,F19+"24:00"-E19,F19-E19),0),0)+IF(G19,IF(G19,IF(G19&gt;H19,H19+"24:00"-G19,H19-G19),0),0)</f>
        <v>0</v>
      </c>
      <c r="BA19" s="31" t="n">
        <f aca="false">AZ19*24</f>
        <v>0</v>
      </c>
      <c r="BB19" s="30" t="n">
        <f aca="false">IFERROR(IF(WEEKDAY(C19)=WEEKDAY($P$6),$Q$6, IF(WEEKDAY(C19)=WEEKDAY($P$7),$Q$7, IF(WEEKDAY(C19)=WEEKDAY($P$8),$Q$8, IF(WEEKDAY(C19)=WEEKDAY($P$9),$Q$9, IF(WEEKDAY(C19)=WEEKDAY($P$10),$Q$10, IF(WEEKDAY(C19)=WEEKDAY($P$11),$Q$11, IF(WEEKDAY(C19)=WEEKDAY($P$12),$Q$12,""))))))),"")</f>
        <v>0</v>
      </c>
    </row>
    <row r="20" customFormat="false" ht="17.35" hidden="false" customHeight="false" outlineLevel="0" collapsed="false">
      <c r="B20" s="32" t="n">
        <f aca="false">B19+1</f>
        <v>41744</v>
      </c>
      <c r="C20" s="33" t="n">
        <f aca="false">B20</f>
        <v>41744</v>
      </c>
      <c r="D20" s="19"/>
      <c r="E20" s="34"/>
      <c r="F20" s="34"/>
      <c r="G20" s="34"/>
      <c r="H20" s="34"/>
      <c r="I20" s="34" t="str">
        <f aca="true">IF(AZ20=0,"",IF(AY20=0,"",IF(OR(B20&lt;=TODAY(),AZ20),AY20,"")))</f>
        <v/>
      </c>
      <c r="J20" s="22" t="n">
        <f aca="false">IF(AND(Feiertage!$G$2&lt;&gt;"ja",AV20=1),IF(AZ20&gt;0,BB20+AZ20,BB20),IF(AZ20=0,0, IF(I20&lt;&gt;"",AZ20-I20,AZ20)))+AX20</f>
        <v>0</v>
      </c>
      <c r="K20" s="34" t="n">
        <f aca="false">IF(AV20=0,BB20,IF(Feiertage!$G$2="ja","00:00",BB20))</f>
        <v>0.333333333333333</v>
      </c>
      <c r="L20" s="22" t="str">
        <f aca="true">IF(OR(B20&lt;=TODAY(),J20,AW20="G"),IF(J20&lt;&gt;"",IF(J20-K20=0,"",J20-K20),IF(K20&lt;&gt;"",-K20,"")),"")</f>
        <v/>
      </c>
      <c r="M20" s="23" t="str">
        <f aca="false">IF(LOWER(AW20)=LOWER(Urlaub!$W$19),Urlaub!$S$19, IF(LOWER(AW20)=LOWER(Urlaub!$W$20),Urlaub!$S$20, IF(LOWER(AW20)=LOWER(Urlaub!$W$21),Urlaub!$S$21, IF(LOWER(AW20)=LOWER(Urlaub!$W$22),Urlaub!$S$22, IF(LOWER(AW20)=LOWER(Urlaub!$W$23),Urlaub!$S$23, IF(LOWER(AW20)=LOWER(Urlaub!$W$24),Urlaub!$S$24,""))))))&amp;IF(AND(EXACT(LOWER(AW20),AW20),AW20&lt;&gt;0)," 1/2","")</f>
        <v/>
      </c>
      <c r="N20" s="36" t="n">
        <f aca="false">24*J20*IF(WEEKDAY(C20)=WEEKDAY($P$6),$S$6, IF(WEEKDAY(C20)=WEEKDAY($P$7),$S$7, IF(WEEKDAY(C20)=WEEKDAY($P$8),$S$8, IF(WEEKDAY(C20)=WEEKDAY($P$9),$S$9, IF(WEEKDAY(C20)=WEEKDAY($P$10),$S$10, IF(WEEKDAY(C20)=WEEKDAY($P$11),$S$11, IF(WEEKDAY(C20)=WEEKDAY($P$12),$S$12,"")))))))</f>
        <v>0</v>
      </c>
      <c r="AV20" s="0" t="n">
        <f aca="false">IF(IFERROR(MATCH($B20,Feiertage!$B$2:$B$34,0)&gt;0,0),1,0)</f>
        <v>0</v>
      </c>
      <c r="AW20" s="27" t="n">
        <f aca="false">IFERROR(HLOOKUP(DAY(B20),Urlaub!$C$4:$AG$16,MONTH(B20)+1,0),0)</f>
        <v>0</v>
      </c>
      <c r="AX20" s="28" t="n">
        <f aca="false">IFERROR(IF(OR(AW20=0,AW20="G"),0,IF(EXACT(LOWER(AW20),AW20),0.5*BB20,BB20)),"")</f>
        <v>0</v>
      </c>
      <c r="AY20" s="29" t="n">
        <f aca="false">IFERROR(IF(WEEKDAY(C20)=WEEKDAY($P$6),$R$6, IF(WEEKDAY(C20)=WEEKDAY($P$7),$R$7, IF(WEEKDAY(C20)=WEEKDAY($P$8),$R$8, IF(WEEKDAY(C20)=WEEKDAY($P$9),$R$9, IF(WEEKDAY(C20)=WEEKDAY($P$10),$R$10, IF(WEEKDAY(C20)=WEEKDAY($P$11),$R$11, IF(WEEKDAY(C20)=WEEKDAY($P$12),$R$12,""))))))),"")</f>
        <v>0.0208333333333333</v>
      </c>
      <c r="AZ20" s="30" t="n">
        <f aca="false">IF(F20,IF(E20,IF(E20&gt;F20,F20+"24:00"-E20,F20-E20),0),0)+IF(G20,IF(G20,IF(G20&gt;H20,H20+"24:00"-G20,H20-G20),0),0)</f>
        <v>0</v>
      </c>
      <c r="BA20" s="31" t="n">
        <f aca="false">AZ20*24</f>
        <v>0</v>
      </c>
      <c r="BB20" s="30" t="n">
        <f aca="false">IFERROR(IF(WEEKDAY(C20)=WEEKDAY($P$6),$Q$6, IF(WEEKDAY(C20)=WEEKDAY($P$7),$Q$7, IF(WEEKDAY(C20)=WEEKDAY($P$8),$Q$8, IF(WEEKDAY(C20)=WEEKDAY($P$9),$Q$9, IF(WEEKDAY(C20)=WEEKDAY($P$10),$Q$10, IF(WEEKDAY(C20)=WEEKDAY($P$11),$Q$11, IF(WEEKDAY(C20)=WEEKDAY($P$12),$Q$12,""))))))),"")</f>
        <v>0.333333333333333</v>
      </c>
    </row>
    <row r="21" customFormat="false" ht="17.35" hidden="false" customHeight="false" outlineLevel="0" collapsed="false">
      <c r="B21" s="32" t="n">
        <f aca="false">B20+1</f>
        <v>41745</v>
      </c>
      <c r="C21" s="33" t="n">
        <f aca="false">B21</f>
        <v>41745</v>
      </c>
      <c r="D21" s="19"/>
      <c r="E21" s="34"/>
      <c r="F21" s="34"/>
      <c r="G21" s="34"/>
      <c r="H21" s="34"/>
      <c r="I21" s="34" t="str">
        <f aca="true">IF(AZ21=0,"",IF(AY21=0,"",IF(OR(B21&lt;=TODAY(),AZ21),AY21,"")))</f>
        <v/>
      </c>
      <c r="J21" s="22" t="n">
        <f aca="false">IF(AND(Feiertage!$G$2&lt;&gt;"ja",AV21=1),IF(AZ21&gt;0,BB21+AZ21,BB21),IF(AZ21=0,0, IF(I21&lt;&gt;"",AZ21-I21,AZ21)))+AX21</f>
        <v>0</v>
      </c>
      <c r="K21" s="34" t="n">
        <f aca="false">IF(AV21=0,BB21,IF(Feiertage!$G$2="ja","00:00",BB21))</f>
        <v>0.333333333333333</v>
      </c>
      <c r="L21" s="22" t="str">
        <f aca="true">IF(OR(B21&lt;=TODAY(),J21,AW21="G"),IF(J21&lt;&gt;"",IF(J21-K21=0,"",J21-K21),IF(K21&lt;&gt;"",-K21,"")),"")</f>
        <v/>
      </c>
      <c r="M21" s="23" t="str">
        <f aca="false">IF(LOWER(AW21)=LOWER(Urlaub!$W$19),Urlaub!$S$19, IF(LOWER(AW21)=LOWER(Urlaub!$W$20),Urlaub!$S$20, IF(LOWER(AW21)=LOWER(Urlaub!$W$21),Urlaub!$S$21, IF(LOWER(AW21)=LOWER(Urlaub!$W$22),Urlaub!$S$22, IF(LOWER(AW21)=LOWER(Urlaub!$W$23),Urlaub!$S$23, IF(LOWER(AW21)=LOWER(Urlaub!$W$24),Urlaub!$S$24,""))))))&amp;IF(AND(EXACT(LOWER(AW21),AW21),AW21&lt;&gt;0)," 1/2","")</f>
        <v/>
      </c>
      <c r="N21" s="36" t="n">
        <f aca="false">24*J21*IF(WEEKDAY(C21)=WEEKDAY($P$6),$S$6, IF(WEEKDAY(C21)=WEEKDAY($P$7),$S$7, IF(WEEKDAY(C21)=WEEKDAY($P$8),$S$8, IF(WEEKDAY(C21)=WEEKDAY($P$9),$S$9, IF(WEEKDAY(C21)=WEEKDAY($P$10),$S$10, IF(WEEKDAY(C21)=WEEKDAY($P$11),$S$11, IF(WEEKDAY(C21)=WEEKDAY($P$12),$S$12,"")))))))</f>
        <v>0</v>
      </c>
      <c r="AV21" s="0" t="n">
        <f aca="false">IF(IFERROR(MATCH($B21,Feiertage!$B$2:$B$34,0)&gt;0,0),1,0)</f>
        <v>0</v>
      </c>
      <c r="AW21" s="27" t="n">
        <f aca="false">IFERROR(HLOOKUP(DAY(B21),Urlaub!$C$4:$AG$16,MONTH(B21)+1,0),0)</f>
        <v>0</v>
      </c>
      <c r="AX21" s="28" t="n">
        <f aca="false">IFERROR(IF(OR(AW21=0,AW21="G"),0,IF(EXACT(LOWER(AW21),AW21),0.5*BB21,BB21)),"")</f>
        <v>0</v>
      </c>
      <c r="AY21" s="29" t="n">
        <f aca="false">IFERROR(IF(WEEKDAY(C21)=WEEKDAY($P$6),$R$6, IF(WEEKDAY(C21)=WEEKDAY($P$7),$R$7, IF(WEEKDAY(C21)=WEEKDAY($P$8),$R$8, IF(WEEKDAY(C21)=WEEKDAY($P$9),$R$9, IF(WEEKDAY(C21)=WEEKDAY($P$10),$R$10, IF(WEEKDAY(C21)=WEEKDAY($P$11),$R$11, IF(WEEKDAY(C21)=WEEKDAY($P$12),$R$12,""))))))),"")</f>
        <v>0.0208333333333333</v>
      </c>
      <c r="AZ21" s="30" t="n">
        <f aca="false">IF(F21,IF(E21,IF(E21&gt;F21,F21+"24:00"-E21,F21-E21),0),0)+IF(G21,IF(G21,IF(G21&gt;H21,H21+"24:00"-G21,H21-G21),0),0)</f>
        <v>0</v>
      </c>
      <c r="BA21" s="31" t="n">
        <f aca="false">AZ21*24</f>
        <v>0</v>
      </c>
      <c r="BB21" s="30" t="n">
        <f aca="false">IFERROR(IF(WEEKDAY(C21)=WEEKDAY($P$6),$Q$6, IF(WEEKDAY(C21)=WEEKDAY($P$7),$Q$7, IF(WEEKDAY(C21)=WEEKDAY($P$8),$Q$8, IF(WEEKDAY(C21)=WEEKDAY($P$9),$Q$9, IF(WEEKDAY(C21)=WEEKDAY($P$10),$Q$10, IF(WEEKDAY(C21)=WEEKDAY($P$11),$Q$11, IF(WEEKDAY(C21)=WEEKDAY($P$12),$Q$12,""))))))),"")</f>
        <v>0.333333333333333</v>
      </c>
    </row>
    <row r="22" customFormat="false" ht="17.35" hidden="false" customHeight="false" outlineLevel="0" collapsed="false">
      <c r="B22" s="32" t="n">
        <f aca="false">B21+1</f>
        <v>41746</v>
      </c>
      <c r="C22" s="33" t="n">
        <f aca="false">B22</f>
        <v>41746</v>
      </c>
      <c r="D22" s="19"/>
      <c r="E22" s="34"/>
      <c r="F22" s="34"/>
      <c r="G22" s="34"/>
      <c r="H22" s="34"/>
      <c r="I22" s="34" t="str">
        <f aca="true">IF(AZ22=0,"",IF(AY22=0,"",IF(OR(B22&lt;=TODAY(),AZ22),AY22,"")))</f>
        <v/>
      </c>
      <c r="J22" s="22" t="n">
        <f aca="false">IF(AND(Feiertage!$G$2&lt;&gt;"ja",AV22=1),IF(AZ22&gt;0,BB22+AZ22,BB22),IF(AZ22=0,0, IF(I22&lt;&gt;"",AZ22-I22,AZ22)))+AX22</f>
        <v>0</v>
      </c>
      <c r="K22" s="34" t="n">
        <f aca="false">IF(AV22=0,BB22,IF(Feiertage!$G$2="ja","00:00",BB22))</f>
        <v>0.333333333333333</v>
      </c>
      <c r="L22" s="22" t="str">
        <f aca="true">IF(OR(B22&lt;=TODAY(),J22,AW22="G"),IF(J22&lt;&gt;"",IF(J22-K22=0,"",J22-K22),IF(K22&lt;&gt;"",-K22,"")),"")</f>
        <v/>
      </c>
      <c r="M22" s="23" t="str">
        <f aca="false">IF(LOWER(AW22)=LOWER(Urlaub!$W$19),Urlaub!$S$19, IF(LOWER(AW22)=LOWER(Urlaub!$W$20),Urlaub!$S$20, IF(LOWER(AW22)=LOWER(Urlaub!$W$21),Urlaub!$S$21, IF(LOWER(AW22)=LOWER(Urlaub!$W$22),Urlaub!$S$22, IF(LOWER(AW22)=LOWER(Urlaub!$W$23),Urlaub!$S$23, IF(LOWER(AW22)=LOWER(Urlaub!$W$24),Urlaub!$S$24,""))))))&amp;IF(AND(EXACT(LOWER(AW22),AW22),AW22&lt;&gt;0)," 1/2","")</f>
        <v/>
      </c>
      <c r="N22" s="36" t="n">
        <f aca="false">24*J22*IF(WEEKDAY(C22)=WEEKDAY($P$6),$S$6, IF(WEEKDAY(C22)=WEEKDAY($P$7),$S$7, IF(WEEKDAY(C22)=WEEKDAY($P$8),$S$8, IF(WEEKDAY(C22)=WEEKDAY($P$9),$S$9, IF(WEEKDAY(C22)=WEEKDAY($P$10),$S$10, IF(WEEKDAY(C22)=WEEKDAY($P$11),$S$11, IF(WEEKDAY(C22)=WEEKDAY($P$12),$S$12,"")))))))</f>
        <v>0</v>
      </c>
      <c r="AV22" s="0" t="n">
        <f aca="false">IF(IFERROR(MATCH($B22,Feiertage!$B$2:$B$34,0)&gt;0,0),1,0)</f>
        <v>0</v>
      </c>
      <c r="AW22" s="27" t="n">
        <f aca="false">IFERROR(HLOOKUP(DAY(B22),Urlaub!$C$4:$AG$16,MONTH(B22)+1,0),0)</f>
        <v>0</v>
      </c>
      <c r="AX22" s="28" t="n">
        <f aca="false">IFERROR(IF(OR(AW22=0,AW22="G"),0,IF(EXACT(LOWER(AW22),AW22),0.5*BB22,BB22)),"")</f>
        <v>0</v>
      </c>
      <c r="AY22" s="29" t="n">
        <f aca="false">IFERROR(IF(WEEKDAY(C22)=WEEKDAY($P$6),$R$6, IF(WEEKDAY(C22)=WEEKDAY($P$7),$R$7, IF(WEEKDAY(C22)=WEEKDAY($P$8),$R$8, IF(WEEKDAY(C22)=WEEKDAY($P$9),$R$9, IF(WEEKDAY(C22)=WEEKDAY($P$10),$R$10, IF(WEEKDAY(C22)=WEEKDAY($P$11),$R$11, IF(WEEKDAY(C22)=WEEKDAY($P$12),$R$12,""))))))),"")</f>
        <v>0.0208333333333333</v>
      </c>
      <c r="AZ22" s="30" t="n">
        <f aca="false">IF(F22,IF(E22,IF(E22&gt;F22,F22+"24:00"-E22,F22-E22),0),0)+IF(G22,IF(G22,IF(G22&gt;H22,H22+"24:00"-G22,H22-G22),0),0)</f>
        <v>0</v>
      </c>
      <c r="BA22" s="31" t="n">
        <f aca="false">AZ22*24</f>
        <v>0</v>
      </c>
      <c r="BB22" s="30" t="n">
        <f aca="false">IFERROR(IF(WEEKDAY(C22)=WEEKDAY($P$6),$Q$6, IF(WEEKDAY(C22)=WEEKDAY($P$7),$Q$7, IF(WEEKDAY(C22)=WEEKDAY($P$8),$Q$8, IF(WEEKDAY(C22)=WEEKDAY($P$9),$Q$9, IF(WEEKDAY(C22)=WEEKDAY($P$10),$Q$10, IF(WEEKDAY(C22)=WEEKDAY($P$11),$Q$11, IF(WEEKDAY(C22)=WEEKDAY($P$12),$Q$12,""))))))),"")</f>
        <v>0.333333333333333</v>
      </c>
    </row>
    <row r="23" customFormat="false" ht="17.35" hidden="false" customHeight="false" outlineLevel="0" collapsed="false">
      <c r="B23" s="32" t="n">
        <f aca="false">B22+1</f>
        <v>41747</v>
      </c>
      <c r="C23" s="33" t="n">
        <f aca="false">B23</f>
        <v>41747</v>
      </c>
      <c r="D23" s="19"/>
      <c r="E23" s="34"/>
      <c r="F23" s="34"/>
      <c r="G23" s="34"/>
      <c r="H23" s="34"/>
      <c r="I23" s="34" t="str">
        <f aca="true">IF(AZ23=0,"",IF(AY23=0,"",IF(OR(B23&lt;=TODAY(),AZ23),AY23,"")))</f>
        <v/>
      </c>
      <c r="J23" s="22" t="n">
        <f aca="false">IF(AND(Feiertage!$G$2&lt;&gt;"ja",AV23=1),IF(AZ23&gt;0,BB23+AZ23,BB23),IF(AZ23=0,0, IF(I23&lt;&gt;"",AZ23-I23,AZ23)))+AX23</f>
        <v>0</v>
      </c>
      <c r="K23" s="34" t="n">
        <f aca="false">IF(AV23=0,BB23,IF(Feiertage!$G$2="ja","00:00",BB23))</f>
        <v>0.333333333333333</v>
      </c>
      <c r="L23" s="22" t="str">
        <f aca="true">IF(OR(B23&lt;=TODAY(),J23,AW23="G"),IF(J23&lt;&gt;"",IF(J23-K23=0,"",J23-K23),IF(K23&lt;&gt;"",-K23,"")),"")</f>
        <v/>
      </c>
      <c r="M23" s="23" t="str">
        <f aca="false">IF(LOWER(AW23)=LOWER(Urlaub!$W$19),Urlaub!$S$19, IF(LOWER(AW23)=LOWER(Urlaub!$W$20),Urlaub!$S$20, IF(LOWER(AW23)=LOWER(Urlaub!$W$21),Urlaub!$S$21, IF(LOWER(AW23)=LOWER(Urlaub!$W$22),Urlaub!$S$22, IF(LOWER(AW23)=LOWER(Urlaub!$W$23),Urlaub!$S$23, IF(LOWER(AW23)=LOWER(Urlaub!$W$24),Urlaub!$S$24,""))))))&amp;IF(AND(EXACT(LOWER(AW23),AW23),AW23&lt;&gt;0)," 1/2","")</f>
        <v/>
      </c>
      <c r="N23" s="36" t="n">
        <f aca="false">24*J23*IF(WEEKDAY(C23)=WEEKDAY($P$6),$S$6, IF(WEEKDAY(C23)=WEEKDAY($P$7),$S$7, IF(WEEKDAY(C23)=WEEKDAY($P$8),$S$8, IF(WEEKDAY(C23)=WEEKDAY($P$9),$S$9, IF(WEEKDAY(C23)=WEEKDAY($P$10),$S$10, IF(WEEKDAY(C23)=WEEKDAY($P$11),$S$11, IF(WEEKDAY(C23)=WEEKDAY($P$12),$S$12,"")))))))</f>
        <v>0</v>
      </c>
      <c r="AV23" s="0" t="n">
        <f aca="false">IF(IFERROR(MATCH($B23,Feiertage!$B$2:$B$34,0)&gt;0,0),1,0)</f>
        <v>0</v>
      </c>
      <c r="AW23" s="27" t="n">
        <f aca="false">IFERROR(HLOOKUP(DAY(B23),Urlaub!$C$4:$AG$16,MONTH(B23)+1,0),0)</f>
        <v>0</v>
      </c>
      <c r="AX23" s="28" t="n">
        <f aca="false">IFERROR(IF(OR(AW23=0,AW23="G"),0,IF(EXACT(LOWER(AW23),AW23),0.5*BB23,BB23)),"")</f>
        <v>0</v>
      </c>
      <c r="AY23" s="29" t="n">
        <f aca="false">IFERROR(IF(WEEKDAY(C23)=WEEKDAY($P$6),$R$6, IF(WEEKDAY(C23)=WEEKDAY($P$7),$R$7, IF(WEEKDAY(C23)=WEEKDAY($P$8),$R$8, IF(WEEKDAY(C23)=WEEKDAY($P$9),$R$9, IF(WEEKDAY(C23)=WEEKDAY($P$10),$R$10, IF(WEEKDAY(C23)=WEEKDAY($P$11),$R$11, IF(WEEKDAY(C23)=WEEKDAY($P$12),$R$12,""))))))),"")</f>
        <v>0.0208333333333333</v>
      </c>
      <c r="AZ23" s="30" t="n">
        <f aca="false">IF(F23,IF(E23,IF(E23&gt;F23,F23+"24:00"-E23,F23-E23),0),0)+IF(G23,IF(G23,IF(G23&gt;H23,H23+"24:00"-G23,H23-G23),0),0)</f>
        <v>0</v>
      </c>
      <c r="BA23" s="31" t="n">
        <f aca="false">AZ23*24</f>
        <v>0</v>
      </c>
      <c r="BB23" s="30" t="n">
        <f aca="false">IFERROR(IF(WEEKDAY(C23)=WEEKDAY($P$6),$Q$6, IF(WEEKDAY(C23)=WEEKDAY($P$7),$Q$7, IF(WEEKDAY(C23)=WEEKDAY($P$8),$Q$8, IF(WEEKDAY(C23)=WEEKDAY($P$9),$Q$9, IF(WEEKDAY(C23)=WEEKDAY($P$10),$Q$10, IF(WEEKDAY(C23)=WEEKDAY($P$11),$Q$11, IF(WEEKDAY(C23)=WEEKDAY($P$12),$Q$12,""))))))),"")</f>
        <v>0.333333333333333</v>
      </c>
    </row>
    <row r="24" customFormat="false" ht="17.35" hidden="false" customHeight="false" outlineLevel="0" collapsed="false">
      <c r="B24" s="32" t="n">
        <f aca="false">B23+1</f>
        <v>41748</v>
      </c>
      <c r="C24" s="33" t="n">
        <f aca="false">B24</f>
        <v>41748</v>
      </c>
      <c r="D24" s="19"/>
      <c r="E24" s="34"/>
      <c r="F24" s="34"/>
      <c r="G24" s="34"/>
      <c r="H24" s="34"/>
      <c r="I24" s="34" t="str">
        <f aca="true">IF(AZ24=0,"",IF(AY24=0,"",IF(OR(B24&lt;=TODAY(),AZ24),AY24,"")))</f>
        <v/>
      </c>
      <c r="J24" s="22" t="n">
        <f aca="false">IF(AND(Feiertage!$G$2&lt;&gt;"ja",AV24=1),IF(AZ24&gt;0,BB24+AZ24,BB24),IF(AZ24=0,0, IF(I24&lt;&gt;"",AZ24-I24,AZ24)))+AX24</f>
        <v>0</v>
      </c>
      <c r="K24" s="34" t="n">
        <f aca="false">IF(AV24=0,BB24,IF(Feiertage!$G$2="ja","00:00",BB24))</f>
        <v>0.25</v>
      </c>
      <c r="L24" s="22" t="str">
        <f aca="true">IF(OR(B24&lt;=TODAY(),J24,AW24="G"),IF(J24&lt;&gt;"",IF(J24-K24=0,"",J24-K24),IF(K24&lt;&gt;"",-K24,"")),"")</f>
        <v/>
      </c>
      <c r="M24" s="23" t="str">
        <f aca="false">IF(LOWER(AW24)=LOWER(Urlaub!$W$19),Urlaub!$S$19, IF(LOWER(AW24)=LOWER(Urlaub!$W$20),Urlaub!$S$20, IF(LOWER(AW24)=LOWER(Urlaub!$W$21),Urlaub!$S$21, IF(LOWER(AW24)=LOWER(Urlaub!$W$22),Urlaub!$S$22, IF(LOWER(AW24)=LOWER(Urlaub!$W$23),Urlaub!$S$23, IF(LOWER(AW24)=LOWER(Urlaub!$W$24),Urlaub!$S$24,""))))))&amp;IF(AND(EXACT(LOWER(AW24),AW24),AW24&lt;&gt;0)," 1/2","")</f>
        <v/>
      </c>
      <c r="N24" s="36" t="n">
        <f aca="false">24*J24*IF(WEEKDAY(C24)=WEEKDAY($P$6),$S$6, IF(WEEKDAY(C24)=WEEKDAY($P$7),$S$7, IF(WEEKDAY(C24)=WEEKDAY($P$8),$S$8, IF(WEEKDAY(C24)=WEEKDAY($P$9),$S$9, IF(WEEKDAY(C24)=WEEKDAY($P$10),$S$10, IF(WEEKDAY(C24)=WEEKDAY($P$11),$S$11, IF(WEEKDAY(C24)=WEEKDAY($P$12),$S$12,"")))))))</f>
        <v>0</v>
      </c>
      <c r="AV24" s="0" t="n">
        <f aca="false">IF(IFERROR(MATCH($B24,Feiertage!$B$2:$B$34,0)&gt;0,0),1,0)</f>
        <v>0</v>
      </c>
      <c r="AW24" s="27" t="n">
        <f aca="false">IFERROR(HLOOKUP(DAY(B24),Urlaub!$C$4:$AG$16,MONTH(B24)+1,0),0)</f>
        <v>0</v>
      </c>
      <c r="AX24" s="28" t="n">
        <f aca="false">IFERROR(IF(OR(AW24=0,AW24="G"),0,IF(EXACT(LOWER(AW24),AW24),0.5*BB24,BB24)),"")</f>
        <v>0</v>
      </c>
      <c r="AY24" s="29" t="n">
        <f aca="false">IFERROR(IF(WEEKDAY(C24)=WEEKDAY($P$6),$R$6, IF(WEEKDAY(C24)=WEEKDAY($P$7),$R$7, IF(WEEKDAY(C24)=WEEKDAY($P$8),$R$8, IF(WEEKDAY(C24)=WEEKDAY($P$9),$R$9, IF(WEEKDAY(C24)=WEEKDAY($P$10),$R$10, IF(WEEKDAY(C24)=WEEKDAY($P$11),$R$11, IF(WEEKDAY(C24)=WEEKDAY($P$12),$R$12,""))))))),"")</f>
        <v>0.0208333333333333</v>
      </c>
      <c r="AZ24" s="30" t="n">
        <f aca="false">IF(F24,IF(E24,IF(E24&gt;F24,F24+"24:00"-E24,F24-E24),0),0)+IF(G24,IF(G24,IF(G24&gt;H24,H24+"24:00"-G24,H24-G24),0),0)</f>
        <v>0</v>
      </c>
      <c r="BA24" s="31" t="n">
        <f aca="false">AZ24*24</f>
        <v>0</v>
      </c>
      <c r="BB24" s="30" t="n">
        <f aca="false">IFERROR(IF(WEEKDAY(C24)=WEEKDAY($P$6),$Q$6, IF(WEEKDAY(C24)=WEEKDAY($P$7),$Q$7, IF(WEEKDAY(C24)=WEEKDAY($P$8),$Q$8, IF(WEEKDAY(C24)=WEEKDAY($P$9),$Q$9, IF(WEEKDAY(C24)=WEEKDAY($P$10),$Q$10, IF(WEEKDAY(C24)=WEEKDAY($P$11),$Q$11, IF(WEEKDAY(C24)=WEEKDAY($P$12),$Q$12,""))))))),"")</f>
        <v>0.25</v>
      </c>
    </row>
    <row r="25" customFormat="false" ht="17.35" hidden="false" customHeight="false" outlineLevel="0" collapsed="false">
      <c r="B25" s="32" t="n">
        <f aca="false">B24+1</f>
        <v>41749</v>
      </c>
      <c r="C25" s="33" t="n">
        <f aca="false">B25</f>
        <v>41749</v>
      </c>
      <c r="D25" s="19"/>
      <c r="E25" s="34"/>
      <c r="F25" s="34"/>
      <c r="G25" s="34"/>
      <c r="H25" s="34"/>
      <c r="I25" s="34" t="str">
        <f aca="true">IF(AZ25=0,"",IF(AY25=0,"",IF(OR(B25&lt;=TODAY(),AZ25),AY25,"")))</f>
        <v/>
      </c>
      <c r="J25" s="22" t="n">
        <f aca="false">IF(AND(Feiertage!$G$2&lt;&gt;"ja",AV25=1),IF(AZ25&gt;0,BB25+AZ25,BB25),IF(AZ25=0,0, IF(I25&lt;&gt;"",AZ25-I25,AZ25)))+AX25</f>
        <v>0</v>
      </c>
      <c r="K25" s="34" t="n">
        <f aca="false">IF(AV25=0,BB25,IF(Feiertage!$G$2="ja","00:00",BB25))</f>
        <v>0</v>
      </c>
      <c r="L25" s="22" t="str">
        <f aca="true">IF(OR(B25&lt;=TODAY(),J25,AW25="G"),IF(J25&lt;&gt;"",IF(J25-K25=0,"",J25-K25),IF(K25&lt;&gt;"",-K25,"")),"")</f>
        <v/>
      </c>
      <c r="M25" s="23" t="str">
        <f aca="false">IF(LOWER(AW25)=LOWER(Urlaub!$W$19),Urlaub!$S$19, IF(LOWER(AW25)=LOWER(Urlaub!$W$20),Urlaub!$S$20, IF(LOWER(AW25)=LOWER(Urlaub!$W$21),Urlaub!$S$21, IF(LOWER(AW25)=LOWER(Urlaub!$W$22),Urlaub!$S$22, IF(LOWER(AW25)=LOWER(Urlaub!$W$23),Urlaub!$S$23, IF(LOWER(AW25)=LOWER(Urlaub!$W$24),Urlaub!$S$24,""))))))&amp;IF(AND(EXACT(LOWER(AW25),AW25),AW25&lt;&gt;0)," 1/2","")</f>
        <v/>
      </c>
      <c r="N25" s="36" t="n">
        <f aca="false">24*J25*IF(WEEKDAY(C25)=WEEKDAY($P$6),$S$6, IF(WEEKDAY(C25)=WEEKDAY($P$7),$S$7, IF(WEEKDAY(C25)=WEEKDAY($P$8),$S$8, IF(WEEKDAY(C25)=WEEKDAY($P$9),$S$9, IF(WEEKDAY(C25)=WEEKDAY($P$10),$S$10, IF(WEEKDAY(C25)=WEEKDAY($P$11),$S$11, IF(WEEKDAY(C25)=WEEKDAY($P$12),$S$12,"")))))))</f>
        <v>0</v>
      </c>
      <c r="AV25" s="0" t="n">
        <f aca="false">IF(IFERROR(MATCH($B25,Feiertage!$B$2:$B$34,0)&gt;0,0),1,0)</f>
        <v>0</v>
      </c>
      <c r="AW25" s="27" t="n">
        <f aca="false">IFERROR(HLOOKUP(DAY(B25),Urlaub!$C$4:$AG$16,MONTH(B25)+1,0),0)</f>
        <v>0</v>
      </c>
      <c r="AX25" s="28" t="n">
        <f aca="false">IFERROR(IF(OR(AW25=0,AW25="G"),0,IF(EXACT(LOWER(AW25),AW25),0.5*BB25,BB25)),"")</f>
        <v>0</v>
      </c>
      <c r="AY25" s="29" t="n">
        <f aca="false">IFERROR(IF(WEEKDAY(C25)=WEEKDAY($P$6),$R$6, IF(WEEKDAY(C25)=WEEKDAY($P$7),$R$7, IF(WEEKDAY(C25)=WEEKDAY($P$8),$R$8, IF(WEEKDAY(C25)=WEEKDAY($P$9),$R$9, IF(WEEKDAY(C25)=WEEKDAY($P$10),$R$10, IF(WEEKDAY(C25)=WEEKDAY($P$11),$R$11, IF(WEEKDAY(C25)=WEEKDAY($P$12),$R$12,""))))))),"")</f>
        <v>0.0208333333333333</v>
      </c>
      <c r="AZ25" s="30" t="n">
        <f aca="false">IF(F25,IF(E25,IF(E25&gt;F25,F25+"24:00"-E25,F25-E25),0),0)+IF(G25,IF(G25,IF(G25&gt;H25,H25+"24:00"-G25,H25-G25),0),0)</f>
        <v>0</v>
      </c>
      <c r="BA25" s="31" t="n">
        <f aca="false">AZ25*24</f>
        <v>0</v>
      </c>
      <c r="BB25" s="30" t="n">
        <f aca="false">IFERROR(IF(WEEKDAY(C25)=WEEKDAY($P$6),$Q$6, IF(WEEKDAY(C25)=WEEKDAY($P$7),$Q$7, IF(WEEKDAY(C25)=WEEKDAY($P$8),$Q$8, IF(WEEKDAY(C25)=WEEKDAY($P$9),$Q$9, IF(WEEKDAY(C25)=WEEKDAY($P$10),$Q$10, IF(WEEKDAY(C25)=WEEKDAY($P$11),$Q$11, IF(WEEKDAY(C25)=WEEKDAY($P$12),$Q$12,""))))))),"")</f>
        <v>0</v>
      </c>
    </row>
    <row r="26" customFormat="false" ht="17.35" hidden="false" customHeight="false" outlineLevel="0" collapsed="false">
      <c r="B26" s="32" t="n">
        <f aca="false">B25+1</f>
        <v>41750</v>
      </c>
      <c r="C26" s="33" t="n">
        <f aca="false">B26</f>
        <v>41750</v>
      </c>
      <c r="D26" s="19"/>
      <c r="E26" s="34"/>
      <c r="F26" s="34"/>
      <c r="G26" s="34"/>
      <c r="H26" s="34"/>
      <c r="I26" s="34" t="str">
        <f aca="true">IF(AZ26=0,"",IF(AY26=0,"",IF(OR(B26&lt;=TODAY(),AZ26),AY26,"")))</f>
        <v/>
      </c>
      <c r="J26" s="22" t="n">
        <f aca="false">IF(AND(Feiertage!$G$2&lt;&gt;"ja",AV26=1),IF(AZ26&gt;0,BB26+AZ26,BB26),IF(AZ26=0,0, IF(I26&lt;&gt;"",AZ26-I26,AZ26)))+AX26</f>
        <v>0</v>
      </c>
      <c r="K26" s="34" t="n">
        <f aca="false">IF(AV26=0,BB26,IF(Feiertage!$G$2="ja","00:00",BB26))</f>
        <v>0</v>
      </c>
      <c r="L26" s="22" t="str">
        <f aca="true">IF(OR(B26&lt;=TODAY(),J26,AW26="G"),IF(J26&lt;&gt;"",IF(J26-K26=0,"",J26-K26),IF(K26&lt;&gt;"",-K26,"")),"")</f>
        <v/>
      </c>
      <c r="M26" s="23" t="str">
        <f aca="false">IF(LOWER(AW26)=LOWER(Urlaub!$W$19),Urlaub!$S$19, IF(LOWER(AW26)=LOWER(Urlaub!$W$20),Urlaub!$S$20, IF(LOWER(AW26)=LOWER(Urlaub!$W$21),Urlaub!$S$21, IF(LOWER(AW26)=LOWER(Urlaub!$W$22),Urlaub!$S$22, IF(LOWER(AW26)=LOWER(Urlaub!$W$23),Urlaub!$S$23, IF(LOWER(AW26)=LOWER(Urlaub!$W$24),Urlaub!$S$24,""))))))&amp;IF(AND(EXACT(LOWER(AW26),AW26),AW26&lt;&gt;0)," 1/2","")</f>
        <v/>
      </c>
      <c r="N26" s="36" t="n">
        <f aca="false">24*J26*IF(WEEKDAY(C26)=WEEKDAY($P$6),$S$6, IF(WEEKDAY(C26)=WEEKDAY($P$7),$S$7, IF(WEEKDAY(C26)=WEEKDAY($P$8),$S$8, IF(WEEKDAY(C26)=WEEKDAY($P$9),$S$9, IF(WEEKDAY(C26)=WEEKDAY($P$10),$S$10, IF(WEEKDAY(C26)=WEEKDAY($P$11),$S$11, IF(WEEKDAY(C26)=WEEKDAY($P$12),$S$12,"")))))))</f>
        <v>0</v>
      </c>
      <c r="AV26" s="0" t="n">
        <f aca="false">IF(IFERROR(MATCH($B26,Feiertage!$B$2:$B$34,0)&gt;0,0),1,0)</f>
        <v>0</v>
      </c>
      <c r="AW26" s="27" t="n">
        <f aca="false">IFERROR(HLOOKUP(DAY(B26),Urlaub!$C$4:$AG$16,MONTH(B26)+1,0),0)</f>
        <v>0</v>
      </c>
      <c r="AX26" s="28" t="n">
        <f aca="false">IFERROR(IF(OR(AW26=0,AW26="G"),0,IF(EXACT(LOWER(AW26),AW26),0.5*BB26,BB26)),"")</f>
        <v>0</v>
      </c>
      <c r="AY26" s="29" t="n">
        <f aca="false">IFERROR(IF(WEEKDAY(C26)=WEEKDAY($P$6),$R$6, IF(WEEKDAY(C26)=WEEKDAY($P$7),$R$7, IF(WEEKDAY(C26)=WEEKDAY($P$8),$R$8, IF(WEEKDAY(C26)=WEEKDAY($P$9),$R$9, IF(WEEKDAY(C26)=WEEKDAY($P$10),$R$10, IF(WEEKDAY(C26)=WEEKDAY($P$11),$R$11, IF(WEEKDAY(C26)=WEEKDAY($P$12),$R$12,""))))))),"")</f>
        <v>0.0208333333333333</v>
      </c>
      <c r="AZ26" s="30" t="n">
        <f aca="false">IF(F26,IF(E26,IF(E26&gt;F26,F26+"24:00"-E26,F26-E26),0),0)+IF(G26,IF(G26,IF(G26&gt;H26,H26+"24:00"-G26,H26-G26),0),0)</f>
        <v>0</v>
      </c>
      <c r="BA26" s="31" t="n">
        <f aca="false">AZ26*24</f>
        <v>0</v>
      </c>
      <c r="BB26" s="30" t="n">
        <f aca="false">IFERROR(IF(WEEKDAY(C26)=WEEKDAY($P$6),$Q$6, IF(WEEKDAY(C26)=WEEKDAY($P$7),$Q$7, IF(WEEKDAY(C26)=WEEKDAY($P$8),$Q$8, IF(WEEKDAY(C26)=WEEKDAY($P$9),$Q$9, IF(WEEKDAY(C26)=WEEKDAY($P$10),$Q$10, IF(WEEKDAY(C26)=WEEKDAY($P$11),$Q$11, IF(WEEKDAY(C26)=WEEKDAY($P$12),$Q$12,""))))))),"")</f>
        <v>0</v>
      </c>
    </row>
    <row r="27" customFormat="false" ht="17.35" hidden="false" customHeight="false" outlineLevel="0" collapsed="false">
      <c r="B27" s="32" t="n">
        <f aca="false">B26+1</f>
        <v>41751</v>
      </c>
      <c r="C27" s="33" t="n">
        <f aca="false">B27</f>
        <v>41751</v>
      </c>
      <c r="D27" s="19"/>
      <c r="E27" s="34"/>
      <c r="F27" s="34"/>
      <c r="G27" s="34"/>
      <c r="H27" s="34"/>
      <c r="I27" s="34" t="str">
        <f aca="true">IF(AZ27=0,"",IF(AY27=0,"",IF(OR(B27&lt;=TODAY(),AZ27),AY27,"")))</f>
        <v/>
      </c>
      <c r="J27" s="22" t="n">
        <f aca="false">IF(AND(Feiertage!$G$2&lt;&gt;"ja",AV27=1),IF(AZ27&gt;0,BB27+AZ27,BB27),IF(AZ27=0,0, IF(I27&lt;&gt;"",AZ27-I27,AZ27)))+AX27</f>
        <v>0</v>
      </c>
      <c r="K27" s="34" t="n">
        <f aca="false">IF(AV27=0,BB27,IF(Feiertage!$G$2="ja","00:00",BB27))</f>
        <v>0.333333333333333</v>
      </c>
      <c r="L27" s="22" t="str">
        <f aca="true">IF(OR(B27&lt;=TODAY(),J27,AW27="G"),IF(J27&lt;&gt;"",IF(J27-K27=0,"",J27-K27),IF(K27&lt;&gt;"",-K27,"")),"")</f>
        <v/>
      </c>
      <c r="M27" s="23" t="str">
        <f aca="false">IF(LOWER(AW27)=LOWER(Urlaub!$W$19),Urlaub!$S$19, IF(LOWER(AW27)=LOWER(Urlaub!$W$20),Urlaub!$S$20, IF(LOWER(AW27)=LOWER(Urlaub!$W$21),Urlaub!$S$21, IF(LOWER(AW27)=LOWER(Urlaub!$W$22),Urlaub!$S$22, IF(LOWER(AW27)=LOWER(Urlaub!$W$23),Urlaub!$S$23, IF(LOWER(AW27)=LOWER(Urlaub!$W$24),Urlaub!$S$24,""))))))&amp;IF(AND(EXACT(LOWER(AW27),AW27),AW27&lt;&gt;0)," 1/2","")</f>
        <v/>
      </c>
      <c r="N27" s="36" t="n">
        <f aca="false">24*J27*IF(WEEKDAY(C27)=WEEKDAY($P$6),$S$6, IF(WEEKDAY(C27)=WEEKDAY($P$7),$S$7, IF(WEEKDAY(C27)=WEEKDAY($P$8),$S$8, IF(WEEKDAY(C27)=WEEKDAY($P$9),$S$9, IF(WEEKDAY(C27)=WEEKDAY($P$10),$S$10, IF(WEEKDAY(C27)=WEEKDAY($P$11),$S$11, IF(WEEKDAY(C27)=WEEKDAY($P$12),$S$12,"")))))))</f>
        <v>0</v>
      </c>
      <c r="AV27" s="0" t="n">
        <f aca="false">IF(IFERROR(MATCH($B27,Feiertage!$B$2:$B$34,0)&gt;0,0),1,0)</f>
        <v>0</v>
      </c>
      <c r="AW27" s="27" t="n">
        <f aca="false">IFERROR(HLOOKUP(DAY(B27),Urlaub!$C$4:$AG$16,MONTH(B27)+1,0),0)</f>
        <v>0</v>
      </c>
      <c r="AX27" s="28" t="n">
        <f aca="false">IFERROR(IF(OR(AW27=0,AW27="G"),0,IF(EXACT(LOWER(AW27),AW27),0.5*BB27,BB27)),"")</f>
        <v>0</v>
      </c>
      <c r="AY27" s="29" t="n">
        <f aca="false">IFERROR(IF(WEEKDAY(C27)=WEEKDAY($P$6),$R$6, IF(WEEKDAY(C27)=WEEKDAY($P$7),$R$7, IF(WEEKDAY(C27)=WEEKDAY($P$8),$R$8, IF(WEEKDAY(C27)=WEEKDAY($P$9),$R$9, IF(WEEKDAY(C27)=WEEKDAY($P$10),$R$10, IF(WEEKDAY(C27)=WEEKDAY($P$11),$R$11, IF(WEEKDAY(C27)=WEEKDAY($P$12),$R$12,""))))))),"")</f>
        <v>0.0208333333333333</v>
      </c>
      <c r="AZ27" s="30" t="n">
        <f aca="false">IF(F27,IF(E27,IF(E27&gt;F27,F27+"24:00"-E27,F27-E27),0),0)+IF(G27,IF(G27,IF(G27&gt;H27,H27+"24:00"-G27,H27-G27),0),0)</f>
        <v>0</v>
      </c>
      <c r="BA27" s="31" t="n">
        <f aca="false">AZ27*24</f>
        <v>0</v>
      </c>
      <c r="BB27" s="30" t="n">
        <f aca="false">IFERROR(IF(WEEKDAY(C27)=WEEKDAY($P$6),$Q$6, IF(WEEKDAY(C27)=WEEKDAY($P$7),$Q$7, IF(WEEKDAY(C27)=WEEKDAY($P$8),$Q$8, IF(WEEKDAY(C27)=WEEKDAY($P$9),$Q$9, IF(WEEKDAY(C27)=WEEKDAY($P$10),$Q$10, IF(WEEKDAY(C27)=WEEKDAY($P$11),$Q$11, IF(WEEKDAY(C27)=WEEKDAY($P$12),$Q$12,""))))))),"")</f>
        <v>0.333333333333333</v>
      </c>
    </row>
    <row r="28" customFormat="false" ht="17.35" hidden="false" customHeight="false" outlineLevel="0" collapsed="false">
      <c r="B28" s="32" t="n">
        <f aca="false">B27+1</f>
        <v>41752</v>
      </c>
      <c r="C28" s="33" t="n">
        <f aca="false">B28</f>
        <v>41752</v>
      </c>
      <c r="D28" s="19"/>
      <c r="E28" s="34"/>
      <c r="F28" s="34"/>
      <c r="G28" s="34"/>
      <c r="H28" s="34"/>
      <c r="I28" s="34" t="str">
        <f aca="true">IF(AZ28=0,"",IF(AY28=0,"",IF(OR(B28&lt;=TODAY(),AZ28),AY28,"")))</f>
        <v/>
      </c>
      <c r="J28" s="22" t="n">
        <f aca="false">IF(AND(Feiertage!$G$2&lt;&gt;"ja",AV28=1),IF(AZ28&gt;0,BB28+AZ28,BB28),IF(AZ28=0,0, IF(I28&lt;&gt;"",AZ28-I28,AZ28)))+AX28</f>
        <v>0</v>
      </c>
      <c r="K28" s="34" t="n">
        <f aca="false">IF(AV28=0,BB28,IF(Feiertage!$G$2="ja","00:00",BB28))</f>
        <v>0.333333333333333</v>
      </c>
      <c r="L28" s="22" t="str">
        <f aca="true">IF(OR(B28&lt;=TODAY(),J28,AW28="G"),IF(J28&lt;&gt;"",IF(J28-K28=0,"",J28-K28),IF(K28&lt;&gt;"",-K28,"")),"")</f>
        <v/>
      </c>
      <c r="M28" s="23" t="str">
        <f aca="false">IF(LOWER(AW28)=LOWER(Urlaub!$W$19),Urlaub!$S$19, IF(LOWER(AW28)=LOWER(Urlaub!$W$20),Urlaub!$S$20, IF(LOWER(AW28)=LOWER(Urlaub!$W$21),Urlaub!$S$21, IF(LOWER(AW28)=LOWER(Urlaub!$W$22),Urlaub!$S$22, IF(LOWER(AW28)=LOWER(Urlaub!$W$23),Urlaub!$S$23, IF(LOWER(AW28)=LOWER(Urlaub!$W$24),Urlaub!$S$24,""))))))&amp;IF(AND(EXACT(LOWER(AW28),AW28),AW28&lt;&gt;0)," 1/2","")</f>
        <v/>
      </c>
      <c r="N28" s="36" t="n">
        <f aca="false">24*J28*IF(WEEKDAY(C28)=WEEKDAY($P$6),$S$6, IF(WEEKDAY(C28)=WEEKDAY($P$7),$S$7, IF(WEEKDAY(C28)=WEEKDAY($P$8),$S$8, IF(WEEKDAY(C28)=WEEKDAY($P$9),$S$9, IF(WEEKDAY(C28)=WEEKDAY($P$10),$S$10, IF(WEEKDAY(C28)=WEEKDAY($P$11),$S$11, IF(WEEKDAY(C28)=WEEKDAY($P$12),$S$12,"")))))))</f>
        <v>0</v>
      </c>
      <c r="AV28" s="0" t="n">
        <f aca="false">IF(IFERROR(MATCH($B28,Feiertage!$B$2:$B$34,0)&gt;0,0),1,0)</f>
        <v>0</v>
      </c>
      <c r="AW28" s="27" t="n">
        <f aca="false">IFERROR(HLOOKUP(DAY(B28),Urlaub!$C$4:$AG$16,MONTH(B28)+1,0),0)</f>
        <v>0</v>
      </c>
      <c r="AX28" s="28" t="n">
        <f aca="false">IFERROR(IF(OR(AW28=0,AW28="G"),0,IF(EXACT(LOWER(AW28),AW28),0.5*BB28,BB28)),"")</f>
        <v>0</v>
      </c>
      <c r="AY28" s="29" t="n">
        <f aca="false">IFERROR(IF(WEEKDAY(C28)=WEEKDAY($P$6),$R$6, IF(WEEKDAY(C28)=WEEKDAY($P$7),$R$7, IF(WEEKDAY(C28)=WEEKDAY($P$8),$R$8, IF(WEEKDAY(C28)=WEEKDAY($P$9),$R$9, IF(WEEKDAY(C28)=WEEKDAY($P$10),$R$10, IF(WEEKDAY(C28)=WEEKDAY($P$11),$R$11, IF(WEEKDAY(C28)=WEEKDAY($P$12),$R$12,""))))))),"")</f>
        <v>0.0208333333333333</v>
      </c>
      <c r="AZ28" s="30" t="n">
        <f aca="false">IF(F28,IF(E28,IF(E28&gt;F28,F28+"24:00"-E28,F28-E28),0),0)+IF(G28,IF(G28,IF(G28&gt;H28,H28+"24:00"-G28,H28-G28),0),0)</f>
        <v>0</v>
      </c>
      <c r="BA28" s="31" t="n">
        <f aca="false">AZ28*24</f>
        <v>0</v>
      </c>
      <c r="BB28" s="30" t="n">
        <f aca="false">IFERROR(IF(WEEKDAY(C28)=WEEKDAY($P$6),$Q$6, IF(WEEKDAY(C28)=WEEKDAY($P$7),$Q$7, IF(WEEKDAY(C28)=WEEKDAY($P$8),$Q$8, IF(WEEKDAY(C28)=WEEKDAY($P$9),$Q$9, IF(WEEKDAY(C28)=WEEKDAY($P$10),$Q$10, IF(WEEKDAY(C28)=WEEKDAY($P$11),$Q$11, IF(WEEKDAY(C28)=WEEKDAY($P$12),$Q$12,""))))))),"")</f>
        <v>0.333333333333333</v>
      </c>
    </row>
    <row r="29" customFormat="false" ht="17.35" hidden="false" customHeight="false" outlineLevel="0" collapsed="false">
      <c r="B29" s="32" t="n">
        <f aca="false">B28+1</f>
        <v>41753</v>
      </c>
      <c r="C29" s="33" t="n">
        <f aca="false">B29</f>
        <v>41753</v>
      </c>
      <c r="D29" s="19"/>
      <c r="E29" s="34"/>
      <c r="F29" s="34"/>
      <c r="G29" s="34"/>
      <c r="H29" s="34"/>
      <c r="I29" s="34" t="str">
        <f aca="true">IF(AZ29=0,"",IF(AY29=0,"",IF(OR(B29&lt;=TODAY(),AZ29),AY29,"")))</f>
        <v/>
      </c>
      <c r="J29" s="22" t="n">
        <f aca="false">IF(AND(Feiertage!$G$2&lt;&gt;"ja",AV29=1),IF(AZ29&gt;0,BB29+AZ29,BB29),IF(AZ29=0,0, IF(I29&lt;&gt;"",AZ29-I29,AZ29)))+AX29</f>
        <v>0</v>
      </c>
      <c r="K29" s="34" t="n">
        <f aca="false">IF(AV29=0,BB29,IF(Feiertage!$G$2="ja","00:00",BB29))</f>
        <v>0.333333333333333</v>
      </c>
      <c r="L29" s="22" t="str">
        <f aca="true">IF(OR(B29&lt;=TODAY(),J29,AW29="G"),IF(J29&lt;&gt;"",IF(J29-K29=0,"",J29-K29),IF(K29&lt;&gt;"",-K29,"")),"")</f>
        <v/>
      </c>
      <c r="M29" s="23" t="str">
        <f aca="false">IF(LOWER(AW29)=LOWER(Urlaub!$W$19),Urlaub!$S$19, IF(LOWER(AW29)=LOWER(Urlaub!$W$20),Urlaub!$S$20, IF(LOWER(AW29)=LOWER(Urlaub!$W$21),Urlaub!$S$21, IF(LOWER(AW29)=LOWER(Urlaub!$W$22),Urlaub!$S$22, IF(LOWER(AW29)=LOWER(Urlaub!$W$23),Urlaub!$S$23, IF(LOWER(AW29)=LOWER(Urlaub!$W$24),Urlaub!$S$24,""))))))&amp;IF(AND(EXACT(LOWER(AW29),AW29),AW29&lt;&gt;0)," 1/2","")</f>
        <v/>
      </c>
      <c r="N29" s="36" t="n">
        <f aca="false">24*J29*IF(WEEKDAY(C29)=WEEKDAY($P$6),$S$6, IF(WEEKDAY(C29)=WEEKDAY($P$7),$S$7, IF(WEEKDAY(C29)=WEEKDAY($P$8),$S$8, IF(WEEKDAY(C29)=WEEKDAY($P$9),$S$9, IF(WEEKDAY(C29)=WEEKDAY($P$10),$S$10, IF(WEEKDAY(C29)=WEEKDAY($P$11),$S$11, IF(WEEKDAY(C29)=WEEKDAY($P$12),$S$12,"")))))))</f>
        <v>0</v>
      </c>
      <c r="AV29" s="0" t="n">
        <f aca="false">IF(IFERROR(MATCH($B29,Feiertage!$B$2:$B$34,0)&gt;0,0),1,0)</f>
        <v>0</v>
      </c>
      <c r="AW29" s="27" t="n">
        <f aca="false">IFERROR(HLOOKUP(DAY(B29),Urlaub!$C$4:$AG$16,MONTH(B29)+1,0),0)</f>
        <v>0</v>
      </c>
      <c r="AX29" s="28" t="n">
        <f aca="false">IFERROR(IF(OR(AW29=0,AW29="G"),0,IF(EXACT(LOWER(AW29),AW29),0.5*BB29,BB29)),"")</f>
        <v>0</v>
      </c>
      <c r="AY29" s="29" t="n">
        <f aca="false">IFERROR(IF(WEEKDAY(C29)=WEEKDAY($P$6),$R$6, IF(WEEKDAY(C29)=WEEKDAY($P$7),$R$7, IF(WEEKDAY(C29)=WEEKDAY($P$8),$R$8, IF(WEEKDAY(C29)=WEEKDAY($P$9),$R$9, IF(WEEKDAY(C29)=WEEKDAY($P$10),$R$10, IF(WEEKDAY(C29)=WEEKDAY($P$11),$R$11, IF(WEEKDAY(C29)=WEEKDAY($P$12),$R$12,""))))))),"")</f>
        <v>0.0208333333333333</v>
      </c>
      <c r="AZ29" s="30" t="n">
        <f aca="false">IF(F29,IF(E29,IF(E29&gt;F29,F29+"24:00"-E29,F29-E29),0),0)+IF(G29,IF(G29,IF(G29&gt;H29,H29+"24:00"-G29,H29-G29),0),0)</f>
        <v>0</v>
      </c>
      <c r="BA29" s="31" t="n">
        <f aca="false">AZ29*24</f>
        <v>0</v>
      </c>
      <c r="BB29" s="30" t="n">
        <f aca="false">IFERROR(IF(WEEKDAY(C29)=WEEKDAY($P$6),$Q$6, IF(WEEKDAY(C29)=WEEKDAY($P$7),$Q$7, IF(WEEKDAY(C29)=WEEKDAY($P$8),$Q$8, IF(WEEKDAY(C29)=WEEKDAY($P$9),$Q$9, IF(WEEKDAY(C29)=WEEKDAY($P$10),$Q$10, IF(WEEKDAY(C29)=WEEKDAY($P$11),$Q$11, IF(WEEKDAY(C29)=WEEKDAY($P$12),$Q$12,""))))))),"")</f>
        <v>0.333333333333333</v>
      </c>
    </row>
    <row r="30" customFormat="false" ht="17.35" hidden="false" customHeight="false" outlineLevel="0" collapsed="false">
      <c r="B30" s="32" t="n">
        <f aca="false">B29+1</f>
        <v>41754</v>
      </c>
      <c r="C30" s="33" t="n">
        <f aca="false">B30</f>
        <v>41754</v>
      </c>
      <c r="D30" s="19"/>
      <c r="E30" s="34"/>
      <c r="F30" s="34"/>
      <c r="G30" s="34"/>
      <c r="H30" s="34"/>
      <c r="I30" s="34" t="str">
        <f aca="true">IF(AZ30=0,"",IF(AY30=0,"",IF(OR(B30&lt;=TODAY(),AZ30),AY30,"")))</f>
        <v/>
      </c>
      <c r="J30" s="22" t="n">
        <f aca="false">IF(AND(Feiertage!$G$2&lt;&gt;"ja",AV30=1),IF(AZ30&gt;0,BB30+AZ30,BB30),IF(AZ30=0,0, IF(I30&lt;&gt;"",AZ30-I30,AZ30)))+AX30</f>
        <v>0</v>
      </c>
      <c r="K30" s="34" t="n">
        <f aca="false">IF(AV30=0,BB30,IF(Feiertage!$G$2="ja","00:00",BB30))</f>
        <v>0.333333333333333</v>
      </c>
      <c r="L30" s="22" t="str">
        <f aca="true">IF(OR(B30&lt;=TODAY(),J30,AW30="G"),IF(J30&lt;&gt;"",IF(J30-K30=0,"",J30-K30),IF(K30&lt;&gt;"",-K30,"")),"")</f>
        <v/>
      </c>
      <c r="M30" s="23" t="str">
        <f aca="false">IF(LOWER(AW30)=LOWER(Urlaub!$W$19),Urlaub!$S$19, IF(LOWER(AW30)=LOWER(Urlaub!$W$20),Urlaub!$S$20, IF(LOWER(AW30)=LOWER(Urlaub!$W$21),Urlaub!$S$21, IF(LOWER(AW30)=LOWER(Urlaub!$W$22),Urlaub!$S$22, IF(LOWER(AW30)=LOWER(Urlaub!$W$23),Urlaub!$S$23, IF(LOWER(AW30)=LOWER(Urlaub!$W$24),Urlaub!$S$24,""))))))&amp;IF(AND(EXACT(LOWER(AW30),AW30),AW30&lt;&gt;0)," 1/2","")</f>
        <v/>
      </c>
      <c r="N30" s="36" t="n">
        <f aca="false">24*J30*IF(WEEKDAY(C30)=WEEKDAY($P$6),$S$6, IF(WEEKDAY(C30)=WEEKDAY($P$7),$S$7, IF(WEEKDAY(C30)=WEEKDAY($P$8),$S$8, IF(WEEKDAY(C30)=WEEKDAY($P$9),$S$9, IF(WEEKDAY(C30)=WEEKDAY($P$10),$S$10, IF(WEEKDAY(C30)=WEEKDAY($P$11),$S$11, IF(WEEKDAY(C30)=WEEKDAY($P$12),$S$12,"")))))))</f>
        <v>0</v>
      </c>
      <c r="AV30" s="0" t="n">
        <f aca="false">IF(IFERROR(MATCH($B30,Feiertage!$B$2:$B$34,0)&gt;0,0),1,0)</f>
        <v>0</v>
      </c>
      <c r="AW30" s="27" t="n">
        <f aca="false">IFERROR(HLOOKUP(DAY(B30),Urlaub!$C$4:$AG$16,MONTH(B30)+1,0),0)</f>
        <v>0</v>
      </c>
      <c r="AX30" s="28" t="n">
        <f aca="false">IFERROR(IF(OR(AW30=0,AW30="G"),0,IF(EXACT(LOWER(AW30),AW30),0.5*BB30,BB30)),"")</f>
        <v>0</v>
      </c>
      <c r="AY30" s="29" t="n">
        <f aca="false">IFERROR(IF(WEEKDAY(C30)=WEEKDAY($P$6),$R$6, IF(WEEKDAY(C30)=WEEKDAY($P$7),$R$7, IF(WEEKDAY(C30)=WEEKDAY($P$8),$R$8, IF(WEEKDAY(C30)=WEEKDAY($P$9),$R$9, IF(WEEKDAY(C30)=WEEKDAY($P$10),$R$10, IF(WEEKDAY(C30)=WEEKDAY($P$11),$R$11, IF(WEEKDAY(C30)=WEEKDAY($P$12),$R$12,""))))))),"")</f>
        <v>0.0208333333333333</v>
      </c>
      <c r="AZ30" s="30" t="n">
        <f aca="false">IF(F30,IF(E30,IF(E30&gt;F30,F30+"24:00"-E30,F30-E30),0),0)+IF(G30,IF(G30,IF(G30&gt;H30,H30+"24:00"-G30,H30-G30),0),0)</f>
        <v>0</v>
      </c>
      <c r="BA30" s="31" t="n">
        <f aca="false">AZ30*24</f>
        <v>0</v>
      </c>
      <c r="BB30" s="30" t="n">
        <f aca="false">IFERROR(IF(WEEKDAY(C30)=WEEKDAY($P$6),$Q$6, IF(WEEKDAY(C30)=WEEKDAY($P$7),$Q$7, IF(WEEKDAY(C30)=WEEKDAY($P$8),$Q$8, IF(WEEKDAY(C30)=WEEKDAY($P$9),$Q$9, IF(WEEKDAY(C30)=WEEKDAY($P$10),$Q$10, IF(WEEKDAY(C30)=WEEKDAY($P$11),$Q$11, IF(WEEKDAY(C30)=WEEKDAY($P$12),$Q$12,""))))))),"")</f>
        <v>0.333333333333333</v>
      </c>
    </row>
    <row r="31" customFormat="false" ht="17.35" hidden="false" customHeight="false" outlineLevel="0" collapsed="false">
      <c r="B31" s="32" t="n">
        <f aca="false">B30+1</f>
        <v>41755</v>
      </c>
      <c r="C31" s="33" t="n">
        <f aca="false">B31</f>
        <v>41755</v>
      </c>
      <c r="D31" s="19"/>
      <c r="E31" s="34"/>
      <c r="F31" s="34"/>
      <c r="G31" s="34"/>
      <c r="H31" s="34"/>
      <c r="I31" s="34" t="str">
        <f aca="true">IF(AZ31=0,"",IF(AY31=0,"",IF(OR(B31&lt;=TODAY(),AZ31),AY31,"")))</f>
        <v/>
      </c>
      <c r="J31" s="22" t="n">
        <f aca="false">IF(AND(Feiertage!$G$2&lt;&gt;"ja",AV31=1),IF(AZ31&gt;0,BB31+AZ31,BB31),IF(AZ31=0,0, IF(I31&lt;&gt;"",AZ31-I31,AZ31)))+AX31</f>
        <v>0</v>
      </c>
      <c r="K31" s="34" t="n">
        <f aca="false">IF(AV31=0,BB31,IF(Feiertage!$G$2="ja","00:00",BB31))</f>
        <v>0.25</v>
      </c>
      <c r="L31" s="22" t="str">
        <f aca="true">IF(OR(B31&lt;=TODAY(),J31,AW31="G"),IF(J31&lt;&gt;"",IF(J31-K31=0,"",J31-K31),IF(K31&lt;&gt;"",-K31,"")),"")</f>
        <v/>
      </c>
      <c r="M31" s="23" t="str">
        <f aca="false">IF(LOWER(AW31)=LOWER(Urlaub!$W$19),Urlaub!$S$19, IF(LOWER(AW31)=LOWER(Urlaub!$W$20),Urlaub!$S$20, IF(LOWER(AW31)=LOWER(Urlaub!$W$21),Urlaub!$S$21, IF(LOWER(AW31)=LOWER(Urlaub!$W$22),Urlaub!$S$22, IF(LOWER(AW31)=LOWER(Urlaub!$W$23),Urlaub!$S$23, IF(LOWER(AW31)=LOWER(Urlaub!$W$24),Urlaub!$S$24,""))))))&amp;IF(AND(EXACT(LOWER(AW31),AW31),AW31&lt;&gt;0)," 1/2","")</f>
        <v/>
      </c>
      <c r="N31" s="36" t="n">
        <f aca="false">24*J31*IF(WEEKDAY(C31)=WEEKDAY($P$6),$S$6, IF(WEEKDAY(C31)=WEEKDAY($P$7),$S$7, IF(WEEKDAY(C31)=WEEKDAY($P$8),$S$8, IF(WEEKDAY(C31)=WEEKDAY($P$9),$S$9, IF(WEEKDAY(C31)=WEEKDAY($P$10),$S$10, IF(WEEKDAY(C31)=WEEKDAY($P$11),$S$11, IF(WEEKDAY(C31)=WEEKDAY($P$12),$S$12,"")))))))</f>
        <v>0</v>
      </c>
      <c r="AV31" s="0" t="n">
        <f aca="false">IF(IFERROR(MATCH($B31,Feiertage!$B$2:$B$34,0)&gt;0,0),1,0)</f>
        <v>0</v>
      </c>
      <c r="AW31" s="27" t="n">
        <f aca="false">IFERROR(HLOOKUP(DAY(B31),Urlaub!$C$4:$AG$16,MONTH(B31)+1,0),0)</f>
        <v>0</v>
      </c>
      <c r="AX31" s="28" t="n">
        <f aca="false">IFERROR(IF(OR(AW31=0,AW31="G"),0,IF(EXACT(LOWER(AW31),AW31),0.5*BB31,BB31)),"")</f>
        <v>0</v>
      </c>
      <c r="AY31" s="29" t="n">
        <f aca="false">IFERROR(IF(WEEKDAY(C31)=WEEKDAY($P$6),$R$6, IF(WEEKDAY(C31)=WEEKDAY($P$7),$R$7, IF(WEEKDAY(C31)=WEEKDAY($P$8),$R$8, IF(WEEKDAY(C31)=WEEKDAY($P$9),$R$9, IF(WEEKDAY(C31)=WEEKDAY($P$10),$R$10, IF(WEEKDAY(C31)=WEEKDAY($P$11),$R$11, IF(WEEKDAY(C31)=WEEKDAY($P$12),$R$12,""))))))),"")</f>
        <v>0.0208333333333333</v>
      </c>
      <c r="AZ31" s="30" t="n">
        <f aca="false">IF(F31,IF(E31,IF(E31&gt;F31,F31+"24:00"-E31,F31-E31),0),0)+IF(G31,IF(G31,IF(G31&gt;H31,H31+"24:00"-G31,H31-G31),0),0)</f>
        <v>0</v>
      </c>
      <c r="BA31" s="31" t="n">
        <f aca="false">AZ31*24</f>
        <v>0</v>
      </c>
      <c r="BB31" s="30" t="n">
        <f aca="false">IFERROR(IF(WEEKDAY(C31)=WEEKDAY($P$6),$Q$6, IF(WEEKDAY(C31)=WEEKDAY($P$7),$Q$7, IF(WEEKDAY(C31)=WEEKDAY($P$8),$Q$8, IF(WEEKDAY(C31)=WEEKDAY($P$9),$Q$9, IF(WEEKDAY(C31)=WEEKDAY($P$10),$Q$10, IF(WEEKDAY(C31)=WEEKDAY($P$11),$Q$11, IF(WEEKDAY(C31)=WEEKDAY($P$12),$Q$12,""))))))),"")</f>
        <v>0.25</v>
      </c>
    </row>
    <row r="32" customFormat="false" ht="17.35" hidden="false" customHeight="false" outlineLevel="0" collapsed="false">
      <c r="B32" s="32" t="n">
        <f aca="false">B31+1</f>
        <v>41756</v>
      </c>
      <c r="C32" s="33" t="n">
        <f aca="false">B32</f>
        <v>41756</v>
      </c>
      <c r="D32" s="19"/>
      <c r="E32" s="34"/>
      <c r="F32" s="34"/>
      <c r="G32" s="34"/>
      <c r="H32" s="34"/>
      <c r="I32" s="34" t="str">
        <f aca="true">IF(AZ32=0,"",IF(AY32=0,"",IF(OR(B32&lt;=TODAY(),AZ32),AY32,"")))</f>
        <v/>
      </c>
      <c r="J32" s="22" t="n">
        <f aca="false">IF(AND(Feiertage!$G$2&lt;&gt;"ja",AV32=1),IF(AZ32&gt;0,BB32+AZ32,BB32),IF(AZ32=0,0, IF(I32&lt;&gt;"",AZ32-I32,AZ32)))+AX32</f>
        <v>0</v>
      </c>
      <c r="K32" s="34" t="n">
        <f aca="false">IF(AV32=0,BB32,IF(Feiertage!$G$2="ja","00:00",BB32))</f>
        <v>0</v>
      </c>
      <c r="L32" s="22" t="str">
        <f aca="true">IF(OR(B32&lt;=TODAY(),J32,AW32="G"),IF(J32&lt;&gt;"",IF(J32-K32=0,"",J32-K32),IF(K32&lt;&gt;"",-K32,"")),"")</f>
        <v/>
      </c>
      <c r="M32" s="23" t="str">
        <f aca="false">IF(LOWER(AW32)=LOWER(Urlaub!$W$19),Urlaub!$S$19, IF(LOWER(AW32)=LOWER(Urlaub!$W$20),Urlaub!$S$20, IF(LOWER(AW32)=LOWER(Urlaub!$W$21),Urlaub!$S$21, IF(LOWER(AW32)=LOWER(Urlaub!$W$22),Urlaub!$S$22, IF(LOWER(AW32)=LOWER(Urlaub!$W$23),Urlaub!$S$23, IF(LOWER(AW32)=LOWER(Urlaub!$W$24),Urlaub!$S$24,""))))))&amp;IF(AND(EXACT(LOWER(AW32),AW32),AW32&lt;&gt;0)," 1/2","")</f>
        <v/>
      </c>
      <c r="N32" s="36" t="n">
        <f aca="false">24*J32*IF(WEEKDAY(C32)=WEEKDAY($P$6),$S$6, IF(WEEKDAY(C32)=WEEKDAY($P$7),$S$7, IF(WEEKDAY(C32)=WEEKDAY($P$8),$S$8, IF(WEEKDAY(C32)=WEEKDAY($P$9),$S$9, IF(WEEKDAY(C32)=WEEKDAY($P$10),$S$10, IF(WEEKDAY(C32)=WEEKDAY($P$11),$S$11, IF(WEEKDAY(C32)=WEEKDAY($P$12),$S$12,"")))))))</f>
        <v>0</v>
      </c>
      <c r="AV32" s="0" t="n">
        <f aca="false">IF(IFERROR(MATCH($B32,Feiertage!$B$2:$B$34,0)&gt;0,0),1,0)</f>
        <v>0</v>
      </c>
      <c r="AW32" s="27" t="n">
        <f aca="false">IFERROR(HLOOKUP(DAY(B32),Urlaub!$C$4:$AG$16,MONTH(B32)+1,0),0)</f>
        <v>0</v>
      </c>
      <c r="AX32" s="28" t="n">
        <f aca="false">IFERROR(IF(OR(AW32=0,AW32="G"),0,IF(EXACT(LOWER(AW32),AW32),0.5*BB32,BB32)),"")</f>
        <v>0</v>
      </c>
      <c r="AY32" s="29" t="n">
        <f aca="false">IFERROR(IF(WEEKDAY(C32)=WEEKDAY($P$6),$R$6, IF(WEEKDAY(C32)=WEEKDAY($P$7),$R$7, IF(WEEKDAY(C32)=WEEKDAY($P$8),$R$8, IF(WEEKDAY(C32)=WEEKDAY($P$9),$R$9, IF(WEEKDAY(C32)=WEEKDAY($P$10),$R$10, IF(WEEKDAY(C32)=WEEKDAY($P$11),$R$11, IF(WEEKDAY(C32)=WEEKDAY($P$12),$R$12,""))))))),"")</f>
        <v>0.0208333333333333</v>
      </c>
      <c r="AZ32" s="30" t="n">
        <f aca="false">IF(F32,IF(E32,IF(E32&gt;F32,F32+"24:00"-E32,F32-E32),0),0)+IF(G32,IF(G32,IF(G32&gt;H32,H32+"24:00"-G32,H32-G32),0),0)</f>
        <v>0</v>
      </c>
      <c r="BA32" s="31" t="n">
        <f aca="false">AZ32*24</f>
        <v>0</v>
      </c>
      <c r="BB32" s="30" t="n">
        <f aca="false">IFERROR(IF(WEEKDAY(C32)=WEEKDAY($P$6),$Q$6, IF(WEEKDAY(C32)=WEEKDAY($P$7),$Q$7, IF(WEEKDAY(C32)=WEEKDAY($P$8),$Q$8, IF(WEEKDAY(C32)=WEEKDAY($P$9),$Q$9, IF(WEEKDAY(C32)=WEEKDAY($P$10),$Q$10, IF(WEEKDAY(C32)=WEEKDAY($P$11),$Q$11, IF(WEEKDAY(C32)=WEEKDAY($P$12),$Q$12,""))))))),"")</f>
        <v>0</v>
      </c>
    </row>
    <row r="33" customFormat="false" ht="17.35" hidden="false" customHeight="false" outlineLevel="0" collapsed="false">
      <c r="B33" s="32" t="n">
        <f aca="false">IF(B32&lt;&gt;"",IF(MONTH($B$1)&lt;MONTH(B32+1),"",B32+1),"")</f>
        <v>41757</v>
      </c>
      <c r="C33" s="33" t="n">
        <f aca="false">B33</f>
        <v>41757</v>
      </c>
      <c r="D33" s="19"/>
      <c r="E33" s="34"/>
      <c r="F33" s="34"/>
      <c r="G33" s="34"/>
      <c r="H33" s="34"/>
      <c r="I33" s="34" t="str">
        <f aca="true">IF(AZ33=0,"",IF(AY33=0,"",IF(OR(B33&lt;=TODAY(),AZ33),AY33,"")))</f>
        <v/>
      </c>
      <c r="J33" s="22" t="n">
        <f aca="false">IF(B33&lt;&gt;"",IF(AND(Feiertage!$G$2&lt;&gt;"ja",AV33=1),IF(AZ33&gt;0,BB33+AZ33,BB33),IF(AZ33=0,0, IF(I33&lt;&gt;"",AZ33-I33,AZ33)))+AX33,"")</f>
        <v>0</v>
      </c>
      <c r="K33" s="34" t="n">
        <f aca="false">IF(B33&lt;&gt;"",IF(AV33=0,BB33,IF(Feiertage!$G$2="ja","00:00",BB33)),"")</f>
        <v>0</v>
      </c>
      <c r="L33" s="22" t="str">
        <f aca="true">IF(OR(B33&lt;=TODAY(),J33,AW33="G"),IF(J33&lt;&gt;"",IF(J33-K33=0,"",J33-K33),IF(K33&lt;&gt;"",-K33,"")),"")</f>
        <v/>
      </c>
      <c r="M33" s="23" t="str">
        <f aca="false">IF(LOWER(AW33)=LOWER(Urlaub!$W$19),Urlaub!$S$19, IF(LOWER(AW33)=LOWER(Urlaub!$W$20),Urlaub!$S$20, IF(LOWER(AW33)=LOWER(Urlaub!$W$21),Urlaub!$S$21, IF(LOWER(AW33)=LOWER(Urlaub!$W$22),Urlaub!$S$22, IF(LOWER(AW33)=LOWER(Urlaub!$W$23),Urlaub!$S$23, IF(LOWER(AW33)=LOWER(Urlaub!$W$24),Urlaub!$S$24,""))))))&amp;IF(AND(EXACT(LOWER(AW33),AW33),AW33&lt;&gt;0)," 1/2","")</f>
        <v/>
      </c>
      <c r="N33" s="36" t="n">
        <f aca="false">IF(J33&lt;&gt;"",24*J33*IF(WEEKDAY(C33)=WEEKDAY($P$6),$S$6, IF(WEEKDAY(C33)=WEEKDAY($P$7),$S$7, IF(WEEKDAY(C33)=WEEKDAY($P$8),$S$8, IF(WEEKDAY(C33)=WEEKDAY($P$9),$S$9, IF(WEEKDAY(C33)=WEEKDAY($P$10),$S$10, IF(WEEKDAY(C33)=WEEKDAY($P$11),$S$11, IF(WEEKDAY(C33)=WEEKDAY($P$12),$S$12,""))))))),"")</f>
        <v>0</v>
      </c>
      <c r="AV33" s="0" t="n">
        <f aca="false">IF(IFERROR(MATCH($B33,Feiertage!$B$2:$B$34,0)&gt;0,0),1,0)</f>
        <v>0</v>
      </c>
      <c r="AW33" s="27" t="n">
        <f aca="false">IFERROR(HLOOKUP(DAY(B33),Urlaub!$C$4:$AG$16,MONTH(B33)+1,0),0)</f>
        <v>0</v>
      </c>
      <c r="AX33" s="28" t="n">
        <f aca="false">IFERROR(IF(OR(AW33=0,AW33="G"),0,IF(EXACT(LOWER(AW33),AW33),0.5*BB33,BB33)),"")</f>
        <v>0</v>
      </c>
      <c r="AY33" s="29" t="n">
        <f aca="false">IFERROR(IF(WEEKDAY(C33)=WEEKDAY($P$6),$R$6, IF(WEEKDAY(C33)=WEEKDAY($P$7),$R$7, IF(WEEKDAY(C33)=WEEKDAY($P$8),$R$8, IF(WEEKDAY(C33)=WEEKDAY($P$9),$R$9, IF(WEEKDAY(C33)=WEEKDAY($P$10),$R$10, IF(WEEKDAY(C33)=WEEKDAY($P$11),$R$11, IF(WEEKDAY(C33)=WEEKDAY($P$12),$R$12,""))))))),"")</f>
        <v>0.0208333333333333</v>
      </c>
      <c r="AZ33" s="30" t="n">
        <f aca="false">IF(F33,IF(E33,IF(E33&gt;F33,F33+"24:00"-E33,F33-E33),0),0)+IF(G33,IF(G33,IF(G33&gt;H33,H33+"24:00"-G33,H33-G33),0),0)</f>
        <v>0</v>
      </c>
      <c r="BA33" s="31" t="n">
        <f aca="false">AZ33*24</f>
        <v>0</v>
      </c>
      <c r="BB33" s="30" t="n">
        <f aca="false">IFERROR(IF(WEEKDAY(C33)=WEEKDAY($P$6),$Q$6, IF(WEEKDAY(C33)=WEEKDAY($P$7),$Q$7, IF(WEEKDAY(C33)=WEEKDAY($P$8),$Q$8, IF(WEEKDAY(C33)=WEEKDAY($P$9),$Q$9, IF(WEEKDAY(C33)=WEEKDAY($P$10),$Q$10, IF(WEEKDAY(C33)=WEEKDAY($P$11),$Q$11, IF(WEEKDAY(C33)=WEEKDAY($P$12),$Q$12,""))))))),"")</f>
        <v>0</v>
      </c>
    </row>
    <row r="34" customFormat="false" ht="17.35" hidden="false" customHeight="false" outlineLevel="0" collapsed="false">
      <c r="B34" s="32" t="n">
        <f aca="false">IF(B33&lt;&gt;"",IF(MONTH($B$1)&lt;MONTH(B33+1),"",B33+1),"")</f>
        <v>41758</v>
      </c>
      <c r="C34" s="33" t="n">
        <f aca="false">B34</f>
        <v>41758</v>
      </c>
      <c r="D34" s="19"/>
      <c r="E34" s="34"/>
      <c r="F34" s="34"/>
      <c r="G34" s="34"/>
      <c r="H34" s="34"/>
      <c r="I34" s="34" t="str">
        <f aca="true">IF(AZ34=0,"",IF(AY34=0,"",IF(OR(B34&lt;=TODAY(),AZ34),AY34,"")))</f>
        <v/>
      </c>
      <c r="J34" s="22" t="n">
        <f aca="false">IF(B34&lt;&gt;"",IF(AND(Feiertage!$G$2&lt;&gt;"ja",AV34=1),IF(AZ34&gt;0,BB34+AZ34,BB34),IF(AZ34=0,0, IF(I34&lt;&gt;"",AZ34-I34,AZ34)))+AX34,"")</f>
        <v>0</v>
      </c>
      <c r="K34" s="34" t="n">
        <f aca="false">IF(B34&lt;&gt;"",IF(AV34=0,BB34,IF(Feiertage!$G$2="ja","00:00",BB34)),"")</f>
        <v>0.333333333333333</v>
      </c>
      <c r="L34" s="22" t="str">
        <f aca="true">IF(OR(B34&lt;=TODAY(),J34,AW34="G"),IF(J34&lt;&gt;"",IF(J34-K34=0,"",J34-K34),IF(K34&lt;&gt;"",-K34,"")),"")</f>
        <v/>
      </c>
      <c r="M34" s="23" t="str">
        <f aca="false">IF(LOWER(AW34)=LOWER(Urlaub!$W$19),Urlaub!$S$19, IF(LOWER(AW34)=LOWER(Urlaub!$W$20),Urlaub!$S$20, IF(LOWER(AW34)=LOWER(Urlaub!$W$21),Urlaub!$S$21, IF(LOWER(AW34)=LOWER(Urlaub!$W$22),Urlaub!$S$22, IF(LOWER(AW34)=LOWER(Urlaub!$W$23),Urlaub!$S$23, IF(LOWER(AW34)=LOWER(Urlaub!$W$24),Urlaub!$S$24,""))))))&amp;IF(AND(EXACT(LOWER(AW34),AW34),AW34&lt;&gt;0)," 1/2","")</f>
        <v/>
      </c>
      <c r="N34" s="36" t="n">
        <f aca="false">IF(J34&lt;&gt;"",24*J34*IF(WEEKDAY(C34)=WEEKDAY($P$6),$S$6, IF(WEEKDAY(C34)=WEEKDAY($P$7),$S$7, IF(WEEKDAY(C34)=WEEKDAY($P$8),$S$8, IF(WEEKDAY(C34)=WEEKDAY($P$9),$S$9, IF(WEEKDAY(C34)=WEEKDAY($P$10),$S$10, IF(WEEKDAY(C34)=WEEKDAY($P$11),$S$11, IF(WEEKDAY(C34)=WEEKDAY($P$12),$S$12,""))))))),"")</f>
        <v>0</v>
      </c>
      <c r="AV34" s="0" t="n">
        <f aca="false">IF(IFERROR(MATCH($B34,Feiertage!$B$2:$B$34,0)&gt;0,0),1,0)</f>
        <v>0</v>
      </c>
      <c r="AW34" s="27" t="n">
        <f aca="false">IFERROR(HLOOKUP(DAY(B34),Urlaub!$C$4:$AG$16,MONTH(B34)+1,0),0)</f>
        <v>0</v>
      </c>
      <c r="AX34" s="28" t="n">
        <f aca="false">IFERROR(IF(OR(AW34=0,AW34="G"),0,IF(EXACT(LOWER(AW34),AW34),0.5*BB34,BB34)),"")</f>
        <v>0</v>
      </c>
      <c r="AY34" s="29" t="n">
        <f aca="false">IFERROR(IF(WEEKDAY(C34)=WEEKDAY($P$6),$R$6, IF(WEEKDAY(C34)=WEEKDAY($P$7),$R$7, IF(WEEKDAY(C34)=WEEKDAY($P$8),$R$8, IF(WEEKDAY(C34)=WEEKDAY($P$9),$R$9, IF(WEEKDAY(C34)=WEEKDAY($P$10),$R$10, IF(WEEKDAY(C34)=WEEKDAY($P$11),$R$11, IF(WEEKDAY(C34)=WEEKDAY($P$12),$R$12,""))))))),"")</f>
        <v>0.0208333333333333</v>
      </c>
      <c r="AZ34" s="30" t="n">
        <f aca="false">IF(F34,IF(E34,IF(E34&gt;F34,F34+"24:00"-E34,F34-E34),0),0)+IF(G34,IF(G34,IF(G34&gt;H34,H34+"24:00"-G34,H34-G34),0),0)</f>
        <v>0</v>
      </c>
      <c r="BA34" s="31" t="n">
        <f aca="false">AZ34*24</f>
        <v>0</v>
      </c>
      <c r="BB34" s="30" t="n">
        <f aca="false">IFERROR(IF(WEEKDAY(C34)=WEEKDAY($P$6),$Q$6, IF(WEEKDAY(C34)=WEEKDAY($P$7),$Q$7, IF(WEEKDAY(C34)=WEEKDAY($P$8),$Q$8, IF(WEEKDAY(C34)=WEEKDAY($P$9),$Q$9, IF(WEEKDAY(C34)=WEEKDAY($P$10),$Q$10, IF(WEEKDAY(C34)=WEEKDAY($P$11),$Q$11, IF(WEEKDAY(C34)=WEEKDAY($P$12),$Q$12,""))))))),"")</f>
        <v>0.333333333333333</v>
      </c>
    </row>
    <row r="35" customFormat="false" ht="17.35" hidden="false" customHeight="false" outlineLevel="0" collapsed="false">
      <c r="B35" s="56" t="str">
        <f aca="false">IF(B34&lt;&gt;"",IF(MONTH($B$1)&lt;MONTH(B34+1),"",B34+1),"")</f>
        <v/>
      </c>
      <c r="C35" s="57" t="str">
        <f aca="false">B35</f>
        <v/>
      </c>
      <c r="D35" s="58"/>
      <c r="E35" s="59"/>
      <c r="F35" s="59"/>
      <c r="G35" s="59"/>
      <c r="H35" s="60"/>
      <c r="I35" s="60" t="str">
        <f aca="true">IF(AZ35=0,"",IF(AY35=0,"",IF(OR(B35&lt;=TODAY(),AZ35),AY35,"")))</f>
        <v/>
      </c>
      <c r="J35" s="61" t="str">
        <f aca="false">IF(B35&lt;&gt;"",IF(AND(Feiertage!$G$2&lt;&gt;"ja",AV35=1),IF(AZ35&gt;0,BB35+AZ35,BB35),IF(AZ35=0,0, IF(I35&lt;&gt;"",AZ35-I35,AZ35)))+AX35,"")</f>
        <v/>
      </c>
      <c r="K35" s="59" t="str">
        <f aca="false">IF(B35&lt;&gt;"",IF(AV35=0,BB35,IF(Feiertage!$G$2="ja","00:00",BB35)),"")</f>
        <v/>
      </c>
      <c r="L35" s="22" t="str">
        <f aca="true">IF(OR(B35&lt;=TODAY(),J35,AW35="G"),IF(J35&lt;&gt;"",IF(J35-K35=0,"",J35-K35),IF(K35&lt;&gt;"",-K35,"")),"")</f>
        <v/>
      </c>
      <c r="M35" s="62" t="str">
        <f aca="false">IF(LOWER(AW35)=LOWER(Urlaub!$W$19),Urlaub!$S$19, IF(LOWER(AW35)=LOWER(Urlaub!$W$20),Urlaub!$S$20, IF(LOWER(AW35)=LOWER(Urlaub!$W$21),Urlaub!$S$21, IF(LOWER(AW35)=LOWER(Urlaub!$W$22),Urlaub!$S$22, IF(LOWER(AW35)=LOWER(Urlaub!$W$23),Urlaub!$S$23, IF(LOWER(AW35)=LOWER(Urlaub!$W$24),Urlaub!$S$24,""))))))&amp;IF(AND(EXACT(LOWER(AW35),AW35),AW35&lt;&gt;0)," 1/2","")</f>
        <v/>
      </c>
      <c r="N35" s="63" t="str">
        <f aca="false">IF(J35&lt;&gt;"",24*J35*IF(WEEKDAY(C35)=WEEKDAY($P$6),$S$6, IF(WEEKDAY(C35)=WEEKDAY($P$7),$S$7, IF(WEEKDAY(C35)=WEEKDAY($P$8),$S$8, IF(WEEKDAY(C35)=WEEKDAY($P$9),$S$9, IF(WEEKDAY(C35)=WEEKDAY($P$10),$S$10, IF(WEEKDAY(C35)=WEEKDAY($P$11),$S$11, IF(WEEKDAY(C35)=WEEKDAY($P$12),$S$12,""))))))),"")</f>
        <v/>
      </c>
      <c r="AV35" s="0" t="n">
        <f aca="false">IF(IFERROR(MATCH($B35,Feiertage!$B$2:$B$34,0)&gt;0,0),1,0)</f>
        <v>0</v>
      </c>
      <c r="AW35" s="27" t="n">
        <f aca="false">IFERROR(HLOOKUP(DAY(B35),Urlaub!$C$4:$AG$16,MONTH(B35)+1,0),0)</f>
        <v>0</v>
      </c>
      <c r="AX35" s="28" t="n">
        <f aca="false">IFERROR(IF(OR(AW35=0,AW35="G"),0,IF(EXACT(LOWER(AW35),AW35),0.5*BB35,BB35)),"")</f>
        <v>0</v>
      </c>
      <c r="AY35" s="29" t="str">
        <f aca="false">IFERROR(IF(WEEKDAY(C35)=WEEKDAY($P$6),$R$6, IF(WEEKDAY(C35)=WEEKDAY($P$7),$R$7, IF(WEEKDAY(C35)=WEEKDAY($P$8),$R$8, IF(WEEKDAY(C35)=WEEKDAY($P$9),$R$9, IF(WEEKDAY(C35)=WEEKDAY($P$10),$R$10, IF(WEEKDAY(C35)=WEEKDAY($P$11),$R$11, IF(WEEKDAY(C35)=WEEKDAY($P$12),$R$12,""))))))),"")</f>
        <v/>
      </c>
      <c r="AZ35" s="30" t="n">
        <f aca="false">IF(F35,IF(E35,IF(E35&gt;F35,F35+"24:00"-E35,F35-E35),0),0)+IF(G35,IF(G35,IF(G35&gt;H35,H35+"24:00"-G35,H35-G35),0),0)</f>
        <v>0</v>
      </c>
      <c r="BA35" s="31" t="n">
        <f aca="false">AZ35*24</f>
        <v>0</v>
      </c>
      <c r="BB35" s="30" t="str">
        <f aca="false">IFERROR(IF(WEEKDAY(C35)=WEEKDAY($P$6),$Q$6, IF(WEEKDAY(C35)=WEEKDAY($P$7),$Q$7, IF(WEEKDAY(C35)=WEEKDAY($P$8),$Q$8, IF(WEEKDAY(C35)=WEEKDAY($P$9),$Q$9, IF(WEEKDAY(C35)=WEEKDAY($P$10),$Q$10, IF(WEEKDAY(C35)=WEEKDAY($P$11),$Q$11, IF(WEEKDAY(C35)=WEEKDAY($P$12),$Q$12,""))))))),"")</f>
        <v/>
      </c>
    </row>
    <row r="36" customFormat="false" ht="5.25" hidden="false" customHeight="true" outlineLevel="0" collapsed="false">
      <c r="B36" s="64"/>
      <c r="H36" s="65"/>
      <c r="I36" s="65"/>
      <c r="J36" s="65"/>
      <c r="K36" s="8"/>
      <c r="L36" s="65"/>
    </row>
    <row r="37" customFormat="false" ht="24" hidden="false" customHeight="false" outlineLevel="0" collapsed="false">
      <c r="B37" s="66" t="s">
        <v>20</v>
      </c>
      <c r="C37" s="66"/>
      <c r="D37" s="66"/>
      <c r="E37" s="66"/>
      <c r="F37" s="66"/>
      <c r="G37" s="66"/>
      <c r="H37" s="66"/>
      <c r="I37" s="66"/>
      <c r="J37" s="67" t="n">
        <f aca="false">SUM(J5:J35)</f>
        <v>0</v>
      </c>
      <c r="K37" s="67" t="n">
        <f aca="false">SUM(K5:K35)</f>
        <v>6.33333333333333</v>
      </c>
      <c r="L37" s="67" t="n">
        <f aca="false">SUM(L5:L35)</f>
        <v>0</v>
      </c>
      <c r="M37" s="67" t="n">
        <f aca="false">SUM(AX5:AX35)</f>
        <v>0</v>
      </c>
      <c r="N37" s="68" t="n">
        <f aca="false">SUM(N5:N35)</f>
        <v>0</v>
      </c>
    </row>
  </sheetData>
  <mergeCells count="5">
    <mergeCell ref="B1:N1"/>
    <mergeCell ref="E3:H3"/>
    <mergeCell ref="P4:S4"/>
    <mergeCell ref="U4:V4"/>
    <mergeCell ref="B37:I37"/>
  </mergeCells>
  <conditionalFormatting sqref="B5:N35">
    <cfRule type="expression" priority="2" aboveAverage="0" equalAverage="0" bottom="0" percent="0" rank="0" text="" dxfId="0">
      <formula>COUNTIF(Feiertage!$B$2:$B$18,$B5)</formula>
    </cfRule>
    <cfRule type="expression" priority="3" aboveAverage="0" equalAverage="0" bottom="0" percent="0" rank="0" text="" dxfId="1">
      <formula>WEEKDAY($B5,2)&gt;5</formula>
    </cfRule>
  </conditionalFormatting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B3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4" ySplit="4" topLeftCell="E5" activePane="bottomRight" state="frozen"/>
      <selection pane="topLeft" activeCell="A1" activeCellId="0" sqref="A1"/>
      <selection pane="topRight" activeCell="E1" activeCellId="0" sqref="E1"/>
      <selection pane="bottomLeft" activeCell="A5" activeCellId="0" sqref="A5"/>
      <selection pane="bottomRight" activeCell="B5" activeCellId="0" sqref="B5"/>
    </sheetView>
  </sheetViews>
  <sheetFormatPr defaultRowHeight="15" zeroHeight="false" outlineLevelRow="0" outlineLevelCol="0"/>
  <cols>
    <col collapsed="false" customWidth="true" hidden="false" outlineLevel="0" max="1" min="1" style="0" width="2.29"/>
    <col collapsed="false" customWidth="true" hidden="false" outlineLevel="0" max="2" min="2" style="0" width="8.86"/>
    <col collapsed="false" customWidth="true" hidden="false" outlineLevel="0" max="3" min="3" style="0" width="7.29"/>
    <col collapsed="false" customWidth="true" hidden="false" outlineLevel="0" max="4" min="4" style="0" width="0.86"/>
    <col collapsed="false" customWidth="true" hidden="false" outlineLevel="0" max="8" min="5" style="0" width="7.71"/>
    <col collapsed="false" customWidth="true" hidden="false" outlineLevel="0" max="9" min="9" style="0" width="8"/>
    <col collapsed="false" customWidth="true" hidden="false" outlineLevel="0" max="10" min="10" style="0" width="12.42"/>
    <col collapsed="false" customWidth="true" hidden="false" outlineLevel="0" max="11" min="11" style="0" width="12.14"/>
    <col collapsed="false" customWidth="true" hidden="false" outlineLevel="0" max="12" min="12" style="0" width="12.86"/>
    <col collapsed="false" customWidth="true" hidden="false" outlineLevel="0" max="13" min="13" style="0" width="20.71"/>
    <col collapsed="false" customWidth="true" hidden="false" outlineLevel="0" max="14" min="14" style="0" width="17.86"/>
    <col collapsed="false" customWidth="true" hidden="false" outlineLevel="0" max="15" min="15" style="0" width="4.29"/>
    <col collapsed="false" customWidth="true" hidden="false" outlineLevel="0" max="16" min="16" style="0" width="23.86"/>
    <col collapsed="false" customWidth="true" hidden="false" outlineLevel="0" max="17" min="17" style="0" width="12.29"/>
    <col collapsed="false" customWidth="true" hidden="false" outlineLevel="0" max="18" min="18" style="0" width="11.14"/>
    <col collapsed="false" customWidth="true" hidden="false" outlineLevel="0" max="19" min="19" style="0" width="15.71"/>
    <col collapsed="false" customWidth="true" hidden="false" outlineLevel="0" max="20" min="20" style="0" width="4.14"/>
    <col collapsed="false" customWidth="true" hidden="false" outlineLevel="0" max="21" min="21" style="0" width="29.71"/>
    <col collapsed="false" customWidth="true" hidden="false" outlineLevel="0" max="22" min="22" style="0" width="16"/>
    <col collapsed="false" customWidth="true" hidden="false" outlineLevel="0" max="46" min="23" style="0" width="10.52"/>
    <col collapsed="false" customWidth="true" hidden="false" outlineLevel="0" max="55" min="47" style="0" width="13.7"/>
    <col collapsed="false" customWidth="true" hidden="false" outlineLevel="0" max="1025" min="56" style="0" width="10.52"/>
  </cols>
  <sheetData>
    <row r="1" customFormat="false" ht="24.75" hidden="false" customHeight="true" outlineLevel="0" collapsed="false">
      <c r="A1" s="1" t="n">
        <v>41639</v>
      </c>
      <c r="B1" s="2" t="n">
        <f aca="true">DATEVALUE("1 " &amp; RIGHT(CELL("dateiname",$A$1),LEN(CELL("dateiname",$A$1))-FIND("]",CELL("dateiname",$A$1))) &amp; " " &amp; YEAR(Januar!$A$1))</f>
        <v>41759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="3" customFormat="true" ht="24.75" hidden="false" customHeight="true" outlineLevel="0" collapsed="false">
      <c r="B2" s="4"/>
      <c r="C2" s="4"/>
      <c r="D2" s="4"/>
      <c r="E2" s="5"/>
      <c r="F2" s="5"/>
      <c r="G2" s="5"/>
      <c r="H2" s="5"/>
      <c r="I2" s="4"/>
      <c r="J2" s="4"/>
      <c r="K2" s="4"/>
      <c r="L2" s="4"/>
      <c r="M2" s="4"/>
      <c r="N2" s="4"/>
    </row>
    <row r="3" customFormat="false" ht="19.5" hidden="false" customHeight="false" outlineLevel="0" collapsed="false">
      <c r="B3" s="6"/>
      <c r="C3" s="6"/>
      <c r="D3" s="6"/>
      <c r="E3" s="7" t="s">
        <v>0</v>
      </c>
      <c r="F3" s="7"/>
      <c r="G3" s="7"/>
      <c r="H3" s="7"/>
      <c r="I3" s="6"/>
      <c r="J3" s="6"/>
      <c r="K3" s="6"/>
      <c r="L3" s="6"/>
      <c r="M3" s="6"/>
      <c r="N3" s="6"/>
      <c r="O3" s="8"/>
    </row>
    <row r="4" customFormat="false" ht="19.5" hidden="false" customHeight="false" outlineLevel="0" collapsed="false">
      <c r="B4" s="9" t="s">
        <v>1</v>
      </c>
      <c r="C4" s="9" t="s">
        <v>2</v>
      </c>
      <c r="D4" s="10"/>
      <c r="E4" s="9" t="s">
        <v>3</v>
      </c>
      <c r="F4" s="9" t="s">
        <v>4</v>
      </c>
      <c r="G4" s="9" t="s">
        <v>3</v>
      </c>
      <c r="H4" s="9" t="s">
        <v>4</v>
      </c>
      <c r="I4" s="9" t="s">
        <v>5</v>
      </c>
      <c r="J4" s="9" t="s">
        <v>6</v>
      </c>
      <c r="K4" s="9" t="s">
        <v>7</v>
      </c>
      <c r="L4" s="9" t="s">
        <v>8</v>
      </c>
      <c r="M4" s="9" t="s">
        <v>9</v>
      </c>
      <c r="N4" s="9" t="s">
        <v>10</v>
      </c>
      <c r="O4" s="11"/>
      <c r="P4" s="12" t="s">
        <v>11</v>
      </c>
      <c r="Q4" s="12"/>
      <c r="R4" s="12"/>
      <c r="S4" s="12"/>
      <c r="U4" s="13" t="s">
        <v>12</v>
      </c>
      <c r="V4" s="13"/>
      <c r="AV4" s="14" t="s">
        <v>13</v>
      </c>
      <c r="AW4" s="15" t="s">
        <v>14</v>
      </c>
      <c r="AX4" s="14" t="s">
        <v>15</v>
      </c>
      <c r="AY4" s="16" t="s">
        <v>5</v>
      </c>
      <c r="AZ4" s="14" t="s">
        <v>6</v>
      </c>
      <c r="BA4" s="14" t="s">
        <v>16</v>
      </c>
      <c r="BB4" s="16" t="s">
        <v>7</v>
      </c>
    </row>
    <row r="5" customFormat="false" ht="19.7" hidden="false" customHeight="false" outlineLevel="0" collapsed="false">
      <c r="B5" s="17" t="n">
        <f aca="false">B1</f>
        <v>41759</v>
      </c>
      <c r="C5" s="18" t="n">
        <f aca="false">B5</f>
        <v>41759</v>
      </c>
      <c r="D5" s="19"/>
      <c r="E5" s="20"/>
      <c r="F5" s="20"/>
      <c r="G5" s="20"/>
      <c r="H5" s="20"/>
      <c r="I5" s="20" t="str">
        <f aca="true">IF(AZ5=0,"",IF(AY5=0,"",IF(OR(B5&lt;=TODAY(),AZ5),AY5,"")))</f>
        <v/>
      </c>
      <c r="J5" s="21" t="n">
        <f aca="false">IF(AND(Feiertage!$G$2&lt;&gt;"ja",AV5=1),IF(AZ5&gt;0,BB5+AZ5,BB5),IF(AZ5=0,0, IF(I5&lt;&gt;"",AZ5-I5,AZ5)))+AX5</f>
        <v>0</v>
      </c>
      <c r="K5" s="20" t="str">
        <f aca="false">IF(AV5=0,BB5,IF(Feiertage!$G$2="ja","00:00",BB5))</f>
        <v>00:00</v>
      </c>
      <c r="L5" s="22" t="str">
        <f aca="true">IF(OR(B5&lt;=TODAY(),J5,AW5="G"),IF(J5&lt;&gt;"",IF(J5-K5=0,"",J5-K5),IF(K5&lt;&gt;"",-K5,"")),"")</f>
        <v/>
      </c>
      <c r="M5" s="23" t="str">
        <f aca="false">IF(LOWER(AW5)=LOWER(Urlaub!$W$19),Urlaub!$S$19, IF(LOWER(AW5)=LOWER(Urlaub!$W$20),Urlaub!$S$20, IF(LOWER(AW5)=LOWER(Urlaub!$W$21),Urlaub!$S$21, IF(LOWER(AW5)=LOWER(Urlaub!$W$22),Urlaub!$S$22, IF(LOWER(AW5)=LOWER(Urlaub!$W$23),Urlaub!$S$23, IF(LOWER(AW5)=LOWER(Urlaub!$W$24),Urlaub!$S$24,""))))))&amp;IF(AND(EXACT(LOWER(AW5),AW5),AW5&lt;&gt;0)," 1/2","")</f>
        <v/>
      </c>
      <c r="N5" s="24" t="n">
        <f aca="false">24*J5*IF(WEEKDAY(C5)=WEEKDAY($P$6),$S$6, IF(WEEKDAY(C5)=WEEKDAY($P$7),$S$7, IF(WEEKDAY(C5)=WEEKDAY($P$8),$S$8, IF(WEEKDAY(C5)=WEEKDAY($P$9),$S$9, IF(WEEKDAY(C5)=WEEKDAY($P$10),$S$10, IF(WEEKDAY(C5)=WEEKDAY($P$11),$S$11, IF(WEEKDAY(C5)=WEEKDAY($P$12),$S$12,"")))))))</f>
        <v>0</v>
      </c>
      <c r="P5" s="9" t="s">
        <v>17</v>
      </c>
      <c r="Q5" s="9" t="s">
        <v>7</v>
      </c>
      <c r="R5" s="9" t="s">
        <v>5</v>
      </c>
      <c r="S5" s="9" t="s">
        <v>18</v>
      </c>
      <c r="U5" s="25" t="str">
        <f aca="false">"Übertrag aus " &amp; IF( MONTH(B1)=1, YEAR(B1)-1, TEXT(EDATE(B1,-1),"MMMM"))</f>
        <v>Übertrag aus April</v>
      </c>
      <c r="V5" s="41" t="n">
        <f aca="true">IF(MONTH(B1)&gt;1,INDIRECT(TEXT(EDATE(B1,-1),"MMMM")&amp;"!v9"),"")</f>
        <v>-0.135416666666666</v>
      </c>
      <c r="AV5" s="0" t="n">
        <f aca="false">IF(IFERROR(MATCH($B5,Feiertage!$B$2:$B$34,0)&gt;0,0),1,0)</f>
        <v>1</v>
      </c>
      <c r="AW5" s="27" t="n">
        <f aca="false">IFERROR(HLOOKUP(DAY(B5),Urlaub!$C$4:$AG$16,MONTH(B5)+1,0),0)</f>
        <v>0</v>
      </c>
      <c r="AX5" s="28" t="n">
        <f aca="false">IFERROR(IF(AW5=0,0,IF(EXACT(LOWER(AW5),AW5),0.5*BB5,BB5)),"")</f>
        <v>0</v>
      </c>
      <c r="AY5" s="29" t="n">
        <f aca="false">IFERROR(IF(WEEKDAY(C5)=WEEKDAY($P$6),$R$6, IF(WEEKDAY(C5)=WEEKDAY($P$7),$R$7, IF(WEEKDAY(C5)=WEEKDAY($P$8),$R$8, IF(WEEKDAY(C5)=WEEKDAY($P$9),$R$9, IF(WEEKDAY(C5)=WEEKDAY($P$10),$R$10, IF(WEEKDAY(C5)=WEEKDAY($P$11),$R$11, IF(WEEKDAY(C5)=WEEKDAY($P$12),$R$12,""))))))),"")</f>
        <v>0.0208333333333333</v>
      </c>
      <c r="AZ5" s="30" t="n">
        <f aca="false">IF(F5,IF(E5,IF(E5&gt;F5,F5+"24:00"-E5,F5-E5),0),0)+IF(G5,IF(G5,IF(G5&gt;H5,H5+"24:00"-G5,H5-G5),0),0)</f>
        <v>0</v>
      </c>
      <c r="BA5" s="31" t="n">
        <f aca="false">AZ5*24</f>
        <v>0</v>
      </c>
      <c r="BB5" s="30" t="n">
        <f aca="false">IFERROR(IF(WEEKDAY(C5)=WEEKDAY($P$6),$Q$6, IF(WEEKDAY(C5)=WEEKDAY($P$7),$Q$7, IF(WEEKDAY(C5)=WEEKDAY($P$8),$Q$8, IF(WEEKDAY(C5)=WEEKDAY($P$9),$Q$9, IF(WEEKDAY(C5)=WEEKDAY($P$10),$Q$10, IF(WEEKDAY(C5)=WEEKDAY($P$11),$Q$11, IF(WEEKDAY(C5)=WEEKDAY($P$12),$Q$12,""))))))),"")</f>
        <v>0.333333333333333</v>
      </c>
    </row>
    <row r="6" customFormat="false" ht="19.7" hidden="false" customHeight="false" outlineLevel="0" collapsed="false">
      <c r="B6" s="32" t="n">
        <f aca="false">B5+1</f>
        <v>41760</v>
      </c>
      <c r="C6" s="33" t="n">
        <f aca="false">B6</f>
        <v>41760</v>
      </c>
      <c r="D6" s="19"/>
      <c r="E6" s="34"/>
      <c r="F6" s="34"/>
      <c r="G6" s="34"/>
      <c r="H6" s="34"/>
      <c r="I6" s="34" t="str">
        <f aca="true">IF(AZ6=0,"",IF(AY6=0,"",IF(OR(B6&lt;=TODAY(),AZ6),AY6,"")))</f>
        <v/>
      </c>
      <c r="J6" s="22" t="n">
        <f aca="false">IF(AND(Feiertage!$G$2&lt;&gt;"ja",AV6=1),IF(AZ6&gt;0,BB6+AZ6,BB6),IF(AZ6=0,0, IF(I6&lt;&gt;"",AZ6-I6,AZ6)))+AX6</f>
        <v>0</v>
      </c>
      <c r="K6" s="34" t="n">
        <f aca="false">IF(AV6=0,BB6,IF(Feiertage!$G$2="ja","00:00",BB6))</f>
        <v>0.333333333333333</v>
      </c>
      <c r="L6" s="22" t="str">
        <f aca="true">IF(OR(B6&lt;=TODAY(),J6,AW6="G"),IF(J6&lt;&gt;"",IF(J6-K6=0,"",J6-K6),IF(K6&lt;&gt;"",-K6,"")),"")</f>
        <v/>
      </c>
      <c r="M6" s="23" t="str">
        <f aca="false">IF(LOWER(AW6)=LOWER(Urlaub!$W$19),Urlaub!$S$19, IF(LOWER(AW6)=LOWER(Urlaub!$W$20),Urlaub!$S$20, IF(LOWER(AW6)=LOWER(Urlaub!$W$21),Urlaub!$S$21, IF(LOWER(AW6)=LOWER(Urlaub!$W$22),Urlaub!$S$22, IF(LOWER(AW6)=LOWER(Urlaub!$W$23),Urlaub!$S$23, IF(LOWER(AW6)=LOWER(Urlaub!$W$24),Urlaub!$S$24,""))))))&amp;IF(AND(EXACT(LOWER(AW6),AW6),AW6&lt;&gt;0)," 1/2","")</f>
        <v/>
      </c>
      <c r="N6" s="36" t="n">
        <f aca="false">24*J6*IF(WEEKDAY(C6)=WEEKDAY($P$6),$S$6, IF(WEEKDAY(C6)=WEEKDAY($P$7),$S$7, IF(WEEKDAY(C6)=WEEKDAY($P$8),$S$8, IF(WEEKDAY(C6)=WEEKDAY($P$9),$S$9, IF(WEEKDAY(C6)=WEEKDAY($P$10),$S$10, IF(WEEKDAY(C6)=WEEKDAY($P$11),$S$11, IF(WEEKDAY(C6)=WEEKDAY($P$12),$S$12,"")))))))</f>
        <v>0</v>
      </c>
      <c r="P6" s="37" t="n">
        <v>41639</v>
      </c>
      <c r="Q6" s="38" t="n">
        <v>0.333333333333333</v>
      </c>
      <c r="R6" s="38" t="n">
        <v>0.0208333333333333</v>
      </c>
      <c r="S6" s="39"/>
      <c r="U6" s="40" t="s">
        <v>7</v>
      </c>
      <c r="V6" s="41" t="n">
        <f aca="false">SUM(K5:K35)</f>
        <v>6</v>
      </c>
      <c r="AV6" s="0" t="n">
        <f aca="false">IF(IFERROR(MATCH($B6,Feiertage!$B$2:$B$34,0)&gt;0,0),1,0)</f>
        <v>0</v>
      </c>
      <c r="AW6" s="27" t="n">
        <f aca="false">IFERROR(HLOOKUP(DAY(B6),Urlaub!$C$4:$AG$16,MONTH(B6)+1,0),0)</f>
        <v>0</v>
      </c>
      <c r="AX6" s="28" t="n">
        <f aca="false">IFERROR(IF(AW6=0,0,IF(EXACT(LOWER(AW6),AW6),0.5*BB6,BB6)),"")</f>
        <v>0</v>
      </c>
      <c r="AY6" s="29" t="n">
        <f aca="false">IFERROR(IF(WEEKDAY(C6)=WEEKDAY($P$6),$R$6, IF(WEEKDAY(C6)=WEEKDAY($P$7),$R$7, IF(WEEKDAY(C6)=WEEKDAY($P$8),$R$8, IF(WEEKDAY(C6)=WEEKDAY($P$9),$R$9, IF(WEEKDAY(C6)=WEEKDAY($P$10),$R$10, IF(WEEKDAY(C6)=WEEKDAY($P$11),$R$11, IF(WEEKDAY(C6)=WEEKDAY($P$12),$R$12,""))))))),"")</f>
        <v>0.0208333333333333</v>
      </c>
      <c r="AZ6" s="30" t="n">
        <f aca="false">IF(F6,IF(E6,IF(E6&gt;F6,F6+"24:00"-E6,F6-E6),0),0)+IF(G6,IF(G6,IF(G6&gt;H6,H6+"24:00"-G6,H6-G6),0),0)</f>
        <v>0</v>
      </c>
      <c r="BA6" s="31" t="n">
        <f aca="false">AZ6*24</f>
        <v>0</v>
      </c>
      <c r="BB6" s="30" t="n">
        <f aca="false">IFERROR(IF(WEEKDAY(C6)=WEEKDAY($P$6),$Q$6, IF(WEEKDAY(C6)=WEEKDAY($P$7),$Q$7, IF(WEEKDAY(C6)=WEEKDAY($P$8),$Q$8, IF(WEEKDAY(C6)=WEEKDAY($P$9),$Q$9, IF(WEEKDAY(C6)=WEEKDAY($P$10),$Q$10, IF(WEEKDAY(C6)=WEEKDAY($P$11),$Q$11, IF(WEEKDAY(C6)=WEEKDAY($P$12),$Q$12,""))))))),"")</f>
        <v>0.333333333333333</v>
      </c>
    </row>
    <row r="7" customFormat="false" ht="19.7" hidden="false" customHeight="false" outlineLevel="0" collapsed="false">
      <c r="B7" s="32" t="n">
        <f aca="false">B6+1</f>
        <v>41761</v>
      </c>
      <c r="C7" s="33" t="n">
        <f aca="false">B7</f>
        <v>41761</v>
      </c>
      <c r="D7" s="19"/>
      <c r="E7" s="34"/>
      <c r="F7" s="34"/>
      <c r="G7" s="34"/>
      <c r="H7" s="34"/>
      <c r="I7" s="34" t="str">
        <f aca="true">IF(AZ7=0,"",IF(AY7=0,"",IF(OR(B7&lt;=TODAY(),AZ7),AY7,"")))</f>
        <v/>
      </c>
      <c r="J7" s="22" t="n">
        <f aca="false">IF(AND(Feiertage!$G$2&lt;&gt;"ja",AV7=1),IF(AZ7&gt;0,BB7+AZ7,BB7),IF(AZ7=0,0, IF(I7&lt;&gt;"",AZ7-I7,AZ7)))+AX7</f>
        <v>0</v>
      </c>
      <c r="K7" s="34" t="n">
        <f aca="false">IF(AV7=0,BB7,IF(Feiertage!$G$2="ja","00:00",BB7))</f>
        <v>0.333333333333333</v>
      </c>
      <c r="L7" s="22" t="str">
        <f aca="true">IF(OR(B7&lt;=TODAY(),J7,AW7="G"),IF(J7&lt;&gt;"",IF(J7-K7=0,"",J7-K7),IF(K7&lt;&gt;"",-K7,"")),"")</f>
        <v/>
      </c>
      <c r="M7" s="23" t="str">
        <f aca="false">IF(LOWER(AW7)=LOWER(Urlaub!$W$19),Urlaub!$S$19, IF(LOWER(AW7)=LOWER(Urlaub!$W$20),Urlaub!$S$20, IF(LOWER(AW7)=LOWER(Urlaub!$W$21),Urlaub!$S$21, IF(LOWER(AW7)=LOWER(Urlaub!$W$22),Urlaub!$S$22, IF(LOWER(AW7)=LOWER(Urlaub!$W$23),Urlaub!$S$23, IF(LOWER(AW7)=LOWER(Urlaub!$W$24),Urlaub!$S$24,""))))))&amp;IF(AND(EXACT(LOWER(AW7),AW7),AW7&lt;&gt;0)," 1/2","")</f>
        <v/>
      </c>
      <c r="N7" s="36" t="n">
        <f aca="false">24*J7*IF(WEEKDAY(C7)=WEEKDAY($P$6),$S$6, IF(WEEKDAY(C7)=WEEKDAY($P$7),$S$7, IF(WEEKDAY(C7)=WEEKDAY($P$8),$S$8, IF(WEEKDAY(C7)=WEEKDAY($P$9),$S$9, IF(WEEKDAY(C7)=WEEKDAY($P$10),$S$10, IF(WEEKDAY(C7)=WEEKDAY($P$11),$S$11, IF(WEEKDAY(C7)=WEEKDAY($P$12),$S$12,"")))))))</f>
        <v>0</v>
      </c>
      <c r="P7" s="42" t="n">
        <v>41640</v>
      </c>
      <c r="Q7" s="43" t="n">
        <v>0.333333333333333</v>
      </c>
      <c r="R7" s="38" t="n">
        <v>0.0208333333333333</v>
      </c>
      <c r="S7" s="44"/>
      <c r="U7" s="40" t="s">
        <v>6</v>
      </c>
      <c r="V7" s="41" t="n">
        <f aca="false">SUM(J5:J35)</f>
        <v>0</v>
      </c>
      <c r="AV7" s="0" t="n">
        <f aca="false">IF(IFERROR(MATCH($B7,Feiertage!$B$2:$B$34,0)&gt;0,0),1,0)</f>
        <v>0</v>
      </c>
      <c r="AW7" s="27" t="n">
        <f aca="false">IFERROR(HLOOKUP(DAY(B7),Urlaub!$C$4:$AG$16,MONTH(B7)+1,0),0)</f>
        <v>0</v>
      </c>
      <c r="AX7" s="28" t="n">
        <f aca="false">IFERROR(IF(AW7=0,0,IF(EXACT(LOWER(AW7),AW7),0.5*BB7,BB7)),"")</f>
        <v>0</v>
      </c>
      <c r="AY7" s="29" t="n">
        <f aca="false">IFERROR(IF(WEEKDAY(C7)=WEEKDAY($P$6),$R$6, IF(WEEKDAY(C7)=WEEKDAY($P$7),$R$7, IF(WEEKDAY(C7)=WEEKDAY($P$8),$R$8, IF(WEEKDAY(C7)=WEEKDAY($P$9),$R$9, IF(WEEKDAY(C7)=WEEKDAY($P$10),$R$10, IF(WEEKDAY(C7)=WEEKDAY($P$11),$R$11, IF(WEEKDAY(C7)=WEEKDAY($P$12),$R$12,""))))))),"")</f>
        <v>0.0208333333333333</v>
      </c>
      <c r="AZ7" s="30" t="n">
        <f aca="false">IF(F7,IF(E7,IF(E7&gt;F7,F7+"24:00"-E7,F7-E7),0),0)+IF(G7,IF(G7,IF(G7&gt;H7,H7+"24:00"-G7,H7-G7),0),0)</f>
        <v>0</v>
      </c>
      <c r="BA7" s="31" t="n">
        <f aca="false">AZ7*24</f>
        <v>0</v>
      </c>
      <c r="BB7" s="30" t="n">
        <f aca="false">IFERROR(IF(WEEKDAY(C7)=WEEKDAY($P$6),$Q$6, IF(WEEKDAY(C7)=WEEKDAY($P$7),$Q$7, IF(WEEKDAY(C7)=WEEKDAY($P$8),$Q$8, IF(WEEKDAY(C7)=WEEKDAY($P$9),$Q$9, IF(WEEKDAY(C7)=WEEKDAY($P$10),$Q$10, IF(WEEKDAY(C7)=WEEKDAY($P$11),$Q$11, IF(WEEKDAY(C7)=WEEKDAY($P$12),$Q$12,""))))))),"")</f>
        <v>0.333333333333333</v>
      </c>
    </row>
    <row r="8" customFormat="false" ht="19.7" hidden="false" customHeight="false" outlineLevel="0" collapsed="false">
      <c r="B8" s="32" t="n">
        <f aca="false">B7+1</f>
        <v>41762</v>
      </c>
      <c r="C8" s="33" t="n">
        <f aca="false">B8</f>
        <v>41762</v>
      </c>
      <c r="D8" s="19"/>
      <c r="E8" s="34"/>
      <c r="F8" s="34"/>
      <c r="G8" s="34"/>
      <c r="H8" s="34"/>
      <c r="I8" s="34" t="str">
        <f aca="true">IF(AZ8=0,"",IF(AY8=0,"",IF(OR(B8&lt;=TODAY(),AZ8),AY8,"")))</f>
        <v/>
      </c>
      <c r="J8" s="22" t="n">
        <f aca="false">IF(AND(Feiertage!$G$2&lt;&gt;"ja",AV8=1),IF(AZ8&gt;0,BB8+AZ8,BB8),IF(AZ8=0,0, IF(I8&lt;&gt;"",AZ8-I8,AZ8)))+AX8</f>
        <v>0</v>
      </c>
      <c r="K8" s="34" t="n">
        <f aca="false">IF(AV8=0,BB8,IF(Feiertage!$G$2="ja","00:00",BB8))</f>
        <v>0.25</v>
      </c>
      <c r="L8" s="22" t="str">
        <f aca="true">IF(OR(B8&lt;=TODAY(),J8,AW8="G"),IF(J8&lt;&gt;"",IF(J8-K8=0,"",J8-K8),IF(K8&lt;&gt;"",-K8,"")),"")</f>
        <v/>
      </c>
      <c r="M8" s="23" t="str">
        <f aca="false">IF(LOWER(AW8)=LOWER(Urlaub!$W$19),Urlaub!$S$19, IF(LOWER(AW8)=LOWER(Urlaub!$W$20),Urlaub!$S$20, IF(LOWER(AW8)=LOWER(Urlaub!$W$21),Urlaub!$S$21, IF(LOWER(AW8)=LOWER(Urlaub!$W$22),Urlaub!$S$22, IF(LOWER(AW8)=LOWER(Urlaub!$W$23),Urlaub!$S$23, IF(LOWER(AW8)=LOWER(Urlaub!$W$24),Urlaub!$S$24,""))))))&amp;IF(AND(EXACT(LOWER(AW8),AW8),AW8&lt;&gt;0)," 1/2","")</f>
        <v/>
      </c>
      <c r="N8" s="36" t="n">
        <f aca="false">24*J8*IF(WEEKDAY(C8)=WEEKDAY($P$6),$S$6, IF(WEEKDAY(C8)=WEEKDAY($P$7),$S$7, IF(WEEKDAY(C8)=WEEKDAY($P$8),$S$8, IF(WEEKDAY(C8)=WEEKDAY($P$9),$S$9, IF(WEEKDAY(C8)=WEEKDAY($P$10),$S$10, IF(WEEKDAY(C8)=WEEKDAY($P$11),$S$11, IF(WEEKDAY(C8)=WEEKDAY($P$12),$S$12,"")))))))</f>
        <v>0</v>
      </c>
      <c r="P8" s="42" t="n">
        <v>41641</v>
      </c>
      <c r="Q8" s="43" t="n">
        <v>0.333333333333333</v>
      </c>
      <c r="R8" s="38" t="n">
        <v>0.0208333333333333</v>
      </c>
      <c r="S8" s="44"/>
      <c r="U8" s="45" t="str">
        <f aca="false">"Saldo " &amp; TEXT(B1,"MMMM")</f>
        <v>Saldo Mai</v>
      </c>
      <c r="V8" s="41" t="n">
        <f aca="false">SUM(L5:L35)</f>
        <v>0</v>
      </c>
      <c r="AV8" s="0" t="n">
        <f aca="false">IF(IFERROR(MATCH($B8,Feiertage!$B$2:$B$34,0)&gt;0,0),1,0)</f>
        <v>0</v>
      </c>
      <c r="AW8" s="27" t="n">
        <f aca="false">IFERROR(HLOOKUP(DAY(B8),Urlaub!$C$4:$AG$16,MONTH(B8)+1,0),0)</f>
        <v>0</v>
      </c>
      <c r="AX8" s="28" t="n">
        <f aca="false">IFERROR(IF(AW8=0,0,IF(EXACT(LOWER(AW8),AW8),0.5*BB8,BB8)),"")</f>
        <v>0</v>
      </c>
      <c r="AY8" s="29" t="n">
        <f aca="false">IFERROR(IF(WEEKDAY(C8)=WEEKDAY($P$6),$R$6, IF(WEEKDAY(C8)=WEEKDAY($P$7),$R$7, IF(WEEKDAY(C8)=WEEKDAY($P$8),$R$8, IF(WEEKDAY(C8)=WEEKDAY($P$9),$R$9, IF(WEEKDAY(C8)=WEEKDAY($P$10),$R$10, IF(WEEKDAY(C8)=WEEKDAY($P$11),$R$11, IF(WEEKDAY(C8)=WEEKDAY($P$12),$R$12,""))))))),"")</f>
        <v>0.0208333333333333</v>
      </c>
      <c r="AZ8" s="30" t="n">
        <f aca="false">IF(F8,IF(E8,IF(E8&gt;F8,F8+"24:00"-E8,F8-E8),0),0)+IF(G8,IF(G8,IF(G8&gt;H8,H8+"24:00"-G8,H8-G8),0),0)</f>
        <v>0</v>
      </c>
      <c r="BA8" s="31" t="n">
        <f aca="false">AZ8*24</f>
        <v>0</v>
      </c>
      <c r="BB8" s="30" t="n">
        <f aca="false">IFERROR(IF(WEEKDAY(C8)=WEEKDAY($P$6),$Q$6, IF(WEEKDAY(C8)=WEEKDAY($P$7),$Q$7, IF(WEEKDAY(C8)=WEEKDAY($P$8),$Q$8, IF(WEEKDAY(C8)=WEEKDAY($P$9),$Q$9, IF(WEEKDAY(C8)=WEEKDAY($P$10),$Q$10, IF(WEEKDAY(C8)=WEEKDAY($P$11),$Q$11, IF(WEEKDAY(C8)=WEEKDAY($P$12),$Q$12,""))))))),"")</f>
        <v>0.25</v>
      </c>
    </row>
    <row r="9" customFormat="false" ht="19.7" hidden="false" customHeight="false" outlineLevel="0" collapsed="false">
      <c r="B9" s="32" t="n">
        <f aca="false">B8+1</f>
        <v>41763</v>
      </c>
      <c r="C9" s="33" t="n">
        <f aca="false">B9</f>
        <v>41763</v>
      </c>
      <c r="D9" s="19"/>
      <c r="E9" s="34"/>
      <c r="F9" s="34"/>
      <c r="G9" s="34"/>
      <c r="H9" s="34"/>
      <c r="I9" s="34" t="str">
        <f aca="true">IF(AZ9=0,"",IF(AY9=0,"",IF(OR(B9&lt;=TODAY(),AZ9),AY9,"")))</f>
        <v/>
      </c>
      <c r="J9" s="22" t="n">
        <f aca="false">IF(AND(Feiertage!$G$2&lt;&gt;"ja",AV9=1),IF(AZ9&gt;0,BB9+AZ9,BB9),IF(AZ9=0,0, IF(I9&lt;&gt;"",AZ9-I9,AZ9)))+AX9</f>
        <v>0</v>
      </c>
      <c r="K9" s="34" t="n">
        <f aca="false">IF(AV9=0,BB9,IF(Feiertage!$G$2="ja","00:00",BB9))</f>
        <v>0</v>
      </c>
      <c r="L9" s="22" t="str">
        <f aca="true">IF(OR(B9&lt;=TODAY(),J9,AW9="G"),IF(J9&lt;&gt;"",IF(J9-K9=0,"",J9-K9),IF(K9&lt;&gt;"",-K9,"")),"")</f>
        <v/>
      </c>
      <c r="M9" s="23" t="str">
        <f aca="false">IF(LOWER(AW9)=LOWER(Urlaub!$W$19),Urlaub!$S$19, IF(LOWER(AW9)=LOWER(Urlaub!$W$20),Urlaub!$S$20, IF(LOWER(AW9)=LOWER(Urlaub!$W$21),Urlaub!$S$21, IF(LOWER(AW9)=LOWER(Urlaub!$W$22),Urlaub!$S$22, IF(LOWER(AW9)=LOWER(Urlaub!$W$23),Urlaub!$S$23, IF(LOWER(AW9)=LOWER(Urlaub!$W$24),Urlaub!$S$24,""))))))&amp;IF(AND(EXACT(LOWER(AW9),AW9),AW9&lt;&gt;0)," 1/2","")</f>
        <v/>
      </c>
      <c r="N9" s="36" t="n">
        <f aca="false">24*J9*IF(WEEKDAY(C9)=WEEKDAY($P$6),$S$6, IF(WEEKDAY(C9)=WEEKDAY($P$7),$S$7, IF(WEEKDAY(C9)=WEEKDAY($P$8),$S$8, IF(WEEKDAY(C9)=WEEKDAY($P$9),$S$9, IF(WEEKDAY(C9)=WEEKDAY($P$10),$S$10, IF(WEEKDAY(C9)=WEEKDAY($P$11),$S$11, IF(WEEKDAY(C9)=WEEKDAY($P$12),$S$12,"")))))))</f>
        <v>0</v>
      </c>
      <c r="P9" s="42" t="n">
        <v>41642</v>
      </c>
      <c r="Q9" s="43" t="n">
        <v>0.333333333333333</v>
      </c>
      <c r="R9" s="38" t="n">
        <v>0.0208333333333333</v>
      </c>
      <c r="S9" s="44"/>
      <c r="U9" s="46" t="str">
        <f aca="false">"Übertrag in " &amp;  IF( MONTH(B1)=12, YEAR(B1)+1, TEXT(EDATE(B1,1),"MMMM"))</f>
        <v>Übertrag in Juni</v>
      </c>
      <c r="V9" s="47" t="n">
        <f aca="false">IF(V5="",0,V5)+V8</f>
        <v>-0.135416666666666</v>
      </c>
      <c r="AV9" s="0" t="n">
        <f aca="false">IF(IFERROR(MATCH($B9,Feiertage!$B$2:$B$34,0)&gt;0,0),1,0)</f>
        <v>0</v>
      </c>
      <c r="AW9" s="27" t="n">
        <f aca="false">IFERROR(HLOOKUP(DAY(B9),Urlaub!$C$4:$AG$16,MONTH(B9)+1,0),0)</f>
        <v>0</v>
      </c>
      <c r="AX9" s="28" t="n">
        <f aca="false">IFERROR(IF(AW9=0,0,IF(EXACT(LOWER(AW9),AW9),0.5*BB9,BB9)),"")</f>
        <v>0</v>
      </c>
      <c r="AY9" s="29" t="n">
        <f aca="false">IFERROR(IF(WEEKDAY(C9)=WEEKDAY($P$6),$R$6, IF(WEEKDAY(C9)=WEEKDAY($P$7),$R$7, IF(WEEKDAY(C9)=WEEKDAY($P$8),$R$8, IF(WEEKDAY(C9)=WEEKDAY($P$9),$R$9, IF(WEEKDAY(C9)=WEEKDAY($P$10),$R$10, IF(WEEKDAY(C9)=WEEKDAY($P$11),$R$11, IF(WEEKDAY(C9)=WEEKDAY($P$12),$R$12,""))))))),"")</f>
        <v>0.0208333333333333</v>
      </c>
      <c r="AZ9" s="30" t="n">
        <f aca="false">IF(F9,IF(E9,IF(E9&gt;F9,F9+"24:00"-E9,F9-E9),0),0)+IF(G9,IF(G9,IF(G9&gt;H9,H9+"24:00"-G9,H9-G9),0),0)</f>
        <v>0</v>
      </c>
      <c r="BA9" s="31" t="n">
        <f aca="false">AZ9*24</f>
        <v>0</v>
      </c>
      <c r="BB9" s="30" t="n">
        <f aca="false">IFERROR(IF(WEEKDAY(C9)=WEEKDAY($P$6),$Q$6, IF(WEEKDAY(C9)=WEEKDAY($P$7),$Q$7, IF(WEEKDAY(C9)=WEEKDAY($P$8),$Q$8, IF(WEEKDAY(C9)=WEEKDAY($P$9),$Q$9, IF(WEEKDAY(C9)=WEEKDAY($P$10),$Q$10, IF(WEEKDAY(C9)=WEEKDAY($P$11),$Q$11, IF(WEEKDAY(C9)=WEEKDAY($P$12),$Q$12,""))))))),"")</f>
        <v>0</v>
      </c>
    </row>
    <row r="10" customFormat="false" ht="17.35" hidden="false" customHeight="false" outlineLevel="0" collapsed="false">
      <c r="B10" s="32" t="n">
        <f aca="false">B9+1</f>
        <v>41764</v>
      </c>
      <c r="C10" s="33" t="n">
        <f aca="false">B10</f>
        <v>41764</v>
      </c>
      <c r="D10" s="19"/>
      <c r="E10" s="34"/>
      <c r="F10" s="34"/>
      <c r="G10" s="34"/>
      <c r="H10" s="34"/>
      <c r="I10" s="34" t="str">
        <f aca="true">IF(AZ10=0,"",IF(AY10=0,"",IF(OR(B10&lt;=TODAY(),AZ10),AY10,"")))</f>
        <v/>
      </c>
      <c r="J10" s="22" t="n">
        <f aca="false">IF(AND(Feiertage!$G$2&lt;&gt;"ja",AV10=1),IF(AZ10&gt;0,BB10+AZ10,BB10),IF(AZ10=0,0, IF(I10&lt;&gt;"",AZ10-I10,AZ10)))+AX10</f>
        <v>0</v>
      </c>
      <c r="K10" s="34" t="n">
        <f aca="false">IF(AV10=0,BB10,IF(Feiertage!$G$2="ja","00:00",BB10))</f>
        <v>0</v>
      </c>
      <c r="L10" s="22" t="str">
        <f aca="true">IF(OR(B10&lt;=TODAY(),J10,AW10="G"),IF(J10&lt;&gt;"",IF(J10-K10=0,"",J10-K10),IF(K10&lt;&gt;"",-K10,"")),"")</f>
        <v/>
      </c>
      <c r="M10" s="23" t="str">
        <f aca="false">IF(LOWER(AW10)=LOWER(Urlaub!$W$19),Urlaub!$S$19, IF(LOWER(AW10)=LOWER(Urlaub!$W$20),Urlaub!$S$20, IF(LOWER(AW10)=LOWER(Urlaub!$W$21),Urlaub!$S$21, IF(LOWER(AW10)=LOWER(Urlaub!$W$22),Urlaub!$S$22, IF(LOWER(AW10)=LOWER(Urlaub!$W$23),Urlaub!$S$23, IF(LOWER(AW10)=LOWER(Urlaub!$W$24),Urlaub!$S$24,""))))))&amp;IF(AND(EXACT(LOWER(AW10),AW10),AW10&lt;&gt;0)," 1/2","")</f>
        <v/>
      </c>
      <c r="N10" s="36" t="n">
        <f aca="false">24*J10*IF(WEEKDAY(C10)=WEEKDAY($P$6),$S$6, IF(WEEKDAY(C10)=WEEKDAY($P$7),$S$7, IF(WEEKDAY(C10)=WEEKDAY($P$8),$S$8, IF(WEEKDAY(C10)=WEEKDAY($P$9),$S$9, IF(WEEKDAY(C10)=WEEKDAY($P$10),$S$10, IF(WEEKDAY(C10)=WEEKDAY($P$11),$S$11, IF(WEEKDAY(C10)=WEEKDAY($P$12),$S$12,"")))))))</f>
        <v>0</v>
      </c>
      <c r="P10" s="42" t="n">
        <v>41643</v>
      </c>
      <c r="Q10" s="43" t="n">
        <v>0.25</v>
      </c>
      <c r="R10" s="38" t="n">
        <v>0.0208333333333333</v>
      </c>
      <c r="S10" s="44"/>
      <c r="AV10" s="0" t="n">
        <f aca="false">IF(IFERROR(MATCH($B10,Feiertage!$B$2:$B$34,0)&gt;0,0),1,0)</f>
        <v>0</v>
      </c>
      <c r="AW10" s="27" t="n">
        <f aca="false">IFERROR(HLOOKUP(DAY(B10),Urlaub!$C$4:$AG$16,MONTH(B10)+1,0),0)</f>
        <v>0</v>
      </c>
      <c r="AX10" s="28" t="n">
        <f aca="false">IFERROR(IF(AW10=0,0,IF(EXACT(LOWER(AW10),AW10),0.5*BB10,BB10)),"")</f>
        <v>0</v>
      </c>
      <c r="AY10" s="29" t="n">
        <f aca="false">IFERROR(IF(WEEKDAY(C10)=WEEKDAY($P$6),$R$6, IF(WEEKDAY(C10)=WEEKDAY($P$7),$R$7, IF(WEEKDAY(C10)=WEEKDAY($P$8),$R$8, IF(WEEKDAY(C10)=WEEKDAY($P$9),$R$9, IF(WEEKDAY(C10)=WEEKDAY($P$10),$R$10, IF(WEEKDAY(C10)=WEEKDAY($P$11),$R$11, IF(WEEKDAY(C10)=WEEKDAY($P$12),$R$12,""))))))),"")</f>
        <v>0.0208333333333333</v>
      </c>
      <c r="AZ10" s="30" t="n">
        <f aca="false">IF(F10,IF(E10,IF(E10&gt;F10,F10+"24:00"-E10,F10-E10),0),0)+IF(G10,IF(G10,IF(G10&gt;H10,H10+"24:00"-G10,H10-G10),0),0)</f>
        <v>0</v>
      </c>
      <c r="BA10" s="31" t="n">
        <f aca="false">AZ10*24</f>
        <v>0</v>
      </c>
      <c r="BB10" s="30" t="n">
        <f aca="false">IFERROR(IF(WEEKDAY(C10)=WEEKDAY($P$6),$Q$6, IF(WEEKDAY(C10)=WEEKDAY($P$7),$Q$7, IF(WEEKDAY(C10)=WEEKDAY($P$8),$Q$8, IF(WEEKDAY(C10)=WEEKDAY($P$9),$Q$9, IF(WEEKDAY(C10)=WEEKDAY($P$10),$Q$10, IF(WEEKDAY(C10)=WEEKDAY($P$11),$Q$11, IF(WEEKDAY(C10)=WEEKDAY($P$12),$Q$12,""))))))),"")</f>
        <v>0</v>
      </c>
    </row>
    <row r="11" customFormat="false" ht="17.35" hidden="false" customHeight="false" outlineLevel="0" collapsed="false">
      <c r="B11" s="32" t="n">
        <f aca="false">B10+1</f>
        <v>41765</v>
      </c>
      <c r="C11" s="33" t="n">
        <f aca="false">B11</f>
        <v>41765</v>
      </c>
      <c r="D11" s="19"/>
      <c r="E11" s="34"/>
      <c r="F11" s="34"/>
      <c r="G11" s="34"/>
      <c r="H11" s="34"/>
      <c r="I11" s="34" t="str">
        <f aca="true">IF(AZ11=0,"",IF(AY11=0,"",IF(OR(B11&lt;=TODAY(),AZ11),AY11,"")))</f>
        <v/>
      </c>
      <c r="J11" s="22" t="n">
        <f aca="false">IF(AND(Feiertage!$G$2&lt;&gt;"ja",AV11=1),IF(AZ11&gt;0,BB11+AZ11,BB11),IF(AZ11=0,0, IF(I11&lt;&gt;"",AZ11-I11,AZ11)))+AX11</f>
        <v>0</v>
      </c>
      <c r="K11" s="34" t="n">
        <f aca="false">IF(AV11=0,BB11,IF(Feiertage!$G$2="ja","00:00",BB11))</f>
        <v>0.333333333333333</v>
      </c>
      <c r="L11" s="22" t="str">
        <f aca="true">IF(OR(B11&lt;=TODAY(),J11,AW11="G"),IF(J11&lt;&gt;"",IF(J11-K11=0,"",J11-K11),IF(K11&lt;&gt;"",-K11,"")),"")</f>
        <v/>
      </c>
      <c r="M11" s="23" t="str">
        <f aca="false">IF(LOWER(AW11)=LOWER(Urlaub!$W$19),Urlaub!$S$19, IF(LOWER(AW11)=LOWER(Urlaub!$W$20),Urlaub!$S$20, IF(LOWER(AW11)=LOWER(Urlaub!$W$21),Urlaub!$S$21, IF(LOWER(AW11)=LOWER(Urlaub!$W$22),Urlaub!$S$22, IF(LOWER(AW11)=LOWER(Urlaub!$W$23),Urlaub!$S$23, IF(LOWER(AW11)=LOWER(Urlaub!$W$24),Urlaub!$S$24,""))))))&amp;IF(AND(EXACT(LOWER(AW11),AW11),AW11&lt;&gt;0)," 1/2","")</f>
        <v/>
      </c>
      <c r="N11" s="36" t="n">
        <f aca="false">24*J11*IF(WEEKDAY(C11)=WEEKDAY($P$6),$S$6, IF(WEEKDAY(C11)=WEEKDAY($P$7),$S$7, IF(WEEKDAY(C11)=WEEKDAY($P$8),$S$8, IF(WEEKDAY(C11)=WEEKDAY($P$9),$S$9, IF(WEEKDAY(C11)=WEEKDAY($P$10),$S$10, IF(WEEKDAY(C11)=WEEKDAY($P$11),$S$11, IF(WEEKDAY(C11)=WEEKDAY($P$12),$S$12,"")))))))</f>
        <v>0</v>
      </c>
      <c r="O11" s="3"/>
      <c r="P11" s="48" t="n">
        <v>41644</v>
      </c>
      <c r="Q11" s="49" t="n">
        <v>0</v>
      </c>
      <c r="R11" s="38" t="n">
        <v>0.0208333333333333</v>
      </c>
      <c r="S11" s="44"/>
      <c r="AV11" s="0" t="n">
        <f aca="false">IF(IFERROR(MATCH($B11,Feiertage!$B$2:$B$34,0)&gt;0,0),1,0)</f>
        <v>0</v>
      </c>
      <c r="AW11" s="27" t="n">
        <f aca="false">IFERROR(HLOOKUP(DAY(B11),Urlaub!$C$4:$AG$16,MONTH(B11)+1,0),0)</f>
        <v>0</v>
      </c>
      <c r="AX11" s="28" t="n">
        <f aca="false">IFERROR(IF(AW11=0,0,IF(EXACT(LOWER(AW11),AW11),0.5*BB11,BB11)),"")</f>
        <v>0</v>
      </c>
      <c r="AY11" s="29" t="n">
        <f aca="false">IFERROR(IF(WEEKDAY(C11)=WEEKDAY($P$6),$R$6, IF(WEEKDAY(C11)=WEEKDAY($P$7),$R$7, IF(WEEKDAY(C11)=WEEKDAY($P$8),$R$8, IF(WEEKDAY(C11)=WEEKDAY($P$9),$R$9, IF(WEEKDAY(C11)=WEEKDAY($P$10),$R$10, IF(WEEKDAY(C11)=WEEKDAY($P$11),$R$11, IF(WEEKDAY(C11)=WEEKDAY($P$12),$R$12,""))))))),"")</f>
        <v>0.0208333333333333</v>
      </c>
      <c r="AZ11" s="30" t="n">
        <f aca="false">IF(F11,IF(E11,IF(E11&gt;F11,F11+"24:00"-E11,F11-E11),0),0)+IF(G11,IF(G11,IF(G11&gt;H11,H11+"24:00"-G11,H11-G11),0),0)</f>
        <v>0</v>
      </c>
      <c r="BA11" s="31" t="n">
        <f aca="false">AZ11*24</f>
        <v>0</v>
      </c>
      <c r="BB11" s="30" t="n">
        <f aca="false">IFERROR(IF(WEEKDAY(C11)=WEEKDAY($P$6),$Q$6, IF(WEEKDAY(C11)=WEEKDAY($P$7),$Q$7, IF(WEEKDAY(C11)=WEEKDAY($P$8),$Q$8, IF(WEEKDAY(C11)=WEEKDAY($P$9),$Q$9, IF(WEEKDAY(C11)=WEEKDAY($P$10),$Q$10, IF(WEEKDAY(C11)=WEEKDAY($P$11),$Q$11, IF(WEEKDAY(C11)=WEEKDAY($P$12),$Q$12,""))))))),"")</f>
        <v>0.333333333333333</v>
      </c>
    </row>
    <row r="12" customFormat="false" ht="17.35" hidden="false" customHeight="false" outlineLevel="0" collapsed="false">
      <c r="B12" s="32" t="n">
        <f aca="false">B11+1</f>
        <v>41766</v>
      </c>
      <c r="C12" s="33" t="n">
        <f aca="false">B12</f>
        <v>41766</v>
      </c>
      <c r="D12" s="19"/>
      <c r="E12" s="34"/>
      <c r="F12" s="34"/>
      <c r="G12" s="34"/>
      <c r="H12" s="34"/>
      <c r="I12" s="34" t="str">
        <f aca="true">IF(AZ12=0,"",IF(AY12=0,"",IF(OR(B12&lt;=TODAY(),AZ12),AY12,"")))</f>
        <v/>
      </c>
      <c r="J12" s="22" t="n">
        <f aca="false">IF(AND(Feiertage!$G$2&lt;&gt;"ja",AV12=1),IF(AZ12&gt;0,BB12+AZ12,BB12),IF(AZ12=0,0, IF(I12&lt;&gt;"",AZ12-I12,AZ12)))+AX12</f>
        <v>0</v>
      </c>
      <c r="K12" s="34" t="n">
        <f aca="false">IF(AV12=0,BB12,IF(Feiertage!$G$2="ja","00:00",BB12))</f>
        <v>0.333333333333333</v>
      </c>
      <c r="L12" s="22" t="str">
        <f aca="true">IF(OR(B12&lt;=TODAY(),J12,AW12="G"),IF(J12&lt;&gt;"",IF(J12-K12=0,"",J12-K12),IF(K12&lt;&gt;"",-K12,"")),"")</f>
        <v/>
      </c>
      <c r="M12" s="23" t="str">
        <f aca="false">IF(LOWER(AW12)=LOWER(Urlaub!$W$19),Urlaub!$S$19, IF(LOWER(AW12)=LOWER(Urlaub!$W$20),Urlaub!$S$20, IF(LOWER(AW12)=LOWER(Urlaub!$W$21),Urlaub!$S$21, IF(LOWER(AW12)=LOWER(Urlaub!$W$22),Urlaub!$S$22, IF(LOWER(AW12)=LOWER(Urlaub!$W$23),Urlaub!$S$23, IF(LOWER(AW12)=LOWER(Urlaub!$W$24),Urlaub!$S$24,""))))))&amp;IF(AND(EXACT(LOWER(AW12),AW12),AW12&lt;&gt;0)," 1/2","")</f>
        <v/>
      </c>
      <c r="N12" s="36" t="n">
        <f aca="false">24*J12*IF(WEEKDAY(C12)=WEEKDAY($P$6),$S$6, IF(WEEKDAY(C12)=WEEKDAY($P$7),$S$7, IF(WEEKDAY(C12)=WEEKDAY($P$8),$S$8, IF(WEEKDAY(C12)=WEEKDAY($P$9),$S$9, IF(WEEKDAY(C12)=WEEKDAY($P$10),$S$10, IF(WEEKDAY(C12)=WEEKDAY($P$11),$S$11, IF(WEEKDAY(C12)=WEEKDAY($P$12),$S$12,"")))))))</f>
        <v>0</v>
      </c>
      <c r="P12" s="50" t="n">
        <v>41645</v>
      </c>
      <c r="Q12" s="51" t="n">
        <v>0</v>
      </c>
      <c r="R12" s="52" t="n">
        <v>0.0208333333333333</v>
      </c>
      <c r="S12" s="53"/>
      <c r="AV12" s="0" t="n">
        <f aca="false">IF(IFERROR(MATCH($B12,Feiertage!$B$2:$B$34,0)&gt;0,0),1,0)</f>
        <v>0</v>
      </c>
      <c r="AW12" s="27" t="n">
        <f aca="false">IFERROR(HLOOKUP(DAY(B12),Urlaub!$C$4:$AG$16,MONTH(B12)+1,0),0)</f>
        <v>0</v>
      </c>
      <c r="AX12" s="28" t="n">
        <f aca="false">IFERROR(IF(AW12=0,0,IF(EXACT(LOWER(AW12),AW12),0.5*BB12,BB12)),"")</f>
        <v>0</v>
      </c>
      <c r="AY12" s="29" t="n">
        <f aca="false">IFERROR(IF(WEEKDAY(C12)=WEEKDAY($P$6),$R$6, IF(WEEKDAY(C12)=WEEKDAY($P$7),$R$7, IF(WEEKDAY(C12)=WEEKDAY($P$8),$R$8, IF(WEEKDAY(C12)=WEEKDAY($P$9),$R$9, IF(WEEKDAY(C12)=WEEKDAY($P$10),$R$10, IF(WEEKDAY(C12)=WEEKDAY($P$11),$R$11, IF(WEEKDAY(C12)=WEEKDAY($P$12),$R$12,""))))))),"")</f>
        <v>0.0208333333333333</v>
      </c>
      <c r="AZ12" s="30" t="n">
        <f aca="false">IF(F12,IF(E12,IF(E12&gt;F12,F12+"24:00"-E12,F12-E12),0),0)+IF(G12,IF(G12,IF(G12&gt;H12,H12+"24:00"-G12,H12-G12),0),0)</f>
        <v>0</v>
      </c>
      <c r="BA12" s="31" t="n">
        <f aca="false">AZ12*24</f>
        <v>0</v>
      </c>
      <c r="BB12" s="30" t="n">
        <f aca="false">IFERROR(IF(WEEKDAY(C12)=WEEKDAY($P$6),$Q$6, IF(WEEKDAY(C12)=WEEKDAY($P$7),$Q$7, IF(WEEKDAY(C12)=WEEKDAY($P$8),$Q$8, IF(WEEKDAY(C12)=WEEKDAY($P$9),$Q$9, IF(WEEKDAY(C12)=WEEKDAY($P$10),$Q$10, IF(WEEKDAY(C12)=WEEKDAY($P$11),$Q$11, IF(WEEKDAY(C12)=WEEKDAY($P$12),$Q$12,""))))))),"")</f>
        <v>0.333333333333333</v>
      </c>
    </row>
    <row r="13" customFormat="false" ht="17.35" hidden="false" customHeight="false" outlineLevel="0" collapsed="false">
      <c r="B13" s="32" t="n">
        <f aca="false">B12+1</f>
        <v>41767</v>
      </c>
      <c r="C13" s="33" t="n">
        <f aca="false">B13</f>
        <v>41767</v>
      </c>
      <c r="D13" s="19"/>
      <c r="E13" s="34"/>
      <c r="F13" s="34"/>
      <c r="G13" s="34"/>
      <c r="H13" s="34"/>
      <c r="I13" s="34" t="str">
        <f aca="true">IF(AZ13=0,"",IF(AY13=0,"",IF(OR(B13&lt;=TODAY(),AZ13),AY13,"")))</f>
        <v/>
      </c>
      <c r="J13" s="22" t="n">
        <f aca="false">IF(AND(Feiertage!$G$2&lt;&gt;"ja",AV13=1),IF(AZ13&gt;0,BB13+AZ13,BB13),IF(AZ13=0,0, IF(I13&lt;&gt;"",AZ13-I13,AZ13)))+AX13</f>
        <v>0</v>
      </c>
      <c r="K13" s="34" t="n">
        <f aca="false">IF(AV13=0,BB13,IF(Feiertage!$G$2="ja","00:00",BB13))</f>
        <v>0.333333333333333</v>
      </c>
      <c r="L13" s="22" t="str">
        <f aca="true">IF(OR(B13&lt;=TODAY(),J13,AW13="G"),IF(J13&lt;&gt;"",IF(J13-K13=0,"",J13-K13),IF(K13&lt;&gt;"",-K13,"")),"")</f>
        <v/>
      </c>
      <c r="M13" s="23" t="str">
        <f aca="false">IF(LOWER(AW13)=LOWER(Urlaub!$W$19),Urlaub!$S$19, IF(LOWER(AW13)=LOWER(Urlaub!$W$20),Urlaub!$S$20, IF(LOWER(AW13)=LOWER(Urlaub!$W$21),Urlaub!$S$21, IF(LOWER(AW13)=LOWER(Urlaub!$W$22),Urlaub!$S$22, IF(LOWER(AW13)=LOWER(Urlaub!$W$23),Urlaub!$S$23, IF(LOWER(AW13)=LOWER(Urlaub!$W$24),Urlaub!$S$24,""))))))&amp;IF(AND(EXACT(LOWER(AW13),AW13),AW13&lt;&gt;0)," 1/2","")</f>
        <v/>
      </c>
      <c r="N13" s="36" t="n">
        <f aca="false">24*J13*IF(WEEKDAY(C13)=WEEKDAY($P$6),$S$6, IF(WEEKDAY(C13)=WEEKDAY($P$7),$S$7, IF(WEEKDAY(C13)=WEEKDAY($P$8),$S$8, IF(WEEKDAY(C13)=WEEKDAY($P$9),$S$9, IF(WEEKDAY(C13)=WEEKDAY($P$10),$S$10, IF(WEEKDAY(C13)=WEEKDAY($P$11),$S$11, IF(WEEKDAY(C13)=WEEKDAY($P$12),$S$12,"")))))))</f>
        <v>0</v>
      </c>
      <c r="P13" s="12" t="s">
        <v>19</v>
      </c>
      <c r="Q13" s="54" t="n">
        <f aca="false">SUM(Q6:Q12)</f>
        <v>1.58333333333333</v>
      </c>
      <c r="R13" s="55"/>
      <c r="Y13" s="29"/>
      <c r="AV13" s="0" t="n">
        <f aca="false">IF(IFERROR(MATCH($B13,Feiertage!$B$2:$B$34,0)&gt;0,0),1,0)</f>
        <v>0</v>
      </c>
      <c r="AW13" s="27" t="n">
        <f aca="false">IFERROR(HLOOKUP(DAY(B13),Urlaub!$C$4:$AG$16,MONTH(B13)+1,0),0)</f>
        <v>0</v>
      </c>
      <c r="AX13" s="28" t="n">
        <f aca="false">IFERROR(IF(AW13=0,0,IF(EXACT(LOWER(AW13),AW13),0.5*BB13,BB13)),"")</f>
        <v>0</v>
      </c>
      <c r="AY13" s="29" t="n">
        <f aca="false">IFERROR(IF(WEEKDAY(C13)=WEEKDAY($P$6),$R$6, IF(WEEKDAY(C13)=WEEKDAY($P$7),$R$7, IF(WEEKDAY(C13)=WEEKDAY($P$8),$R$8, IF(WEEKDAY(C13)=WEEKDAY($P$9),$R$9, IF(WEEKDAY(C13)=WEEKDAY($P$10),$R$10, IF(WEEKDAY(C13)=WEEKDAY($P$11),$R$11, IF(WEEKDAY(C13)=WEEKDAY($P$12),$R$12,""))))))),"")</f>
        <v>0.0208333333333333</v>
      </c>
      <c r="AZ13" s="30" t="n">
        <f aca="false">IF(F13,IF(E13,IF(E13&gt;F13,F13+"24:00"-E13,F13-E13),0),0)+IF(G13,IF(G13,IF(G13&gt;H13,H13+"24:00"-G13,H13-G13),0),0)</f>
        <v>0</v>
      </c>
      <c r="BA13" s="31" t="n">
        <f aca="false">AZ13*24</f>
        <v>0</v>
      </c>
      <c r="BB13" s="30" t="n">
        <f aca="false">IFERROR(IF(WEEKDAY(C13)=WEEKDAY($P$6),$Q$6, IF(WEEKDAY(C13)=WEEKDAY($P$7),$Q$7, IF(WEEKDAY(C13)=WEEKDAY($P$8),$Q$8, IF(WEEKDAY(C13)=WEEKDAY($P$9),$Q$9, IF(WEEKDAY(C13)=WEEKDAY($P$10),$Q$10, IF(WEEKDAY(C13)=WEEKDAY($P$11),$Q$11, IF(WEEKDAY(C13)=WEEKDAY($P$12),$Q$12,""))))))),"")</f>
        <v>0.333333333333333</v>
      </c>
    </row>
    <row r="14" customFormat="false" ht="17.35" hidden="false" customHeight="false" outlineLevel="0" collapsed="false">
      <c r="B14" s="32" t="n">
        <f aca="false">B13+1</f>
        <v>41768</v>
      </c>
      <c r="C14" s="33" t="n">
        <f aca="false">B14</f>
        <v>41768</v>
      </c>
      <c r="D14" s="19"/>
      <c r="E14" s="34"/>
      <c r="F14" s="34"/>
      <c r="G14" s="34"/>
      <c r="H14" s="34"/>
      <c r="I14" s="34" t="str">
        <f aca="true">IF(AZ14=0,"",IF(AY14=0,"",IF(OR(B14&lt;=TODAY(),AZ14),AY14,"")))</f>
        <v/>
      </c>
      <c r="J14" s="22" t="n">
        <f aca="false">IF(AND(Feiertage!$G$2&lt;&gt;"ja",AV14=1),IF(AZ14&gt;0,BB14+AZ14,BB14),IF(AZ14=0,0, IF(I14&lt;&gt;"",AZ14-I14,AZ14)))+AX14</f>
        <v>0</v>
      </c>
      <c r="K14" s="34" t="str">
        <f aca="false">IF(AV14=0,BB14,IF(Feiertage!$G$2="ja","00:00",BB14))</f>
        <v>00:00</v>
      </c>
      <c r="L14" s="22" t="str">
        <f aca="true">IF(OR(B14&lt;=TODAY(),J14,AW14="G"),IF(J14&lt;&gt;"",IF(J14-K14=0,"",J14-K14),IF(K14&lt;&gt;"",-K14,"")),"")</f>
        <v/>
      </c>
      <c r="M14" s="23" t="str">
        <f aca="false">IF(LOWER(AW14)=LOWER(Urlaub!$W$19),Urlaub!$S$19, IF(LOWER(AW14)=LOWER(Urlaub!$W$20),Urlaub!$S$20, IF(LOWER(AW14)=LOWER(Urlaub!$W$21),Urlaub!$S$21, IF(LOWER(AW14)=LOWER(Urlaub!$W$22),Urlaub!$S$22, IF(LOWER(AW14)=LOWER(Urlaub!$W$23),Urlaub!$S$23, IF(LOWER(AW14)=LOWER(Urlaub!$W$24),Urlaub!$S$24,""))))))&amp;IF(AND(EXACT(LOWER(AW14),AW14),AW14&lt;&gt;0)," 1/2","")</f>
        <v/>
      </c>
      <c r="N14" s="36" t="n">
        <f aca="false">24*J14*IF(WEEKDAY(C14)=WEEKDAY($P$6),$S$6, IF(WEEKDAY(C14)=WEEKDAY($P$7),$S$7, IF(WEEKDAY(C14)=WEEKDAY($P$8),$S$8, IF(WEEKDAY(C14)=WEEKDAY($P$9),$S$9, IF(WEEKDAY(C14)=WEEKDAY($P$10),$S$10, IF(WEEKDAY(C14)=WEEKDAY($P$11),$S$11, IF(WEEKDAY(C14)=WEEKDAY($P$12),$S$12,"")))))))</f>
        <v>0</v>
      </c>
      <c r="O14" s="16"/>
      <c r="AV14" s="0" t="n">
        <f aca="false">IF(IFERROR(MATCH($B14,Feiertage!$B$2:$B$34,0)&gt;0,0),1,0)</f>
        <v>1</v>
      </c>
      <c r="AW14" s="27" t="n">
        <f aca="false">IFERROR(HLOOKUP(DAY(B14),Urlaub!$C$4:$AG$16,MONTH(B14)+1,0),0)</f>
        <v>0</v>
      </c>
      <c r="AX14" s="28" t="n">
        <f aca="false">IFERROR(IF(AW14=0,0,IF(EXACT(LOWER(AW14),AW14),0.5*BB14,BB14)),"")</f>
        <v>0</v>
      </c>
      <c r="AY14" s="29" t="n">
        <f aca="false">IFERROR(IF(WEEKDAY(C14)=WEEKDAY($P$6),$R$6, IF(WEEKDAY(C14)=WEEKDAY($P$7),$R$7, IF(WEEKDAY(C14)=WEEKDAY($P$8),$R$8, IF(WEEKDAY(C14)=WEEKDAY($P$9),$R$9, IF(WEEKDAY(C14)=WEEKDAY($P$10),$R$10, IF(WEEKDAY(C14)=WEEKDAY($P$11),$R$11, IF(WEEKDAY(C14)=WEEKDAY($P$12),$R$12,""))))))),"")</f>
        <v>0.0208333333333333</v>
      </c>
      <c r="AZ14" s="30" t="n">
        <f aca="false">IF(F14,IF(E14,IF(E14&gt;F14,F14+"24:00"-E14,F14-E14),0),0)+IF(G14,IF(G14,IF(G14&gt;H14,H14+"24:00"-G14,H14-G14),0),0)</f>
        <v>0</v>
      </c>
      <c r="BA14" s="31" t="n">
        <f aca="false">AZ14*24</f>
        <v>0</v>
      </c>
      <c r="BB14" s="30" t="n">
        <f aca="false">IFERROR(IF(WEEKDAY(C14)=WEEKDAY($P$6),$Q$6, IF(WEEKDAY(C14)=WEEKDAY($P$7),$Q$7, IF(WEEKDAY(C14)=WEEKDAY($P$8),$Q$8, IF(WEEKDAY(C14)=WEEKDAY($P$9),$Q$9, IF(WEEKDAY(C14)=WEEKDAY($P$10),$Q$10, IF(WEEKDAY(C14)=WEEKDAY($P$11),$Q$11, IF(WEEKDAY(C14)=WEEKDAY($P$12),$Q$12,""))))))),"")</f>
        <v>0.333333333333333</v>
      </c>
    </row>
    <row r="15" customFormat="false" ht="17.35" hidden="false" customHeight="false" outlineLevel="0" collapsed="false">
      <c r="B15" s="32" t="n">
        <f aca="false">B14+1</f>
        <v>41769</v>
      </c>
      <c r="C15" s="33" t="n">
        <f aca="false">B15</f>
        <v>41769</v>
      </c>
      <c r="D15" s="19"/>
      <c r="E15" s="34"/>
      <c r="F15" s="34"/>
      <c r="G15" s="34"/>
      <c r="H15" s="34"/>
      <c r="I15" s="34" t="str">
        <f aca="true">IF(AZ15=0,"",IF(AY15=0,"",IF(OR(B15&lt;=TODAY(),AZ15),AY15,"")))</f>
        <v/>
      </c>
      <c r="J15" s="22" t="n">
        <f aca="false">IF(AND(Feiertage!$G$2&lt;&gt;"ja",AV15=1),IF(AZ15&gt;0,BB15+AZ15,BB15),IF(AZ15=0,0, IF(I15&lt;&gt;"",AZ15-I15,AZ15)))+AX15</f>
        <v>0</v>
      </c>
      <c r="K15" s="34" t="n">
        <f aca="false">IF(AV15=0,BB15,IF(Feiertage!$G$2="ja","00:00",BB15))</f>
        <v>0.25</v>
      </c>
      <c r="L15" s="22" t="str">
        <f aca="true">IF(OR(B15&lt;=TODAY(),J15,AW15="G"),IF(J15&lt;&gt;"",IF(J15-K15=0,"",J15-K15),IF(K15&lt;&gt;"",-K15,"")),"")</f>
        <v/>
      </c>
      <c r="M15" s="23" t="str">
        <f aca="false">IF(LOWER(AW15)=LOWER(Urlaub!$W$19),Urlaub!$S$19, IF(LOWER(AW15)=LOWER(Urlaub!$W$20),Urlaub!$S$20, IF(LOWER(AW15)=LOWER(Urlaub!$W$21),Urlaub!$S$21, IF(LOWER(AW15)=LOWER(Urlaub!$W$22),Urlaub!$S$22, IF(LOWER(AW15)=LOWER(Urlaub!$W$23),Urlaub!$S$23, IF(LOWER(AW15)=LOWER(Urlaub!$W$24),Urlaub!$S$24,""))))))&amp;IF(AND(EXACT(LOWER(AW15),AW15),AW15&lt;&gt;0)," 1/2","")</f>
        <v/>
      </c>
      <c r="N15" s="36" t="n">
        <f aca="false">24*J15*IF(WEEKDAY(C15)=WEEKDAY($P$6),$S$6, IF(WEEKDAY(C15)=WEEKDAY($P$7),$S$7, IF(WEEKDAY(C15)=WEEKDAY($P$8),$S$8, IF(WEEKDAY(C15)=WEEKDAY($P$9),$S$9, IF(WEEKDAY(C15)=WEEKDAY($P$10),$S$10, IF(WEEKDAY(C15)=WEEKDAY($P$11),$S$11, IF(WEEKDAY(C15)=WEEKDAY($P$12),$S$12,"")))))))</f>
        <v>0</v>
      </c>
      <c r="AV15" s="0" t="n">
        <f aca="false">IF(IFERROR(MATCH($B15,Feiertage!$B$2:$B$34,0)&gt;0,0),1,0)</f>
        <v>0</v>
      </c>
      <c r="AW15" s="27" t="n">
        <f aca="false">IFERROR(HLOOKUP(DAY(B15),Urlaub!$C$4:$AG$16,MONTH(B15)+1,0),0)</f>
        <v>0</v>
      </c>
      <c r="AX15" s="28" t="n">
        <f aca="false">IFERROR(IF(AW15=0,0,IF(EXACT(LOWER(AW15),AW15),0.5*BB15,BB15)),"")</f>
        <v>0</v>
      </c>
      <c r="AY15" s="29" t="n">
        <f aca="false">IFERROR(IF(WEEKDAY(C15)=WEEKDAY($P$6),$R$6, IF(WEEKDAY(C15)=WEEKDAY($P$7),$R$7, IF(WEEKDAY(C15)=WEEKDAY($P$8),$R$8, IF(WEEKDAY(C15)=WEEKDAY($P$9),$R$9, IF(WEEKDAY(C15)=WEEKDAY($P$10),$R$10, IF(WEEKDAY(C15)=WEEKDAY($P$11),$R$11, IF(WEEKDAY(C15)=WEEKDAY($P$12),$R$12,""))))))),"")</f>
        <v>0.0208333333333333</v>
      </c>
      <c r="AZ15" s="30" t="n">
        <f aca="false">IF(F15,IF(E15,IF(E15&gt;F15,F15+"24:00"-E15,F15-E15),0),0)+IF(G15,IF(G15,IF(G15&gt;H15,H15+"24:00"-G15,H15-G15),0),0)</f>
        <v>0</v>
      </c>
      <c r="BA15" s="31" t="n">
        <f aca="false">AZ15*24</f>
        <v>0</v>
      </c>
      <c r="BB15" s="30" t="n">
        <f aca="false">IFERROR(IF(WEEKDAY(C15)=WEEKDAY($P$6),$Q$6, IF(WEEKDAY(C15)=WEEKDAY($P$7),$Q$7, IF(WEEKDAY(C15)=WEEKDAY($P$8),$Q$8, IF(WEEKDAY(C15)=WEEKDAY($P$9),$Q$9, IF(WEEKDAY(C15)=WEEKDAY($P$10),$Q$10, IF(WEEKDAY(C15)=WEEKDAY($P$11),$Q$11, IF(WEEKDAY(C15)=WEEKDAY($P$12),$Q$12,""))))))),"")</f>
        <v>0.25</v>
      </c>
    </row>
    <row r="16" customFormat="false" ht="17.35" hidden="false" customHeight="false" outlineLevel="0" collapsed="false">
      <c r="B16" s="32" t="n">
        <f aca="false">B15+1</f>
        <v>41770</v>
      </c>
      <c r="C16" s="33" t="n">
        <f aca="false">B16</f>
        <v>41770</v>
      </c>
      <c r="D16" s="19"/>
      <c r="E16" s="34"/>
      <c r="F16" s="34"/>
      <c r="G16" s="34"/>
      <c r="H16" s="34"/>
      <c r="I16" s="34" t="str">
        <f aca="true">IF(AZ16=0,"",IF(AY16=0,"",IF(OR(B16&lt;=TODAY(),AZ16),AY16,"")))</f>
        <v/>
      </c>
      <c r="J16" s="22" t="n">
        <f aca="false">IF(AND(Feiertage!$G$2&lt;&gt;"ja",AV16=1),IF(AZ16&gt;0,BB16+AZ16,BB16),IF(AZ16=0,0, IF(I16&lt;&gt;"",AZ16-I16,AZ16)))+AX16</f>
        <v>0</v>
      </c>
      <c r="K16" s="34" t="n">
        <f aca="false">IF(AV16=0,BB16,IF(Feiertage!$G$2="ja","00:00",BB16))</f>
        <v>0</v>
      </c>
      <c r="L16" s="22" t="str">
        <f aca="true">IF(OR(B16&lt;=TODAY(),J16,AW16="G"),IF(J16&lt;&gt;"",IF(J16-K16=0,"",J16-K16),IF(K16&lt;&gt;"",-K16,"")),"")</f>
        <v/>
      </c>
      <c r="M16" s="23" t="str">
        <f aca="false">IF(LOWER(AW16)=LOWER(Urlaub!$W$19),Urlaub!$S$19, IF(LOWER(AW16)=LOWER(Urlaub!$W$20),Urlaub!$S$20, IF(LOWER(AW16)=LOWER(Urlaub!$W$21),Urlaub!$S$21, IF(LOWER(AW16)=LOWER(Urlaub!$W$22),Urlaub!$S$22, IF(LOWER(AW16)=LOWER(Urlaub!$W$23),Urlaub!$S$23, IF(LOWER(AW16)=LOWER(Urlaub!$W$24),Urlaub!$S$24,""))))))&amp;IF(AND(EXACT(LOWER(AW16),AW16),AW16&lt;&gt;0)," 1/2","")</f>
        <v/>
      </c>
      <c r="N16" s="36" t="n">
        <f aca="false">24*J16*IF(WEEKDAY(C16)=WEEKDAY($P$6),$S$6, IF(WEEKDAY(C16)=WEEKDAY($P$7),$S$7, IF(WEEKDAY(C16)=WEEKDAY($P$8),$S$8, IF(WEEKDAY(C16)=WEEKDAY($P$9),$S$9, IF(WEEKDAY(C16)=WEEKDAY($P$10),$S$10, IF(WEEKDAY(C16)=WEEKDAY($P$11),$S$11, IF(WEEKDAY(C16)=WEEKDAY($P$12),$S$12,"")))))))</f>
        <v>0</v>
      </c>
      <c r="AV16" s="0" t="n">
        <f aca="false">IF(IFERROR(MATCH($B16,Feiertage!$B$2:$B$34,0)&gt;0,0),1,0)</f>
        <v>0</v>
      </c>
      <c r="AW16" s="27" t="n">
        <f aca="false">IFERROR(HLOOKUP(DAY(B16),Urlaub!$C$4:$AG$16,MONTH(B16)+1,0),0)</f>
        <v>0</v>
      </c>
      <c r="AX16" s="28" t="n">
        <f aca="false">IFERROR(IF(AW16=0,0,IF(EXACT(LOWER(AW16),AW16),0.5*BB16,BB16)),"")</f>
        <v>0</v>
      </c>
      <c r="AY16" s="29" t="n">
        <f aca="false">IFERROR(IF(WEEKDAY(C16)=WEEKDAY($P$6),$R$6, IF(WEEKDAY(C16)=WEEKDAY($P$7),$R$7, IF(WEEKDAY(C16)=WEEKDAY($P$8),$R$8, IF(WEEKDAY(C16)=WEEKDAY($P$9),$R$9, IF(WEEKDAY(C16)=WEEKDAY($P$10),$R$10, IF(WEEKDAY(C16)=WEEKDAY($P$11),$R$11, IF(WEEKDAY(C16)=WEEKDAY($P$12),$R$12,""))))))),"")</f>
        <v>0.0208333333333333</v>
      </c>
      <c r="AZ16" s="30" t="n">
        <f aca="false">IF(F16,IF(E16,IF(E16&gt;F16,F16+"24:00"-E16,F16-E16),0),0)+IF(G16,IF(G16,IF(G16&gt;H16,H16+"24:00"-G16,H16-G16),0),0)</f>
        <v>0</v>
      </c>
      <c r="BA16" s="31" t="n">
        <f aca="false">AZ16*24</f>
        <v>0</v>
      </c>
      <c r="BB16" s="30" t="n">
        <f aca="false">IFERROR(IF(WEEKDAY(C16)=WEEKDAY($P$6),$Q$6, IF(WEEKDAY(C16)=WEEKDAY($P$7),$Q$7, IF(WEEKDAY(C16)=WEEKDAY($P$8),$Q$8, IF(WEEKDAY(C16)=WEEKDAY($P$9),$Q$9, IF(WEEKDAY(C16)=WEEKDAY($P$10),$Q$10, IF(WEEKDAY(C16)=WEEKDAY($P$11),$Q$11, IF(WEEKDAY(C16)=WEEKDAY($P$12),$Q$12,""))))))),"")</f>
        <v>0</v>
      </c>
    </row>
    <row r="17" customFormat="false" ht="17.35" hidden="false" customHeight="false" outlineLevel="0" collapsed="false">
      <c r="B17" s="32" t="n">
        <f aca="false">B16+1</f>
        <v>41771</v>
      </c>
      <c r="C17" s="33" t="n">
        <f aca="false">B17</f>
        <v>41771</v>
      </c>
      <c r="D17" s="19"/>
      <c r="E17" s="34"/>
      <c r="F17" s="34"/>
      <c r="G17" s="34"/>
      <c r="H17" s="34"/>
      <c r="I17" s="34" t="str">
        <f aca="true">IF(AZ17=0,"",IF(AY17=0,"",IF(OR(B17&lt;=TODAY(),AZ17),AY17,"")))</f>
        <v/>
      </c>
      <c r="J17" s="22" t="n">
        <f aca="false">IF(AND(Feiertage!$G$2&lt;&gt;"ja",AV17=1),IF(AZ17&gt;0,BB17+AZ17,BB17),IF(AZ17=0,0, IF(I17&lt;&gt;"",AZ17-I17,AZ17)))+AX17</f>
        <v>0</v>
      </c>
      <c r="K17" s="34" t="n">
        <f aca="false">IF(AV17=0,BB17,IF(Feiertage!$G$2="ja","00:00",BB17))</f>
        <v>0</v>
      </c>
      <c r="L17" s="22" t="str">
        <f aca="true">IF(OR(B17&lt;=TODAY(),J17,AW17="G"),IF(J17&lt;&gt;"",IF(J17-K17=0,"",J17-K17),IF(K17&lt;&gt;"",-K17,"")),"")</f>
        <v/>
      </c>
      <c r="M17" s="23" t="str">
        <f aca="false">IF(LOWER(AW17)=LOWER(Urlaub!$W$19),Urlaub!$S$19, IF(LOWER(AW17)=LOWER(Urlaub!$W$20),Urlaub!$S$20, IF(LOWER(AW17)=LOWER(Urlaub!$W$21),Urlaub!$S$21, IF(LOWER(AW17)=LOWER(Urlaub!$W$22),Urlaub!$S$22, IF(LOWER(AW17)=LOWER(Urlaub!$W$23),Urlaub!$S$23, IF(LOWER(AW17)=LOWER(Urlaub!$W$24),Urlaub!$S$24,""))))))&amp;IF(AND(EXACT(LOWER(AW17),AW17),AW17&lt;&gt;0)," 1/2","")</f>
        <v/>
      </c>
      <c r="N17" s="36" t="n">
        <f aca="false">24*J17*IF(WEEKDAY(C17)=WEEKDAY($P$6),$S$6, IF(WEEKDAY(C17)=WEEKDAY($P$7),$S$7, IF(WEEKDAY(C17)=WEEKDAY($P$8),$S$8, IF(WEEKDAY(C17)=WEEKDAY($P$9),$S$9, IF(WEEKDAY(C17)=WEEKDAY($P$10),$S$10, IF(WEEKDAY(C17)=WEEKDAY($P$11),$S$11, IF(WEEKDAY(C17)=WEEKDAY($P$12),$S$12,"")))))))</f>
        <v>0</v>
      </c>
      <c r="AV17" s="0" t="n">
        <f aca="false">IF(IFERROR(MATCH($B17,Feiertage!$B$2:$B$34,0)&gt;0,0),1,0)</f>
        <v>0</v>
      </c>
      <c r="AW17" s="27" t="n">
        <f aca="false">IFERROR(HLOOKUP(DAY(B17),Urlaub!$C$4:$AG$16,MONTH(B17)+1,0),0)</f>
        <v>0</v>
      </c>
      <c r="AX17" s="28" t="n">
        <f aca="false">IFERROR(IF(OR(AW17=0,AW17="G"),0,IF(EXACT(LOWER(AW17),AW17),0.5*BB17,BB17)),"")</f>
        <v>0</v>
      </c>
      <c r="AY17" s="29" t="n">
        <f aca="false">IFERROR(IF(WEEKDAY(C17)=WEEKDAY($P$6),$R$6, IF(WEEKDAY(C17)=WEEKDAY($P$7),$R$7, IF(WEEKDAY(C17)=WEEKDAY($P$8),$R$8, IF(WEEKDAY(C17)=WEEKDAY($P$9),$R$9, IF(WEEKDAY(C17)=WEEKDAY($P$10),$R$10, IF(WEEKDAY(C17)=WEEKDAY($P$11),$R$11, IF(WEEKDAY(C17)=WEEKDAY($P$12),$R$12,""))))))),"")</f>
        <v>0.0208333333333333</v>
      </c>
      <c r="AZ17" s="30" t="n">
        <f aca="false">IF(F17,IF(E17,IF(E17&gt;F17,F17+"24:00"-E17,F17-E17),0),0)+IF(G17,IF(G17,IF(G17&gt;H17,H17+"24:00"-G17,H17-G17),0),0)</f>
        <v>0</v>
      </c>
      <c r="BA17" s="31" t="n">
        <f aca="false">AZ17*24</f>
        <v>0</v>
      </c>
      <c r="BB17" s="30" t="n">
        <f aca="false">IFERROR(IF(WEEKDAY(C17)=WEEKDAY($P$6),$Q$6, IF(WEEKDAY(C17)=WEEKDAY($P$7),$Q$7, IF(WEEKDAY(C17)=WEEKDAY($P$8),$Q$8, IF(WEEKDAY(C17)=WEEKDAY($P$9),$Q$9, IF(WEEKDAY(C17)=WEEKDAY($P$10),$Q$10, IF(WEEKDAY(C17)=WEEKDAY($P$11),$Q$11, IF(WEEKDAY(C17)=WEEKDAY($P$12),$Q$12,""))))))),"")</f>
        <v>0</v>
      </c>
    </row>
    <row r="18" customFormat="false" ht="17.35" hidden="false" customHeight="false" outlineLevel="0" collapsed="false">
      <c r="B18" s="32" t="n">
        <f aca="false">B17+1</f>
        <v>41772</v>
      </c>
      <c r="C18" s="33" t="n">
        <f aca="false">B18</f>
        <v>41772</v>
      </c>
      <c r="D18" s="19"/>
      <c r="E18" s="34"/>
      <c r="F18" s="34"/>
      <c r="G18" s="34"/>
      <c r="H18" s="34"/>
      <c r="I18" s="34" t="str">
        <f aca="true">IF(AZ18=0,"",IF(AY18=0,"",IF(OR(B18&lt;=TODAY(),AZ18),AY18,"")))</f>
        <v/>
      </c>
      <c r="J18" s="22" t="n">
        <f aca="false">IF(AND(Feiertage!$G$2&lt;&gt;"ja",AV18=1),IF(AZ18&gt;0,BB18+AZ18,BB18),IF(AZ18=0,0, IF(I18&lt;&gt;"",AZ18-I18,AZ18)))+AX18</f>
        <v>0</v>
      </c>
      <c r="K18" s="34" t="n">
        <f aca="false">IF(AV18=0,BB18,IF(Feiertage!$G$2="ja","00:00",BB18))</f>
        <v>0.333333333333333</v>
      </c>
      <c r="L18" s="22" t="str">
        <f aca="true">IF(OR(B18&lt;=TODAY(),J18,AW18="G"),IF(J18&lt;&gt;"",IF(J18-K18=0,"",J18-K18),IF(K18&lt;&gt;"",-K18,"")),"")</f>
        <v/>
      </c>
      <c r="M18" s="23" t="str">
        <f aca="false">IF(LOWER(AW18)=LOWER(Urlaub!$W$19),Urlaub!$S$19, IF(LOWER(AW18)=LOWER(Urlaub!$W$20),Urlaub!$S$20, IF(LOWER(AW18)=LOWER(Urlaub!$W$21),Urlaub!$S$21, IF(LOWER(AW18)=LOWER(Urlaub!$W$22),Urlaub!$S$22, IF(LOWER(AW18)=LOWER(Urlaub!$W$23),Urlaub!$S$23, IF(LOWER(AW18)=LOWER(Urlaub!$W$24),Urlaub!$S$24,""))))))&amp;IF(AND(EXACT(LOWER(AW18),AW18),AW18&lt;&gt;0)," 1/2","")</f>
        <v/>
      </c>
      <c r="N18" s="36" t="n">
        <f aca="false">24*J18*IF(WEEKDAY(C18)=WEEKDAY($P$6),$S$6, IF(WEEKDAY(C18)=WEEKDAY($P$7),$S$7, IF(WEEKDAY(C18)=WEEKDAY($P$8),$S$8, IF(WEEKDAY(C18)=WEEKDAY($P$9),$S$9, IF(WEEKDAY(C18)=WEEKDAY($P$10),$S$10, IF(WEEKDAY(C18)=WEEKDAY($P$11),$S$11, IF(WEEKDAY(C18)=WEEKDAY($P$12),$S$12,"")))))))</f>
        <v>0</v>
      </c>
      <c r="AV18" s="0" t="n">
        <f aca="false">IF(IFERROR(MATCH($B18,Feiertage!$B$2:$B$34,0)&gt;0,0),1,0)</f>
        <v>0</v>
      </c>
      <c r="AW18" s="27" t="n">
        <f aca="false">IFERROR(HLOOKUP(DAY(B18),Urlaub!$C$4:$AG$16,MONTH(B18)+1,0),0)</f>
        <v>0</v>
      </c>
      <c r="AX18" s="28" t="n">
        <f aca="false">IFERROR(IF(OR(AW18=0,AW18="G"),0,IF(EXACT(LOWER(AW18),AW18),0.5*BB18,BB18)),"")</f>
        <v>0</v>
      </c>
      <c r="AY18" s="29" t="n">
        <f aca="false">IFERROR(IF(WEEKDAY(C18)=WEEKDAY($P$6),$R$6, IF(WEEKDAY(C18)=WEEKDAY($P$7),$R$7, IF(WEEKDAY(C18)=WEEKDAY($P$8),$R$8, IF(WEEKDAY(C18)=WEEKDAY($P$9),$R$9, IF(WEEKDAY(C18)=WEEKDAY($P$10),$R$10, IF(WEEKDAY(C18)=WEEKDAY($P$11),$R$11, IF(WEEKDAY(C18)=WEEKDAY($P$12),$R$12,""))))))),"")</f>
        <v>0.0208333333333333</v>
      </c>
      <c r="AZ18" s="30" t="n">
        <f aca="false">IF(F18,IF(E18,IF(E18&gt;F18,F18+"24:00"-E18,F18-E18),0),0)+IF(G18,IF(G18,IF(G18&gt;H18,H18+"24:00"-G18,H18-G18),0),0)</f>
        <v>0</v>
      </c>
      <c r="BA18" s="31" t="n">
        <f aca="false">AZ18*24</f>
        <v>0</v>
      </c>
      <c r="BB18" s="30" t="n">
        <f aca="false">IFERROR(IF(WEEKDAY(C18)=WEEKDAY($P$6),$Q$6, IF(WEEKDAY(C18)=WEEKDAY($P$7),$Q$7, IF(WEEKDAY(C18)=WEEKDAY($P$8),$Q$8, IF(WEEKDAY(C18)=WEEKDAY($P$9),$Q$9, IF(WEEKDAY(C18)=WEEKDAY($P$10),$Q$10, IF(WEEKDAY(C18)=WEEKDAY($P$11),$Q$11, IF(WEEKDAY(C18)=WEEKDAY($P$12),$Q$12,""))))))),"")</f>
        <v>0.333333333333333</v>
      </c>
    </row>
    <row r="19" customFormat="false" ht="17.35" hidden="false" customHeight="false" outlineLevel="0" collapsed="false">
      <c r="B19" s="32" t="n">
        <f aca="false">B18+1</f>
        <v>41773</v>
      </c>
      <c r="C19" s="33" t="n">
        <f aca="false">B19</f>
        <v>41773</v>
      </c>
      <c r="D19" s="19"/>
      <c r="E19" s="34"/>
      <c r="F19" s="34"/>
      <c r="G19" s="34"/>
      <c r="H19" s="34"/>
      <c r="I19" s="34" t="str">
        <f aca="true">IF(AZ19=0,"",IF(AY19=0,"",IF(OR(B19&lt;=TODAY(),AZ19),AY19,"")))</f>
        <v/>
      </c>
      <c r="J19" s="22" t="n">
        <f aca="false">IF(AND(Feiertage!$G$2&lt;&gt;"ja",AV19=1),IF(AZ19&gt;0,BB19+AZ19,BB19),IF(AZ19=0,0, IF(I19&lt;&gt;"",AZ19-I19,AZ19)))+AX19</f>
        <v>0</v>
      </c>
      <c r="K19" s="34" t="n">
        <f aca="false">IF(AV19=0,BB19,IF(Feiertage!$G$2="ja","00:00",BB19))</f>
        <v>0.333333333333333</v>
      </c>
      <c r="L19" s="22" t="str">
        <f aca="true">IF(OR(B19&lt;=TODAY(),J19,AW19="G"),IF(J19&lt;&gt;"",IF(J19-K19=0,"",J19-K19),IF(K19&lt;&gt;"",-K19,"")),"")</f>
        <v/>
      </c>
      <c r="M19" s="23" t="str">
        <f aca="false">IF(LOWER(AW19)=LOWER(Urlaub!$W$19),Urlaub!$S$19, IF(LOWER(AW19)=LOWER(Urlaub!$W$20),Urlaub!$S$20, IF(LOWER(AW19)=LOWER(Urlaub!$W$21),Urlaub!$S$21, IF(LOWER(AW19)=LOWER(Urlaub!$W$22),Urlaub!$S$22, IF(LOWER(AW19)=LOWER(Urlaub!$W$23),Urlaub!$S$23, IF(LOWER(AW19)=LOWER(Urlaub!$W$24),Urlaub!$S$24,""))))))&amp;IF(AND(EXACT(LOWER(AW19),AW19),AW19&lt;&gt;0)," 1/2","")</f>
        <v/>
      </c>
      <c r="N19" s="36" t="n">
        <f aca="false">24*J19*IF(WEEKDAY(C19)=WEEKDAY($P$6),$S$6, IF(WEEKDAY(C19)=WEEKDAY($P$7),$S$7, IF(WEEKDAY(C19)=WEEKDAY($P$8),$S$8, IF(WEEKDAY(C19)=WEEKDAY($P$9),$S$9, IF(WEEKDAY(C19)=WEEKDAY($P$10),$S$10, IF(WEEKDAY(C19)=WEEKDAY($P$11),$S$11, IF(WEEKDAY(C19)=WEEKDAY($P$12),$S$12,"")))))))</f>
        <v>0</v>
      </c>
      <c r="AV19" s="0" t="n">
        <f aca="false">IF(IFERROR(MATCH($B19,Feiertage!$B$2:$B$34,0)&gt;0,0),1,0)</f>
        <v>0</v>
      </c>
      <c r="AW19" s="27" t="n">
        <f aca="false">IFERROR(HLOOKUP(DAY(B19),Urlaub!$C$4:$AG$16,MONTH(B19)+1,0),0)</f>
        <v>0</v>
      </c>
      <c r="AX19" s="28" t="n">
        <f aca="false">IFERROR(IF(OR(AW19=0,AW19="G"),0,IF(EXACT(LOWER(AW19),AW19),0.5*BB19,BB19)),"")</f>
        <v>0</v>
      </c>
      <c r="AY19" s="29" t="n">
        <f aca="false">IFERROR(IF(WEEKDAY(C19)=WEEKDAY($P$6),$R$6, IF(WEEKDAY(C19)=WEEKDAY($P$7),$R$7, IF(WEEKDAY(C19)=WEEKDAY($P$8),$R$8, IF(WEEKDAY(C19)=WEEKDAY($P$9),$R$9, IF(WEEKDAY(C19)=WEEKDAY($P$10),$R$10, IF(WEEKDAY(C19)=WEEKDAY($P$11),$R$11, IF(WEEKDAY(C19)=WEEKDAY($P$12),$R$12,""))))))),"")</f>
        <v>0.0208333333333333</v>
      </c>
      <c r="AZ19" s="30" t="n">
        <f aca="false">IF(F19,IF(E19,IF(E19&gt;F19,F19+"24:00"-E19,F19-E19),0),0)+IF(G19,IF(G19,IF(G19&gt;H19,H19+"24:00"-G19,H19-G19),0),0)</f>
        <v>0</v>
      </c>
      <c r="BA19" s="31" t="n">
        <f aca="false">AZ19*24</f>
        <v>0</v>
      </c>
      <c r="BB19" s="30" t="n">
        <f aca="false">IFERROR(IF(WEEKDAY(C19)=WEEKDAY($P$6),$Q$6, IF(WEEKDAY(C19)=WEEKDAY($P$7),$Q$7, IF(WEEKDAY(C19)=WEEKDAY($P$8),$Q$8, IF(WEEKDAY(C19)=WEEKDAY($P$9),$Q$9, IF(WEEKDAY(C19)=WEEKDAY($P$10),$Q$10, IF(WEEKDAY(C19)=WEEKDAY($P$11),$Q$11, IF(WEEKDAY(C19)=WEEKDAY($P$12),$Q$12,""))))))),"")</f>
        <v>0.333333333333333</v>
      </c>
    </row>
    <row r="20" customFormat="false" ht="17.35" hidden="false" customHeight="false" outlineLevel="0" collapsed="false">
      <c r="B20" s="32" t="n">
        <f aca="false">B19+1</f>
        <v>41774</v>
      </c>
      <c r="C20" s="33" t="n">
        <f aca="false">B20</f>
        <v>41774</v>
      </c>
      <c r="D20" s="19"/>
      <c r="E20" s="34"/>
      <c r="F20" s="34"/>
      <c r="G20" s="34"/>
      <c r="H20" s="34"/>
      <c r="I20" s="34" t="str">
        <f aca="true">IF(AZ20=0,"",IF(AY20=0,"",IF(OR(B20&lt;=TODAY(),AZ20),AY20,"")))</f>
        <v/>
      </c>
      <c r="J20" s="22" t="n">
        <f aca="false">IF(AND(Feiertage!$G$2&lt;&gt;"ja",AV20=1),IF(AZ20&gt;0,BB20+AZ20,BB20),IF(AZ20=0,0, IF(I20&lt;&gt;"",AZ20-I20,AZ20)))+AX20</f>
        <v>0</v>
      </c>
      <c r="K20" s="34" t="n">
        <f aca="false">IF(AV20=0,BB20,IF(Feiertage!$G$2="ja","00:00",BB20))</f>
        <v>0.333333333333333</v>
      </c>
      <c r="L20" s="22" t="str">
        <f aca="true">IF(OR(B20&lt;=TODAY(),J20,AW20="G"),IF(J20&lt;&gt;"",IF(J20-K20=0,"",J20-K20),IF(K20&lt;&gt;"",-K20,"")),"")</f>
        <v/>
      </c>
      <c r="M20" s="23" t="str">
        <f aca="false">IF(LOWER(AW20)=LOWER(Urlaub!$W$19),Urlaub!$S$19, IF(LOWER(AW20)=LOWER(Urlaub!$W$20),Urlaub!$S$20, IF(LOWER(AW20)=LOWER(Urlaub!$W$21),Urlaub!$S$21, IF(LOWER(AW20)=LOWER(Urlaub!$W$22),Urlaub!$S$22, IF(LOWER(AW20)=LOWER(Urlaub!$W$23),Urlaub!$S$23, IF(LOWER(AW20)=LOWER(Urlaub!$W$24),Urlaub!$S$24,""))))))&amp;IF(AND(EXACT(LOWER(AW20),AW20),AW20&lt;&gt;0)," 1/2","")</f>
        <v/>
      </c>
      <c r="N20" s="36" t="n">
        <f aca="false">24*J20*IF(WEEKDAY(C20)=WEEKDAY($P$6),$S$6, IF(WEEKDAY(C20)=WEEKDAY($P$7),$S$7, IF(WEEKDAY(C20)=WEEKDAY($P$8),$S$8, IF(WEEKDAY(C20)=WEEKDAY($P$9),$S$9, IF(WEEKDAY(C20)=WEEKDAY($P$10),$S$10, IF(WEEKDAY(C20)=WEEKDAY($P$11),$S$11, IF(WEEKDAY(C20)=WEEKDAY($P$12),$S$12,"")))))))</f>
        <v>0</v>
      </c>
      <c r="AV20" s="0" t="n">
        <f aca="false">IF(IFERROR(MATCH($B20,Feiertage!$B$2:$B$34,0)&gt;0,0),1,0)</f>
        <v>0</v>
      </c>
      <c r="AW20" s="27" t="n">
        <f aca="false">IFERROR(HLOOKUP(DAY(B20),Urlaub!$C$4:$AG$16,MONTH(B20)+1,0),0)</f>
        <v>0</v>
      </c>
      <c r="AX20" s="28" t="n">
        <f aca="false">IFERROR(IF(OR(AW20=0,AW20="G"),0,IF(EXACT(LOWER(AW20),AW20),0.5*BB20,BB20)),"")</f>
        <v>0</v>
      </c>
      <c r="AY20" s="29" t="n">
        <f aca="false">IFERROR(IF(WEEKDAY(C20)=WEEKDAY($P$6),$R$6, IF(WEEKDAY(C20)=WEEKDAY($P$7),$R$7, IF(WEEKDAY(C20)=WEEKDAY($P$8),$R$8, IF(WEEKDAY(C20)=WEEKDAY($P$9),$R$9, IF(WEEKDAY(C20)=WEEKDAY($P$10),$R$10, IF(WEEKDAY(C20)=WEEKDAY($P$11),$R$11, IF(WEEKDAY(C20)=WEEKDAY($P$12),$R$12,""))))))),"")</f>
        <v>0.0208333333333333</v>
      </c>
      <c r="AZ20" s="30" t="n">
        <f aca="false">IF(F20,IF(E20,IF(E20&gt;F20,F20+"24:00"-E20,F20-E20),0),0)+IF(G20,IF(G20,IF(G20&gt;H20,H20+"24:00"-G20,H20-G20),0),0)</f>
        <v>0</v>
      </c>
      <c r="BA20" s="31" t="n">
        <f aca="false">AZ20*24</f>
        <v>0</v>
      </c>
      <c r="BB20" s="30" t="n">
        <f aca="false">IFERROR(IF(WEEKDAY(C20)=WEEKDAY($P$6),$Q$6, IF(WEEKDAY(C20)=WEEKDAY($P$7),$Q$7, IF(WEEKDAY(C20)=WEEKDAY($P$8),$Q$8, IF(WEEKDAY(C20)=WEEKDAY($P$9),$Q$9, IF(WEEKDAY(C20)=WEEKDAY($P$10),$Q$10, IF(WEEKDAY(C20)=WEEKDAY($P$11),$Q$11, IF(WEEKDAY(C20)=WEEKDAY($P$12),$Q$12,""))))))),"")</f>
        <v>0.333333333333333</v>
      </c>
    </row>
    <row r="21" customFormat="false" ht="17.35" hidden="false" customHeight="false" outlineLevel="0" collapsed="false">
      <c r="B21" s="32" t="n">
        <f aca="false">B20+1</f>
        <v>41775</v>
      </c>
      <c r="C21" s="33" t="n">
        <f aca="false">B21</f>
        <v>41775</v>
      </c>
      <c r="D21" s="19"/>
      <c r="E21" s="34"/>
      <c r="F21" s="34"/>
      <c r="G21" s="34"/>
      <c r="H21" s="34"/>
      <c r="I21" s="34" t="str">
        <f aca="true">IF(AZ21=0,"",IF(AY21=0,"",IF(OR(B21&lt;=TODAY(),AZ21),AY21,"")))</f>
        <v/>
      </c>
      <c r="J21" s="22" t="n">
        <f aca="false">IF(AND(Feiertage!$G$2&lt;&gt;"ja",AV21=1),IF(AZ21&gt;0,BB21+AZ21,BB21),IF(AZ21=0,0, IF(I21&lt;&gt;"",AZ21-I21,AZ21)))+AX21</f>
        <v>0</v>
      </c>
      <c r="K21" s="34" t="n">
        <f aca="false">IF(AV21=0,BB21,IF(Feiertage!$G$2="ja","00:00",BB21))</f>
        <v>0.333333333333333</v>
      </c>
      <c r="L21" s="22" t="str">
        <f aca="true">IF(OR(B21&lt;=TODAY(),J21,AW21="G"),IF(J21&lt;&gt;"",IF(J21-K21=0,"",J21-K21),IF(K21&lt;&gt;"",-K21,"")),"")</f>
        <v/>
      </c>
      <c r="M21" s="23" t="str">
        <f aca="false">IF(LOWER(AW21)=LOWER(Urlaub!$W$19),Urlaub!$S$19, IF(LOWER(AW21)=LOWER(Urlaub!$W$20),Urlaub!$S$20, IF(LOWER(AW21)=LOWER(Urlaub!$W$21),Urlaub!$S$21, IF(LOWER(AW21)=LOWER(Urlaub!$W$22),Urlaub!$S$22, IF(LOWER(AW21)=LOWER(Urlaub!$W$23),Urlaub!$S$23, IF(LOWER(AW21)=LOWER(Urlaub!$W$24),Urlaub!$S$24,""))))))&amp;IF(AND(EXACT(LOWER(AW21),AW21),AW21&lt;&gt;0)," 1/2","")</f>
        <v/>
      </c>
      <c r="N21" s="36" t="n">
        <f aca="false">24*J21*IF(WEEKDAY(C21)=WEEKDAY($P$6),$S$6, IF(WEEKDAY(C21)=WEEKDAY($P$7),$S$7, IF(WEEKDAY(C21)=WEEKDAY($P$8),$S$8, IF(WEEKDAY(C21)=WEEKDAY($P$9),$S$9, IF(WEEKDAY(C21)=WEEKDAY($P$10),$S$10, IF(WEEKDAY(C21)=WEEKDAY($P$11),$S$11, IF(WEEKDAY(C21)=WEEKDAY($P$12),$S$12,"")))))))</f>
        <v>0</v>
      </c>
      <c r="AV21" s="0" t="n">
        <f aca="false">IF(IFERROR(MATCH($B21,Feiertage!$B$2:$B$34,0)&gt;0,0),1,0)</f>
        <v>0</v>
      </c>
      <c r="AW21" s="27" t="n">
        <f aca="false">IFERROR(HLOOKUP(DAY(B21),Urlaub!$C$4:$AG$16,MONTH(B21)+1,0),0)</f>
        <v>0</v>
      </c>
      <c r="AX21" s="28" t="n">
        <f aca="false">IFERROR(IF(OR(AW21=0,AW21="G"),0,IF(EXACT(LOWER(AW21),AW21),0.5*BB21,BB21)),"")</f>
        <v>0</v>
      </c>
      <c r="AY21" s="29" t="n">
        <f aca="false">IFERROR(IF(WEEKDAY(C21)=WEEKDAY($P$6),$R$6, IF(WEEKDAY(C21)=WEEKDAY($P$7),$R$7, IF(WEEKDAY(C21)=WEEKDAY($P$8),$R$8, IF(WEEKDAY(C21)=WEEKDAY($P$9),$R$9, IF(WEEKDAY(C21)=WEEKDAY($P$10),$R$10, IF(WEEKDAY(C21)=WEEKDAY($P$11),$R$11, IF(WEEKDAY(C21)=WEEKDAY($P$12),$R$12,""))))))),"")</f>
        <v>0.0208333333333333</v>
      </c>
      <c r="AZ21" s="30" t="n">
        <f aca="false">IF(F21,IF(E21,IF(E21&gt;F21,F21+"24:00"-E21,F21-E21),0),0)+IF(G21,IF(G21,IF(G21&gt;H21,H21+"24:00"-G21,H21-G21),0),0)</f>
        <v>0</v>
      </c>
      <c r="BA21" s="31" t="n">
        <f aca="false">AZ21*24</f>
        <v>0</v>
      </c>
      <c r="BB21" s="30" t="n">
        <f aca="false">IFERROR(IF(WEEKDAY(C21)=WEEKDAY($P$6),$Q$6, IF(WEEKDAY(C21)=WEEKDAY($P$7),$Q$7, IF(WEEKDAY(C21)=WEEKDAY($P$8),$Q$8, IF(WEEKDAY(C21)=WEEKDAY($P$9),$Q$9, IF(WEEKDAY(C21)=WEEKDAY($P$10),$Q$10, IF(WEEKDAY(C21)=WEEKDAY($P$11),$Q$11, IF(WEEKDAY(C21)=WEEKDAY($P$12),$Q$12,""))))))),"")</f>
        <v>0.333333333333333</v>
      </c>
    </row>
    <row r="22" customFormat="false" ht="17.35" hidden="false" customHeight="false" outlineLevel="0" collapsed="false">
      <c r="B22" s="32" t="n">
        <f aca="false">B21+1</f>
        <v>41776</v>
      </c>
      <c r="C22" s="33" t="n">
        <f aca="false">B22</f>
        <v>41776</v>
      </c>
      <c r="D22" s="19"/>
      <c r="E22" s="34"/>
      <c r="F22" s="34"/>
      <c r="G22" s="34"/>
      <c r="H22" s="34"/>
      <c r="I22" s="34" t="str">
        <f aca="true">IF(AZ22=0,"",IF(AY22=0,"",IF(OR(B22&lt;=TODAY(),AZ22),AY22,"")))</f>
        <v/>
      </c>
      <c r="J22" s="22" t="n">
        <f aca="false">IF(AND(Feiertage!$G$2&lt;&gt;"ja",AV22=1),IF(AZ22&gt;0,BB22+AZ22,BB22),IF(AZ22=0,0, IF(I22&lt;&gt;"",AZ22-I22,AZ22)))+AX22</f>
        <v>0</v>
      </c>
      <c r="K22" s="34" t="n">
        <f aca="false">IF(AV22=0,BB22,IF(Feiertage!$G$2="ja","00:00",BB22))</f>
        <v>0.25</v>
      </c>
      <c r="L22" s="22" t="str">
        <f aca="true">IF(OR(B22&lt;=TODAY(),J22,AW22="G"),IF(J22&lt;&gt;"",IF(J22-K22=0,"",J22-K22),IF(K22&lt;&gt;"",-K22,"")),"")</f>
        <v/>
      </c>
      <c r="M22" s="23" t="str">
        <f aca="false">IF(LOWER(AW22)=LOWER(Urlaub!$W$19),Urlaub!$S$19, IF(LOWER(AW22)=LOWER(Urlaub!$W$20),Urlaub!$S$20, IF(LOWER(AW22)=LOWER(Urlaub!$W$21),Urlaub!$S$21, IF(LOWER(AW22)=LOWER(Urlaub!$W$22),Urlaub!$S$22, IF(LOWER(AW22)=LOWER(Urlaub!$W$23),Urlaub!$S$23, IF(LOWER(AW22)=LOWER(Urlaub!$W$24),Urlaub!$S$24,""))))))&amp;IF(AND(EXACT(LOWER(AW22),AW22),AW22&lt;&gt;0)," 1/2","")</f>
        <v/>
      </c>
      <c r="N22" s="36" t="n">
        <f aca="false">24*J22*IF(WEEKDAY(C22)=WEEKDAY($P$6),$S$6, IF(WEEKDAY(C22)=WEEKDAY($P$7),$S$7, IF(WEEKDAY(C22)=WEEKDAY($P$8),$S$8, IF(WEEKDAY(C22)=WEEKDAY($P$9),$S$9, IF(WEEKDAY(C22)=WEEKDAY($P$10),$S$10, IF(WEEKDAY(C22)=WEEKDAY($P$11),$S$11, IF(WEEKDAY(C22)=WEEKDAY($P$12),$S$12,"")))))))</f>
        <v>0</v>
      </c>
      <c r="AV22" s="0" t="n">
        <f aca="false">IF(IFERROR(MATCH($B22,Feiertage!$B$2:$B$34,0)&gt;0,0),1,0)</f>
        <v>0</v>
      </c>
      <c r="AW22" s="27" t="n">
        <f aca="false">IFERROR(HLOOKUP(DAY(B22),Urlaub!$C$4:$AG$16,MONTH(B22)+1,0),0)</f>
        <v>0</v>
      </c>
      <c r="AX22" s="28" t="n">
        <f aca="false">IFERROR(IF(OR(AW22=0,AW22="G"),0,IF(EXACT(LOWER(AW22),AW22),0.5*BB22,BB22)),"")</f>
        <v>0</v>
      </c>
      <c r="AY22" s="29" t="n">
        <f aca="false">IFERROR(IF(WEEKDAY(C22)=WEEKDAY($P$6),$R$6, IF(WEEKDAY(C22)=WEEKDAY($P$7),$R$7, IF(WEEKDAY(C22)=WEEKDAY($P$8),$R$8, IF(WEEKDAY(C22)=WEEKDAY($P$9),$R$9, IF(WEEKDAY(C22)=WEEKDAY($P$10),$R$10, IF(WEEKDAY(C22)=WEEKDAY($P$11),$R$11, IF(WEEKDAY(C22)=WEEKDAY($P$12),$R$12,""))))))),"")</f>
        <v>0.0208333333333333</v>
      </c>
      <c r="AZ22" s="30" t="n">
        <f aca="false">IF(F22,IF(E22,IF(E22&gt;F22,F22+"24:00"-E22,F22-E22),0),0)+IF(G22,IF(G22,IF(G22&gt;H22,H22+"24:00"-G22,H22-G22),0),0)</f>
        <v>0</v>
      </c>
      <c r="BA22" s="31" t="n">
        <f aca="false">AZ22*24</f>
        <v>0</v>
      </c>
      <c r="BB22" s="30" t="n">
        <f aca="false">IFERROR(IF(WEEKDAY(C22)=WEEKDAY($P$6),$Q$6, IF(WEEKDAY(C22)=WEEKDAY($P$7),$Q$7, IF(WEEKDAY(C22)=WEEKDAY($P$8),$Q$8, IF(WEEKDAY(C22)=WEEKDAY($P$9),$Q$9, IF(WEEKDAY(C22)=WEEKDAY($P$10),$Q$10, IF(WEEKDAY(C22)=WEEKDAY($P$11),$Q$11, IF(WEEKDAY(C22)=WEEKDAY($P$12),$Q$12,""))))))),"")</f>
        <v>0.25</v>
      </c>
    </row>
    <row r="23" customFormat="false" ht="17.35" hidden="false" customHeight="false" outlineLevel="0" collapsed="false">
      <c r="B23" s="32" t="n">
        <f aca="false">B22+1</f>
        <v>41777</v>
      </c>
      <c r="C23" s="33" t="n">
        <f aca="false">B23</f>
        <v>41777</v>
      </c>
      <c r="D23" s="19"/>
      <c r="E23" s="34"/>
      <c r="F23" s="34"/>
      <c r="G23" s="34"/>
      <c r="H23" s="34"/>
      <c r="I23" s="34" t="str">
        <f aca="true">IF(AZ23=0,"",IF(AY23=0,"",IF(OR(B23&lt;=TODAY(),AZ23),AY23,"")))</f>
        <v/>
      </c>
      <c r="J23" s="22" t="n">
        <f aca="false">IF(AND(Feiertage!$G$2&lt;&gt;"ja",AV23=1),IF(AZ23&gt;0,BB23+AZ23,BB23),IF(AZ23=0,0, IF(I23&lt;&gt;"",AZ23-I23,AZ23)))+AX23</f>
        <v>0</v>
      </c>
      <c r="K23" s="34" t="n">
        <f aca="false">IF(AV23=0,BB23,IF(Feiertage!$G$2="ja","00:00",BB23))</f>
        <v>0</v>
      </c>
      <c r="L23" s="22" t="str">
        <f aca="true">IF(OR(B23&lt;=TODAY(),J23,AW23="G"),IF(J23&lt;&gt;"",IF(J23-K23=0,"",J23-K23),IF(K23&lt;&gt;"",-K23,"")),"")</f>
        <v/>
      </c>
      <c r="M23" s="23" t="str">
        <f aca="false">IF(LOWER(AW23)=LOWER(Urlaub!$W$19),Urlaub!$S$19, IF(LOWER(AW23)=LOWER(Urlaub!$W$20),Urlaub!$S$20, IF(LOWER(AW23)=LOWER(Urlaub!$W$21),Urlaub!$S$21, IF(LOWER(AW23)=LOWER(Urlaub!$W$22),Urlaub!$S$22, IF(LOWER(AW23)=LOWER(Urlaub!$W$23),Urlaub!$S$23, IF(LOWER(AW23)=LOWER(Urlaub!$W$24),Urlaub!$S$24,""))))))&amp;IF(AND(EXACT(LOWER(AW23),AW23),AW23&lt;&gt;0)," 1/2","")</f>
        <v/>
      </c>
      <c r="N23" s="36" t="n">
        <f aca="false">24*J23*IF(WEEKDAY(C23)=WEEKDAY($P$6),$S$6, IF(WEEKDAY(C23)=WEEKDAY($P$7),$S$7, IF(WEEKDAY(C23)=WEEKDAY($P$8),$S$8, IF(WEEKDAY(C23)=WEEKDAY($P$9),$S$9, IF(WEEKDAY(C23)=WEEKDAY($P$10),$S$10, IF(WEEKDAY(C23)=WEEKDAY($P$11),$S$11, IF(WEEKDAY(C23)=WEEKDAY($P$12),$S$12,"")))))))</f>
        <v>0</v>
      </c>
      <c r="AV23" s="0" t="n">
        <f aca="false">IF(IFERROR(MATCH($B23,Feiertage!$B$2:$B$34,0)&gt;0,0),1,0)</f>
        <v>0</v>
      </c>
      <c r="AW23" s="27" t="n">
        <f aca="false">IFERROR(HLOOKUP(DAY(B23),Urlaub!$C$4:$AG$16,MONTH(B23)+1,0),0)</f>
        <v>0</v>
      </c>
      <c r="AX23" s="28" t="n">
        <f aca="false">IFERROR(IF(OR(AW23=0,AW23="G"),0,IF(EXACT(LOWER(AW23),AW23),0.5*BB23,BB23)),"")</f>
        <v>0</v>
      </c>
      <c r="AY23" s="29" t="n">
        <f aca="false">IFERROR(IF(WEEKDAY(C23)=WEEKDAY($P$6),$R$6, IF(WEEKDAY(C23)=WEEKDAY($P$7),$R$7, IF(WEEKDAY(C23)=WEEKDAY($P$8),$R$8, IF(WEEKDAY(C23)=WEEKDAY($P$9),$R$9, IF(WEEKDAY(C23)=WEEKDAY($P$10),$R$10, IF(WEEKDAY(C23)=WEEKDAY($P$11),$R$11, IF(WEEKDAY(C23)=WEEKDAY($P$12),$R$12,""))))))),"")</f>
        <v>0.0208333333333333</v>
      </c>
      <c r="AZ23" s="30" t="n">
        <f aca="false">IF(F23,IF(E23,IF(E23&gt;F23,F23+"24:00"-E23,F23-E23),0),0)+IF(G23,IF(G23,IF(G23&gt;H23,H23+"24:00"-G23,H23-G23),0),0)</f>
        <v>0</v>
      </c>
      <c r="BA23" s="31" t="n">
        <f aca="false">AZ23*24</f>
        <v>0</v>
      </c>
      <c r="BB23" s="30" t="n">
        <f aca="false">IFERROR(IF(WEEKDAY(C23)=WEEKDAY($P$6),$Q$6, IF(WEEKDAY(C23)=WEEKDAY($P$7),$Q$7, IF(WEEKDAY(C23)=WEEKDAY($P$8),$Q$8, IF(WEEKDAY(C23)=WEEKDAY($P$9),$Q$9, IF(WEEKDAY(C23)=WEEKDAY($P$10),$Q$10, IF(WEEKDAY(C23)=WEEKDAY($P$11),$Q$11, IF(WEEKDAY(C23)=WEEKDAY($P$12),$Q$12,""))))))),"")</f>
        <v>0</v>
      </c>
    </row>
    <row r="24" customFormat="false" ht="17.35" hidden="false" customHeight="false" outlineLevel="0" collapsed="false">
      <c r="B24" s="32" t="n">
        <f aca="false">B23+1</f>
        <v>41778</v>
      </c>
      <c r="C24" s="33" t="n">
        <f aca="false">B24</f>
        <v>41778</v>
      </c>
      <c r="D24" s="19"/>
      <c r="E24" s="34"/>
      <c r="F24" s="34"/>
      <c r="G24" s="34"/>
      <c r="H24" s="34"/>
      <c r="I24" s="34" t="str">
        <f aca="true">IF(AZ24=0,"",IF(AY24=0,"",IF(OR(B24&lt;=TODAY(),AZ24),AY24,"")))</f>
        <v/>
      </c>
      <c r="J24" s="22" t="n">
        <f aca="false">IF(AND(Feiertage!$G$2&lt;&gt;"ja",AV24=1),IF(AZ24&gt;0,BB24+AZ24,BB24),IF(AZ24=0,0, IF(I24&lt;&gt;"",AZ24-I24,AZ24)))+AX24</f>
        <v>0</v>
      </c>
      <c r="K24" s="34" t="str">
        <f aca="false">IF(AV24=0,BB24,IF(Feiertage!$G$2="ja","00:00",BB24))</f>
        <v>00:00</v>
      </c>
      <c r="L24" s="22" t="str">
        <f aca="true">IF(OR(B24&lt;=TODAY(),J24,AW24="G"),IF(J24&lt;&gt;"",IF(J24-K24=0,"",J24-K24),IF(K24&lt;&gt;"",-K24,"")),"")</f>
        <v/>
      </c>
      <c r="M24" s="23" t="str">
        <f aca="false">IF(LOWER(AW24)=LOWER(Urlaub!$W$19),Urlaub!$S$19, IF(LOWER(AW24)=LOWER(Urlaub!$W$20),Urlaub!$S$20, IF(LOWER(AW24)=LOWER(Urlaub!$W$21),Urlaub!$S$21, IF(LOWER(AW24)=LOWER(Urlaub!$W$22),Urlaub!$S$22, IF(LOWER(AW24)=LOWER(Urlaub!$W$23),Urlaub!$S$23, IF(LOWER(AW24)=LOWER(Urlaub!$W$24),Urlaub!$S$24,""))))))&amp;IF(AND(EXACT(LOWER(AW24),AW24),AW24&lt;&gt;0)," 1/2","")</f>
        <v/>
      </c>
      <c r="N24" s="36" t="n">
        <f aca="false">24*J24*IF(WEEKDAY(C24)=WEEKDAY($P$6),$S$6, IF(WEEKDAY(C24)=WEEKDAY($P$7),$S$7, IF(WEEKDAY(C24)=WEEKDAY($P$8),$S$8, IF(WEEKDAY(C24)=WEEKDAY($P$9),$S$9, IF(WEEKDAY(C24)=WEEKDAY($P$10),$S$10, IF(WEEKDAY(C24)=WEEKDAY($P$11),$S$11, IF(WEEKDAY(C24)=WEEKDAY($P$12),$S$12,"")))))))</f>
        <v>0</v>
      </c>
      <c r="AV24" s="0" t="n">
        <f aca="false">IF(IFERROR(MATCH($B24,Feiertage!$B$2:$B$34,0)&gt;0,0),1,0)</f>
        <v>1</v>
      </c>
      <c r="AW24" s="27" t="n">
        <f aca="false">IFERROR(HLOOKUP(DAY(B24),Urlaub!$C$4:$AG$16,MONTH(B24)+1,0),0)</f>
        <v>0</v>
      </c>
      <c r="AX24" s="28" t="n">
        <f aca="false">IFERROR(IF(OR(AW24=0,AW24="G"),0,IF(EXACT(LOWER(AW24),AW24),0.5*BB24,BB24)),"")</f>
        <v>0</v>
      </c>
      <c r="AY24" s="29" t="n">
        <f aca="false">IFERROR(IF(WEEKDAY(C24)=WEEKDAY($P$6),$R$6, IF(WEEKDAY(C24)=WEEKDAY($P$7),$R$7, IF(WEEKDAY(C24)=WEEKDAY($P$8),$R$8, IF(WEEKDAY(C24)=WEEKDAY($P$9),$R$9, IF(WEEKDAY(C24)=WEEKDAY($P$10),$R$10, IF(WEEKDAY(C24)=WEEKDAY($P$11),$R$11, IF(WEEKDAY(C24)=WEEKDAY($P$12),$R$12,""))))))),"")</f>
        <v>0.0208333333333333</v>
      </c>
      <c r="AZ24" s="30" t="n">
        <f aca="false">IF(F24,IF(E24,IF(E24&gt;F24,F24+"24:00"-E24,F24-E24),0),0)+IF(G24,IF(G24,IF(G24&gt;H24,H24+"24:00"-G24,H24-G24),0),0)</f>
        <v>0</v>
      </c>
      <c r="BA24" s="31" t="n">
        <f aca="false">AZ24*24</f>
        <v>0</v>
      </c>
      <c r="BB24" s="30" t="n">
        <f aca="false">IFERROR(IF(WEEKDAY(C24)=WEEKDAY($P$6),$Q$6, IF(WEEKDAY(C24)=WEEKDAY($P$7),$Q$7, IF(WEEKDAY(C24)=WEEKDAY($P$8),$Q$8, IF(WEEKDAY(C24)=WEEKDAY($P$9),$Q$9, IF(WEEKDAY(C24)=WEEKDAY($P$10),$Q$10, IF(WEEKDAY(C24)=WEEKDAY($P$11),$Q$11, IF(WEEKDAY(C24)=WEEKDAY($P$12),$Q$12,""))))))),"")</f>
        <v>0</v>
      </c>
    </row>
    <row r="25" customFormat="false" ht="17.35" hidden="false" customHeight="false" outlineLevel="0" collapsed="false">
      <c r="B25" s="32" t="n">
        <f aca="false">B24+1</f>
        <v>41779</v>
      </c>
      <c r="C25" s="33" t="n">
        <f aca="false">B25</f>
        <v>41779</v>
      </c>
      <c r="D25" s="19"/>
      <c r="E25" s="34"/>
      <c r="F25" s="34"/>
      <c r="G25" s="34"/>
      <c r="H25" s="34"/>
      <c r="I25" s="34" t="str">
        <f aca="true">IF(AZ25=0,"",IF(AY25=0,"",IF(OR(B25&lt;=TODAY(),AZ25),AY25,"")))</f>
        <v/>
      </c>
      <c r="J25" s="22" t="n">
        <f aca="false">IF(AND(Feiertage!$G$2&lt;&gt;"ja",AV25=1),IF(AZ25&gt;0,BB25+AZ25,BB25),IF(AZ25=0,0, IF(I25&lt;&gt;"",AZ25-I25,AZ25)))+AX25</f>
        <v>0</v>
      </c>
      <c r="K25" s="34" t="str">
        <f aca="false">IF(AV25=0,BB25,IF(Feiertage!$G$2="ja","00:00",BB25))</f>
        <v>00:00</v>
      </c>
      <c r="L25" s="22" t="str">
        <f aca="true">IF(OR(B25&lt;=TODAY(),J25,AW25="G"),IF(J25&lt;&gt;"",IF(J25-K25=0,"",J25-K25),IF(K25&lt;&gt;"",-K25,"")),"")</f>
        <v/>
      </c>
      <c r="M25" s="23" t="str">
        <f aca="false">IF(LOWER(AW25)=LOWER(Urlaub!$W$19),Urlaub!$S$19, IF(LOWER(AW25)=LOWER(Urlaub!$W$20),Urlaub!$S$20, IF(LOWER(AW25)=LOWER(Urlaub!$W$21),Urlaub!$S$21, IF(LOWER(AW25)=LOWER(Urlaub!$W$22),Urlaub!$S$22, IF(LOWER(AW25)=LOWER(Urlaub!$W$23),Urlaub!$S$23, IF(LOWER(AW25)=LOWER(Urlaub!$W$24),Urlaub!$S$24,""))))))&amp;IF(AND(EXACT(LOWER(AW25),AW25),AW25&lt;&gt;0)," 1/2","")</f>
        <v/>
      </c>
      <c r="N25" s="36" t="n">
        <f aca="false">24*J25*IF(WEEKDAY(C25)=WEEKDAY($P$6),$S$6, IF(WEEKDAY(C25)=WEEKDAY($P$7),$S$7, IF(WEEKDAY(C25)=WEEKDAY($P$8),$S$8, IF(WEEKDAY(C25)=WEEKDAY($P$9),$S$9, IF(WEEKDAY(C25)=WEEKDAY($P$10),$S$10, IF(WEEKDAY(C25)=WEEKDAY($P$11),$S$11, IF(WEEKDAY(C25)=WEEKDAY($P$12),$S$12,"")))))))</f>
        <v>0</v>
      </c>
      <c r="AV25" s="0" t="n">
        <f aca="false">IF(IFERROR(MATCH($B25,Feiertage!$B$2:$B$34,0)&gt;0,0),1,0)</f>
        <v>1</v>
      </c>
      <c r="AW25" s="27" t="n">
        <f aca="false">IFERROR(HLOOKUP(DAY(B25),Urlaub!$C$4:$AG$16,MONTH(B25)+1,0),0)</f>
        <v>0</v>
      </c>
      <c r="AX25" s="28" t="n">
        <f aca="false">IFERROR(IF(OR(AW25=0,AW25="G"),0,IF(EXACT(LOWER(AW25),AW25),0.5*BB25,BB25)),"")</f>
        <v>0</v>
      </c>
      <c r="AY25" s="29" t="n">
        <f aca="false">IFERROR(IF(WEEKDAY(C25)=WEEKDAY($P$6),$R$6, IF(WEEKDAY(C25)=WEEKDAY($P$7),$R$7, IF(WEEKDAY(C25)=WEEKDAY($P$8),$R$8, IF(WEEKDAY(C25)=WEEKDAY($P$9),$R$9, IF(WEEKDAY(C25)=WEEKDAY($P$10),$R$10, IF(WEEKDAY(C25)=WEEKDAY($P$11),$R$11, IF(WEEKDAY(C25)=WEEKDAY($P$12),$R$12,""))))))),"")</f>
        <v>0.0208333333333333</v>
      </c>
      <c r="AZ25" s="30" t="n">
        <f aca="false">IF(F25,IF(E25,IF(E25&gt;F25,F25+"24:00"-E25,F25-E25),0),0)+IF(G25,IF(G25,IF(G25&gt;H25,H25+"24:00"-G25,H25-G25),0),0)</f>
        <v>0</v>
      </c>
      <c r="BA25" s="31" t="n">
        <f aca="false">AZ25*24</f>
        <v>0</v>
      </c>
      <c r="BB25" s="30" t="n">
        <f aca="false">IFERROR(IF(WEEKDAY(C25)=WEEKDAY($P$6),$Q$6, IF(WEEKDAY(C25)=WEEKDAY($P$7),$Q$7, IF(WEEKDAY(C25)=WEEKDAY($P$8),$Q$8, IF(WEEKDAY(C25)=WEEKDAY($P$9),$Q$9, IF(WEEKDAY(C25)=WEEKDAY($P$10),$Q$10, IF(WEEKDAY(C25)=WEEKDAY($P$11),$Q$11, IF(WEEKDAY(C25)=WEEKDAY($P$12),$Q$12,""))))))),"")</f>
        <v>0.333333333333333</v>
      </c>
    </row>
    <row r="26" customFormat="false" ht="17.35" hidden="false" customHeight="false" outlineLevel="0" collapsed="false">
      <c r="B26" s="32" t="n">
        <f aca="false">B25+1</f>
        <v>41780</v>
      </c>
      <c r="C26" s="33" t="n">
        <f aca="false">B26</f>
        <v>41780</v>
      </c>
      <c r="D26" s="19"/>
      <c r="E26" s="34"/>
      <c r="F26" s="34"/>
      <c r="G26" s="34"/>
      <c r="H26" s="34"/>
      <c r="I26" s="34" t="str">
        <f aca="true">IF(AZ26=0,"",IF(AY26=0,"",IF(OR(B26&lt;=TODAY(),AZ26),AY26,"")))</f>
        <v/>
      </c>
      <c r="J26" s="22" t="n">
        <f aca="false">IF(AND(Feiertage!$G$2&lt;&gt;"ja",AV26=1),IF(AZ26&gt;0,BB26+AZ26,BB26),IF(AZ26=0,0, IF(I26&lt;&gt;"",AZ26-I26,AZ26)))+AX26</f>
        <v>0</v>
      </c>
      <c r="K26" s="34" t="n">
        <f aca="false">IF(AV26=0,BB26,IF(Feiertage!$G$2="ja","00:00",BB26))</f>
        <v>0.333333333333333</v>
      </c>
      <c r="L26" s="22" t="str">
        <f aca="true">IF(OR(B26&lt;=TODAY(),J26,AW26="G"),IF(J26&lt;&gt;"",IF(J26-K26=0,"",J26-K26),IF(K26&lt;&gt;"",-K26,"")),"")</f>
        <v/>
      </c>
      <c r="M26" s="23" t="str">
        <f aca="false">IF(LOWER(AW26)=LOWER(Urlaub!$W$19),Urlaub!$S$19, IF(LOWER(AW26)=LOWER(Urlaub!$W$20),Urlaub!$S$20, IF(LOWER(AW26)=LOWER(Urlaub!$W$21),Urlaub!$S$21, IF(LOWER(AW26)=LOWER(Urlaub!$W$22),Urlaub!$S$22, IF(LOWER(AW26)=LOWER(Urlaub!$W$23),Urlaub!$S$23, IF(LOWER(AW26)=LOWER(Urlaub!$W$24),Urlaub!$S$24,""))))))&amp;IF(AND(EXACT(LOWER(AW26),AW26),AW26&lt;&gt;0)," 1/2","")</f>
        <v/>
      </c>
      <c r="N26" s="36" t="n">
        <f aca="false">24*J26*IF(WEEKDAY(C26)=WEEKDAY($P$6),$S$6, IF(WEEKDAY(C26)=WEEKDAY($P$7),$S$7, IF(WEEKDAY(C26)=WEEKDAY($P$8),$S$8, IF(WEEKDAY(C26)=WEEKDAY($P$9),$S$9, IF(WEEKDAY(C26)=WEEKDAY($P$10),$S$10, IF(WEEKDAY(C26)=WEEKDAY($P$11),$S$11, IF(WEEKDAY(C26)=WEEKDAY($P$12),$S$12,"")))))))</f>
        <v>0</v>
      </c>
      <c r="AV26" s="0" t="n">
        <f aca="false">IF(IFERROR(MATCH($B26,Feiertage!$B$2:$B$34,0)&gt;0,0),1,0)</f>
        <v>0</v>
      </c>
      <c r="AW26" s="27" t="n">
        <f aca="false">IFERROR(HLOOKUP(DAY(B26),Urlaub!$C$4:$AG$16,MONTH(B26)+1,0),0)</f>
        <v>0</v>
      </c>
      <c r="AX26" s="28" t="n">
        <f aca="false">IFERROR(IF(OR(AW26=0,AW26="G"),0,IF(EXACT(LOWER(AW26),AW26),0.5*BB26,BB26)),"")</f>
        <v>0</v>
      </c>
      <c r="AY26" s="29" t="n">
        <f aca="false">IFERROR(IF(WEEKDAY(C26)=WEEKDAY($P$6),$R$6, IF(WEEKDAY(C26)=WEEKDAY($P$7),$R$7, IF(WEEKDAY(C26)=WEEKDAY($P$8),$R$8, IF(WEEKDAY(C26)=WEEKDAY($P$9),$R$9, IF(WEEKDAY(C26)=WEEKDAY($P$10),$R$10, IF(WEEKDAY(C26)=WEEKDAY($P$11),$R$11, IF(WEEKDAY(C26)=WEEKDAY($P$12),$R$12,""))))))),"")</f>
        <v>0.0208333333333333</v>
      </c>
      <c r="AZ26" s="30" t="n">
        <f aca="false">IF(F26,IF(E26,IF(E26&gt;F26,F26+"24:00"-E26,F26-E26),0),0)+IF(G26,IF(G26,IF(G26&gt;H26,H26+"24:00"-G26,H26-G26),0),0)</f>
        <v>0</v>
      </c>
      <c r="BA26" s="31" t="n">
        <f aca="false">AZ26*24</f>
        <v>0</v>
      </c>
      <c r="BB26" s="30" t="n">
        <f aca="false">IFERROR(IF(WEEKDAY(C26)=WEEKDAY($P$6),$Q$6, IF(WEEKDAY(C26)=WEEKDAY($P$7),$Q$7, IF(WEEKDAY(C26)=WEEKDAY($P$8),$Q$8, IF(WEEKDAY(C26)=WEEKDAY($P$9),$Q$9, IF(WEEKDAY(C26)=WEEKDAY($P$10),$Q$10, IF(WEEKDAY(C26)=WEEKDAY($P$11),$Q$11, IF(WEEKDAY(C26)=WEEKDAY($P$12),$Q$12,""))))))),"")</f>
        <v>0.333333333333333</v>
      </c>
    </row>
    <row r="27" customFormat="false" ht="17.35" hidden="false" customHeight="false" outlineLevel="0" collapsed="false">
      <c r="B27" s="32" t="n">
        <f aca="false">B26+1</f>
        <v>41781</v>
      </c>
      <c r="C27" s="33" t="n">
        <f aca="false">B27</f>
        <v>41781</v>
      </c>
      <c r="D27" s="19"/>
      <c r="E27" s="34"/>
      <c r="F27" s="34"/>
      <c r="G27" s="34"/>
      <c r="H27" s="34"/>
      <c r="I27" s="34" t="str">
        <f aca="true">IF(AZ27=0,"",IF(AY27=0,"",IF(OR(B27&lt;=TODAY(),AZ27),AY27,"")))</f>
        <v/>
      </c>
      <c r="J27" s="22" t="n">
        <f aca="false">IF(AND(Feiertage!$G$2&lt;&gt;"ja",AV27=1),IF(AZ27&gt;0,BB27+AZ27,BB27),IF(AZ27=0,0, IF(I27&lt;&gt;"",AZ27-I27,AZ27)))+AX27</f>
        <v>0</v>
      </c>
      <c r="K27" s="34" t="n">
        <f aca="false">IF(AV27=0,BB27,IF(Feiertage!$G$2="ja","00:00",BB27))</f>
        <v>0.333333333333333</v>
      </c>
      <c r="L27" s="22" t="str">
        <f aca="true">IF(OR(B27&lt;=TODAY(),J27,AW27="G"),IF(J27&lt;&gt;"",IF(J27-K27=0,"",J27-K27),IF(K27&lt;&gt;"",-K27,"")),"")</f>
        <v/>
      </c>
      <c r="M27" s="23" t="str">
        <f aca="false">IF(LOWER(AW27)=LOWER(Urlaub!$W$19),Urlaub!$S$19, IF(LOWER(AW27)=LOWER(Urlaub!$W$20),Urlaub!$S$20, IF(LOWER(AW27)=LOWER(Urlaub!$W$21),Urlaub!$S$21, IF(LOWER(AW27)=LOWER(Urlaub!$W$22),Urlaub!$S$22, IF(LOWER(AW27)=LOWER(Urlaub!$W$23),Urlaub!$S$23, IF(LOWER(AW27)=LOWER(Urlaub!$W$24),Urlaub!$S$24,""))))))&amp;IF(AND(EXACT(LOWER(AW27),AW27),AW27&lt;&gt;0)," 1/2","")</f>
        <v/>
      </c>
      <c r="N27" s="36" t="n">
        <f aca="false">24*J27*IF(WEEKDAY(C27)=WEEKDAY($P$6),$S$6, IF(WEEKDAY(C27)=WEEKDAY($P$7),$S$7, IF(WEEKDAY(C27)=WEEKDAY($P$8),$S$8, IF(WEEKDAY(C27)=WEEKDAY($P$9),$S$9, IF(WEEKDAY(C27)=WEEKDAY($P$10),$S$10, IF(WEEKDAY(C27)=WEEKDAY($P$11),$S$11, IF(WEEKDAY(C27)=WEEKDAY($P$12),$S$12,"")))))))</f>
        <v>0</v>
      </c>
      <c r="AV27" s="0" t="n">
        <f aca="false">IF(IFERROR(MATCH($B27,Feiertage!$B$2:$B$34,0)&gt;0,0),1,0)</f>
        <v>0</v>
      </c>
      <c r="AW27" s="27" t="n">
        <f aca="false">IFERROR(HLOOKUP(DAY(B27),Urlaub!$C$4:$AG$16,MONTH(B27)+1,0),0)</f>
        <v>0</v>
      </c>
      <c r="AX27" s="28" t="n">
        <f aca="false">IFERROR(IF(OR(AW27=0,AW27="G"),0,IF(EXACT(LOWER(AW27),AW27),0.5*BB27,BB27)),"")</f>
        <v>0</v>
      </c>
      <c r="AY27" s="29" t="n">
        <f aca="false">IFERROR(IF(WEEKDAY(C27)=WEEKDAY($P$6),$R$6, IF(WEEKDAY(C27)=WEEKDAY($P$7),$R$7, IF(WEEKDAY(C27)=WEEKDAY($P$8),$R$8, IF(WEEKDAY(C27)=WEEKDAY($P$9),$R$9, IF(WEEKDAY(C27)=WEEKDAY($P$10),$R$10, IF(WEEKDAY(C27)=WEEKDAY($P$11),$R$11, IF(WEEKDAY(C27)=WEEKDAY($P$12),$R$12,""))))))),"")</f>
        <v>0.0208333333333333</v>
      </c>
      <c r="AZ27" s="30" t="n">
        <f aca="false">IF(F27,IF(E27,IF(E27&gt;F27,F27+"24:00"-E27,F27-E27),0),0)+IF(G27,IF(G27,IF(G27&gt;H27,H27+"24:00"-G27,H27-G27),0),0)</f>
        <v>0</v>
      </c>
      <c r="BA27" s="31" t="n">
        <f aca="false">AZ27*24</f>
        <v>0</v>
      </c>
      <c r="BB27" s="30" t="n">
        <f aca="false">IFERROR(IF(WEEKDAY(C27)=WEEKDAY($P$6),$Q$6, IF(WEEKDAY(C27)=WEEKDAY($P$7),$Q$7, IF(WEEKDAY(C27)=WEEKDAY($P$8),$Q$8, IF(WEEKDAY(C27)=WEEKDAY($P$9),$Q$9, IF(WEEKDAY(C27)=WEEKDAY($P$10),$Q$10, IF(WEEKDAY(C27)=WEEKDAY($P$11),$Q$11, IF(WEEKDAY(C27)=WEEKDAY($P$12),$Q$12,""))))))),"")</f>
        <v>0.333333333333333</v>
      </c>
    </row>
    <row r="28" customFormat="false" ht="17.35" hidden="false" customHeight="false" outlineLevel="0" collapsed="false">
      <c r="B28" s="32" t="n">
        <f aca="false">B27+1</f>
        <v>41782</v>
      </c>
      <c r="C28" s="33" t="n">
        <f aca="false">B28</f>
        <v>41782</v>
      </c>
      <c r="D28" s="19"/>
      <c r="E28" s="34"/>
      <c r="F28" s="34"/>
      <c r="G28" s="34"/>
      <c r="H28" s="34"/>
      <c r="I28" s="34" t="str">
        <f aca="true">IF(AZ28=0,"",IF(AY28=0,"",IF(OR(B28&lt;=TODAY(),AZ28),AY28,"")))</f>
        <v/>
      </c>
      <c r="J28" s="22" t="n">
        <f aca="false">IF(AND(Feiertage!$G$2&lt;&gt;"ja",AV28=1),IF(AZ28&gt;0,BB28+AZ28,BB28),IF(AZ28=0,0, IF(I28&lt;&gt;"",AZ28-I28,AZ28)))+AX28</f>
        <v>0</v>
      </c>
      <c r="K28" s="34" t="n">
        <f aca="false">IF(AV28=0,BB28,IF(Feiertage!$G$2="ja","00:00",BB28))</f>
        <v>0.333333333333333</v>
      </c>
      <c r="L28" s="22" t="str">
        <f aca="true">IF(OR(B28&lt;=TODAY(),J28,AW28="G"),IF(J28&lt;&gt;"",IF(J28-K28=0,"",J28-K28),IF(K28&lt;&gt;"",-K28,"")),"")</f>
        <v/>
      </c>
      <c r="M28" s="23" t="str">
        <f aca="false">IF(LOWER(AW28)=LOWER(Urlaub!$W$19),Urlaub!$S$19, IF(LOWER(AW28)=LOWER(Urlaub!$W$20),Urlaub!$S$20, IF(LOWER(AW28)=LOWER(Urlaub!$W$21),Urlaub!$S$21, IF(LOWER(AW28)=LOWER(Urlaub!$W$22),Urlaub!$S$22, IF(LOWER(AW28)=LOWER(Urlaub!$W$23),Urlaub!$S$23, IF(LOWER(AW28)=LOWER(Urlaub!$W$24),Urlaub!$S$24,""))))))&amp;IF(AND(EXACT(LOWER(AW28),AW28),AW28&lt;&gt;0)," 1/2","")</f>
        <v/>
      </c>
      <c r="N28" s="36" t="n">
        <f aca="false">24*J28*IF(WEEKDAY(C28)=WEEKDAY($P$6),$S$6, IF(WEEKDAY(C28)=WEEKDAY($P$7),$S$7, IF(WEEKDAY(C28)=WEEKDAY($P$8),$S$8, IF(WEEKDAY(C28)=WEEKDAY($P$9),$S$9, IF(WEEKDAY(C28)=WEEKDAY($P$10),$S$10, IF(WEEKDAY(C28)=WEEKDAY($P$11),$S$11, IF(WEEKDAY(C28)=WEEKDAY($P$12),$S$12,"")))))))</f>
        <v>0</v>
      </c>
      <c r="AV28" s="0" t="n">
        <f aca="false">IF(IFERROR(MATCH($B28,Feiertage!$B$2:$B$34,0)&gt;0,0),1,0)</f>
        <v>0</v>
      </c>
      <c r="AW28" s="27" t="n">
        <f aca="false">IFERROR(HLOOKUP(DAY(B28),Urlaub!$C$4:$AG$16,MONTH(B28)+1,0),0)</f>
        <v>0</v>
      </c>
      <c r="AX28" s="28" t="n">
        <f aca="false">IFERROR(IF(OR(AW28=0,AW28="G"),0,IF(EXACT(LOWER(AW28),AW28),0.5*BB28,BB28)),"")</f>
        <v>0</v>
      </c>
      <c r="AY28" s="29" t="n">
        <f aca="false">IFERROR(IF(WEEKDAY(C28)=WEEKDAY($P$6),$R$6, IF(WEEKDAY(C28)=WEEKDAY($P$7),$R$7, IF(WEEKDAY(C28)=WEEKDAY($P$8),$R$8, IF(WEEKDAY(C28)=WEEKDAY($P$9),$R$9, IF(WEEKDAY(C28)=WEEKDAY($P$10),$R$10, IF(WEEKDAY(C28)=WEEKDAY($P$11),$R$11, IF(WEEKDAY(C28)=WEEKDAY($P$12),$R$12,""))))))),"")</f>
        <v>0.0208333333333333</v>
      </c>
      <c r="AZ28" s="30" t="n">
        <f aca="false">IF(F28,IF(E28,IF(E28&gt;F28,F28+"24:00"-E28,F28-E28),0),0)+IF(G28,IF(G28,IF(G28&gt;H28,H28+"24:00"-G28,H28-G28),0),0)</f>
        <v>0</v>
      </c>
      <c r="BA28" s="31" t="n">
        <f aca="false">AZ28*24</f>
        <v>0</v>
      </c>
      <c r="BB28" s="30" t="n">
        <f aca="false">IFERROR(IF(WEEKDAY(C28)=WEEKDAY($P$6),$Q$6, IF(WEEKDAY(C28)=WEEKDAY($P$7),$Q$7, IF(WEEKDAY(C28)=WEEKDAY($P$8),$Q$8, IF(WEEKDAY(C28)=WEEKDAY($P$9),$Q$9, IF(WEEKDAY(C28)=WEEKDAY($P$10),$Q$10, IF(WEEKDAY(C28)=WEEKDAY($P$11),$Q$11, IF(WEEKDAY(C28)=WEEKDAY($P$12),$Q$12,""))))))),"")</f>
        <v>0.333333333333333</v>
      </c>
    </row>
    <row r="29" customFormat="false" ht="17.35" hidden="false" customHeight="false" outlineLevel="0" collapsed="false">
      <c r="B29" s="32" t="n">
        <f aca="false">B28+1</f>
        <v>41783</v>
      </c>
      <c r="C29" s="33" t="n">
        <f aca="false">B29</f>
        <v>41783</v>
      </c>
      <c r="D29" s="19"/>
      <c r="E29" s="34"/>
      <c r="F29" s="34"/>
      <c r="G29" s="34"/>
      <c r="H29" s="34"/>
      <c r="I29" s="34" t="str">
        <f aca="true">IF(AZ29=0,"",IF(AY29=0,"",IF(OR(B29&lt;=TODAY(),AZ29),AY29,"")))</f>
        <v/>
      </c>
      <c r="J29" s="22" t="n">
        <f aca="false">IF(AND(Feiertage!$G$2&lt;&gt;"ja",AV29=1),IF(AZ29&gt;0,BB29+AZ29,BB29),IF(AZ29=0,0, IF(I29&lt;&gt;"",AZ29-I29,AZ29)))+AX29</f>
        <v>0</v>
      </c>
      <c r="K29" s="34" t="n">
        <f aca="false">IF(AV29=0,BB29,IF(Feiertage!$G$2="ja","00:00",BB29))</f>
        <v>0.25</v>
      </c>
      <c r="L29" s="22" t="str">
        <f aca="true">IF(OR(B29&lt;=TODAY(),J29,AW29="G"),IF(J29&lt;&gt;"",IF(J29-K29=0,"",J29-K29),IF(K29&lt;&gt;"",-K29,"")),"")</f>
        <v/>
      </c>
      <c r="M29" s="23" t="str">
        <f aca="false">IF(LOWER(AW29)=LOWER(Urlaub!$W$19),Urlaub!$S$19, IF(LOWER(AW29)=LOWER(Urlaub!$W$20),Urlaub!$S$20, IF(LOWER(AW29)=LOWER(Urlaub!$W$21),Urlaub!$S$21, IF(LOWER(AW29)=LOWER(Urlaub!$W$22),Urlaub!$S$22, IF(LOWER(AW29)=LOWER(Urlaub!$W$23),Urlaub!$S$23, IF(LOWER(AW29)=LOWER(Urlaub!$W$24),Urlaub!$S$24,""))))))&amp;IF(AND(EXACT(LOWER(AW29),AW29),AW29&lt;&gt;0)," 1/2","")</f>
        <v/>
      </c>
      <c r="N29" s="36" t="n">
        <f aca="false">24*J29*IF(WEEKDAY(C29)=WEEKDAY($P$6),$S$6, IF(WEEKDAY(C29)=WEEKDAY($P$7),$S$7, IF(WEEKDAY(C29)=WEEKDAY($P$8),$S$8, IF(WEEKDAY(C29)=WEEKDAY($P$9),$S$9, IF(WEEKDAY(C29)=WEEKDAY($P$10),$S$10, IF(WEEKDAY(C29)=WEEKDAY($P$11),$S$11, IF(WEEKDAY(C29)=WEEKDAY($P$12),$S$12,"")))))))</f>
        <v>0</v>
      </c>
      <c r="AV29" s="0" t="n">
        <f aca="false">IF(IFERROR(MATCH($B29,Feiertage!$B$2:$B$34,0)&gt;0,0),1,0)</f>
        <v>0</v>
      </c>
      <c r="AW29" s="27" t="n">
        <f aca="false">IFERROR(HLOOKUP(DAY(B29),Urlaub!$C$4:$AG$16,MONTH(B29)+1,0),0)</f>
        <v>0</v>
      </c>
      <c r="AX29" s="28" t="n">
        <f aca="false">IFERROR(IF(OR(AW29=0,AW29="G"),0,IF(EXACT(LOWER(AW29),AW29),0.5*BB29,BB29)),"")</f>
        <v>0</v>
      </c>
      <c r="AY29" s="29" t="n">
        <f aca="false">IFERROR(IF(WEEKDAY(C29)=WEEKDAY($P$6),$R$6, IF(WEEKDAY(C29)=WEEKDAY($P$7),$R$7, IF(WEEKDAY(C29)=WEEKDAY($P$8),$R$8, IF(WEEKDAY(C29)=WEEKDAY($P$9),$R$9, IF(WEEKDAY(C29)=WEEKDAY($P$10),$R$10, IF(WEEKDAY(C29)=WEEKDAY($P$11),$R$11, IF(WEEKDAY(C29)=WEEKDAY($P$12),$R$12,""))))))),"")</f>
        <v>0.0208333333333333</v>
      </c>
      <c r="AZ29" s="30" t="n">
        <f aca="false">IF(F29,IF(E29,IF(E29&gt;F29,F29+"24:00"-E29,F29-E29),0),0)+IF(G29,IF(G29,IF(G29&gt;H29,H29+"24:00"-G29,H29-G29),0),0)</f>
        <v>0</v>
      </c>
      <c r="BA29" s="31" t="n">
        <f aca="false">AZ29*24</f>
        <v>0</v>
      </c>
      <c r="BB29" s="30" t="n">
        <f aca="false">IFERROR(IF(WEEKDAY(C29)=WEEKDAY($P$6),$Q$6, IF(WEEKDAY(C29)=WEEKDAY($P$7),$Q$7, IF(WEEKDAY(C29)=WEEKDAY($P$8),$Q$8, IF(WEEKDAY(C29)=WEEKDAY($P$9),$Q$9, IF(WEEKDAY(C29)=WEEKDAY($P$10),$Q$10, IF(WEEKDAY(C29)=WEEKDAY($P$11),$Q$11, IF(WEEKDAY(C29)=WEEKDAY($P$12),$Q$12,""))))))),"")</f>
        <v>0.25</v>
      </c>
    </row>
    <row r="30" customFormat="false" ht="17.35" hidden="false" customHeight="false" outlineLevel="0" collapsed="false">
      <c r="B30" s="32" t="n">
        <f aca="false">B29+1</f>
        <v>41784</v>
      </c>
      <c r="C30" s="33" t="n">
        <f aca="false">B30</f>
        <v>41784</v>
      </c>
      <c r="D30" s="19"/>
      <c r="E30" s="34"/>
      <c r="F30" s="34"/>
      <c r="G30" s="34"/>
      <c r="H30" s="34"/>
      <c r="I30" s="34" t="str">
        <f aca="true">IF(AZ30=0,"",IF(AY30=0,"",IF(OR(B30&lt;=TODAY(),AZ30),AY30,"")))</f>
        <v/>
      </c>
      <c r="J30" s="22" t="n">
        <f aca="false">IF(AND(Feiertage!$G$2&lt;&gt;"ja",AV30=1),IF(AZ30&gt;0,BB30+AZ30,BB30),IF(AZ30=0,0, IF(I30&lt;&gt;"",AZ30-I30,AZ30)))+AX30</f>
        <v>0</v>
      </c>
      <c r="K30" s="34" t="n">
        <f aca="false">IF(AV30=0,BB30,IF(Feiertage!$G$2="ja","00:00",BB30))</f>
        <v>0</v>
      </c>
      <c r="L30" s="22" t="str">
        <f aca="true">IF(OR(B30&lt;=TODAY(),J30,AW30="G"),IF(J30&lt;&gt;"",IF(J30-K30=0,"",J30-K30),IF(K30&lt;&gt;"",-K30,"")),"")</f>
        <v/>
      </c>
      <c r="M30" s="23" t="str">
        <f aca="false">IF(LOWER(AW30)=LOWER(Urlaub!$W$19),Urlaub!$S$19, IF(LOWER(AW30)=LOWER(Urlaub!$W$20),Urlaub!$S$20, IF(LOWER(AW30)=LOWER(Urlaub!$W$21),Urlaub!$S$21, IF(LOWER(AW30)=LOWER(Urlaub!$W$22),Urlaub!$S$22, IF(LOWER(AW30)=LOWER(Urlaub!$W$23),Urlaub!$S$23, IF(LOWER(AW30)=LOWER(Urlaub!$W$24),Urlaub!$S$24,""))))))&amp;IF(AND(EXACT(LOWER(AW30),AW30),AW30&lt;&gt;0)," 1/2","")</f>
        <v/>
      </c>
      <c r="N30" s="36" t="n">
        <f aca="false">24*J30*IF(WEEKDAY(C30)=WEEKDAY($P$6),$S$6, IF(WEEKDAY(C30)=WEEKDAY($P$7),$S$7, IF(WEEKDAY(C30)=WEEKDAY($P$8),$S$8, IF(WEEKDAY(C30)=WEEKDAY($P$9),$S$9, IF(WEEKDAY(C30)=WEEKDAY($P$10),$S$10, IF(WEEKDAY(C30)=WEEKDAY($P$11),$S$11, IF(WEEKDAY(C30)=WEEKDAY($P$12),$S$12,"")))))))</f>
        <v>0</v>
      </c>
      <c r="AV30" s="0" t="n">
        <f aca="false">IF(IFERROR(MATCH($B30,Feiertage!$B$2:$B$34,0)&gt;0,0),1,0)</f>
        <v>0</v>
      </c>
      <c r="AW30" s="27" t="n">
        <f aca="false">IFERROR(HLOOKUP(DAY(B30),Urlaub!$C$4:$AG$16,MONTH(B30)+1,0),0)</f>
        <v>0</v>
      </c>
      <c r="AX30" s="28" t="n">
        <f aca="false">IFERROR(IF(OR(AW30=0,AW30="G"),0,IF(EXACT(LOWER(AW30),AW30),0.5*BB30,BB30)),"")</f>
        <v>0</v>
      </c>
      <c r="AY30" s="29" t="n">
        <f aca="false">IFERROR(IF(WEEKDAY(C30)=WEEKDAY($P$6),$R$6, IF(WEEKDAY(C30)=WEEKDAY($P$7),$R$7, IF(WEEKDAY(C30)=WEEKDAY($P$8),$R$8, IF(WEEKDAY(C30)=WEEKDAY($P$9),$R$9, IF(WEEKDAY(C30)=WEEKDAY($P$10),$R$10, IF(WEEKDAY(C30)=WEEKDAY($P$11),$R$11, IF(WEEKDAY(C30)=WEEKDAY($P$12),$R$12,""))))))),"")</f>
        <v>0.0208333333333333</v>
      </c>
      <c r="AZ30" s="30" t="n">
        <f aca="false">IF(F30,IF(E30,IF(E30&gt;F30,F30+"24:00"-E30,F30-E30),0),0)+IF(G30,IF(G30,IF(G30&gt;H30,H30+"24:00"-G30,H30-G30),0),0)</f>
        <v>0</v>
      </c>
      <c r="BA30" s="31" t="n">
        <f aca="false">AZ30*24</f>
        <v>0</v>
      </c>
      <c r="BB30" s="30" t="n">
        <f aca="false">IFERROR(IF(WEEKDAY(C30)=WEEKDAY($P$6),$Q$6, IF(WEEKDAY(C30)=WEEKDAY($P$7),$Q$7, IF(WEEKDAY(C30)=WEEKDAY($P$8),$Q$8, IF(WEEKDAY(C30)=WEEKDAY($P$9),$Q$9, IF(WEEKDAY(C30)=WEEKDAY($P$10),$Q$10, IF(WEEKDAY(C30)=WEEKDAY($P$11),$Q$11, IF(WEEKDAY(C30)=WEEKDAY($P$12),$Q$12,""))))))),"")</f>
        <v>0</v>
      </c>
    </row>
    <row r="31" customFormat="false" ht="17.35" hidden="false" customHeight="false" outlineLevel="0" collapsed="false">
      <c r="B31" s="32" t="n">
        <f aca="false">B30+1</f>
        <v>41785</v>
      </c>
      <c r="C31" s="33" t="n">
        <f aca="false">B31</f>
        <v>41785</v>
      </c>
      <c r="D31" s="19"/>
      <c r="E31" s="34"/>
      <c r="F31" s="34"/>
      <c r="G31" s="34"/>
      <c r="H31" s="34"/>
      <c r="I31" s="34" t="str">
        <f aca="true">IF(AZ31=0,"",IF(AY31=0,"",IF(OR(B31&lt;=TODAY(),AZ31),AY31,"")))</f>
        <v/>
      </c>
      <c r="J31" s="22" t="n">
        <f aca="false">IF(AND(Feiertage!$G$2&lt;&gt;"ja",AV31=1),IF(AZ31&gt;0,BB31+AZ31,BB31),IF(AZ31=0,0, IF(I31&lt;&gt;"",AZ31-I31,AZ31)))+AX31</f>
        <v>0</v>
      </c>
      <c r="K31" s="34" t="n">
        <f aca="false">IF(AV31=0,BB31,IF(Feiertage!$G$2="ja","00:00",BB31))</f>
        <v>0</v>
      </c>
      <c r="L31" s="22" t="str">
        <f aca="true">IF(OR(B31&lt;=TODAY(),J31,AW31="G"),IF(J31&lt;&gt;"",IF(J31-K31=0,"",J31-K31),IF(K31&lt;&gt;"",-K31,"")),"")</f>
        <v/>
      </c>
      <c r="M31" s="23" t="str">
        <f aca="false">IF(LOWER(AW31)=LOWER(Urlaub!$W$19),Urlaub!$S$19, IF(LOWER(AW31)=LOWER(Urlaub!$W$20),Urlaub!$S$20, IF(LOWER(AW31)=LOWER(Urlaub!$W$21),Urlaub!$S$21, IF(LOWER(AW31)=LOWER(Urlaub!$W$22),Urlaub!$S$22, IF(LOWER(AW31)=LOWER(Urlaub!$W$23),Urlaub!$S$23, IF(LOWER(AW31)=LOWER(Urlaub!$W$24),Urlaub!$S$24,""))))))&amp;IF(AND(EXACT(LOWER(AW31),AW31),AW31&lt;&gt;0)," 1/2","")</f>
        <v/>
      </c>
      <c r="N31" s="36" t="n">
        <f aca="false">24*J31*IF(WEEKDAY(C31)=WEEKDAY($P$6),$S$6, IF(WEEKDAY(C31)=WEEKDAY($P$7),$S$7, IF(WEEKDAY(C31)=WEEKDAY($P$8),$S$8, IF(WEEKDAY(C31)=WEEKDAY($P$9),$S$9, IF(WEEKDAY(C31)=WEEKDAY($P$10),$S$10, IF(WEEKDAY(C31)=WEEKDAY($P$11),$S$11, IF(WEEKDAY(C31)=WEEKDAY($P$12),$S$12,"")))))))</f>
        <v>0</v>
      </c>
      <c r="AV31" s="0" t="n">
        <f aca="false">IF(IFERROR(MATCH($B31,Feiertage!$B$2:$B$34,0)&gt;0,0),1,0)</f>
        <v>0</v>
      </c>
      <c r="AW31" s="27" t="n">
        <f aca="false">IFERROR(HLOOKUP(DAY(B31),Urlaub!$C$4:$AG$16,MONTH(B31)+1,0),0)</f>
        <v>0</v>
      </c>
      <c r="AX31" s="28" t="n">
        <f aca="false">IFERROR(IF(OR(AW31=0,AW31="G"),0,IF(EXACT(LOWER(AW31),AW31),0.5*BB31,BB31)),"")</f>
        <v>0</v>
      </c>
      <c r="AY31" s="29" t="n">
        <f aca="false">IFERROR(IF(WEEKDAY(C31)=WEEKDAY($P$6),$R$6, IF(WEEKDAY(C31)=WEEKDAY($P$7),$R$7, IF(WEEKDAY(C31)=WEEKDAY($P$8),$R$8, IF(WEEKDAY(C31)=WEEKDAY($P$9),$R$9, IF(WEEKDAY(C31)=WEEKDAY($P$10),$R$10, IF(WEEKDAY(C31)=WEEKDAY($P$11),$R$11, IF(WEEKDAY(C31)=WEEKDAY($P$12),$R$12,""))))))),"")</f>
        <v>0.0208333333333333</v>
      </c>
      <c r="AZ31" s="30" t="n">
        <f aca="false">IF(F31,IF(E31,IF(E31&gt;F31,F31+"24:00"-E31,F31-E31),0),0)+IF(G31,IF(G31,IF(G31&gt;H31,H31+"24:00"-G31,H31-G31),0),0)</f>
        <v>0</v>
      </c>
      <c r="BA31" s="31" t="n">
        <f aca="false">AZ31*24</f>
        <v>0</v>
      </c>
      <c r="BB31" s="30" t="n">
        <f aca="false">IFERROR(IF(WEEKDAY(C31)=WEEKDAY($P$6),$Q$6, IF(WEEKDAY(C31)=WEEKDAY($P$7),$Q$7, IF(WEEKDAY(C31)=WEEKDAY($P$8),$Q$8, IF(WEEKDAY(C31)=WEEKDAY($P$9),$Q$9, IF(WEEKDAY(C31)=WEEKDAY($P$10),$Q$10, IF(WEEKDAY(C31)=WEEKDAY($P$11),$Q$11, IF(WEEKDAY(C31)=WEEKDAY($P$12),$Q$12,""))))))),"")</f>
        <v>0</v>
      </c>
    </row>
    <row r="32" customFormat="false" ht="17.35" hidden="false" customHeight="false" outlineLevel="0" collapsed="false">
      <c r="B32" s="32" t="n">
        <f aca="false">B31+1</f>
        <v>41786</v>
      </c>
      <c r="C32" s="33" t="n">
        <f aca="false">B32</f>
        <v>41786</v>
      </c>
      <c r="D32" s="19"/>
      <c r="E32" s="34"/>
      <c r="F32" s="34"/>
      <c r="G32" s="34"/>
      <c r="H32" s="34"/>
      <c r="I32" s="34" t="str">
        <f aca="true">IF(AZ32=0,"",IF(AY32=0,"",IF(OR(B32&lt;=TODAY(),AZ32),AY32,"")))</f>
        <v/>
      </c>
      <c r="J32" s="22" t="n">
        <f aca="false">IF(AND(Feiertage!$G$2&lt;&gt;"ja",AV32=1),IF(AZ32&gt;0,BB32+AZ32,BB32),IF(AZ32=0,0, IF(I32&lt;&gt;"",AZ32-I32,AZ32)))+AX32</f>
        <v>0</v>
      </c>
      <c r="K32" s="34" t="n">
        <f aca="false">IF(AV32=0,BB32,IF(Feiertage!$G$2="ja","00:00",BB32))</f>
        <v>0.333333333333333</v>
      </c>
      <c r="L32" s="22" t="str">
        <f aca="true">IF(OR(B32&lt;=TODAY(),J32,AW32="G"),IF(J32&lt;&gt;"",IF(J32-K32=0,"",J32-K32),IF(K32&lt;&gt;"",-K32,"")),"")</f>
        <v/>
      </c>
      <c r="M32" s="23" t="str">
        <f aca="false">IF(LOWER(AW32)=LOWER(Urlaub!$W$19),Urlaub!$S$19, IF(LOWER(AW32)=LOWER(Urlaub!$W$20),Urlaub!$S$20, IF(LOWER(AW32)=LOWER(Urlaub!$W$21),Urlaub!$S$21, IF(LOWER(AW32)=LOWER(Urlaub!$W$22),Urlaub!$S$22, IF(LOWER(AW32)=LOWER(Urlaub!$W$23),Urlaub!$S$23, IF(LOWER(AW32)=LOWER(Urlaub!$W$24),Urlaub!$S$24,""))))))&amp;IF(AND(EXACT(LOWER(AW32),AW32),AW32&lt;&gt;0)," 1/2","")</f>
        <v/>
      </c>
      <c r="N32" s="36" t="n">
        <f aca="false">24*J32*IF(WEEKDAY(C32)=WEEKDAY($P$6),$S$6, IF(WEEKDAY(C32)=WEEKDAY($P$7),$S$7, IF(WEEKDAY(C32)=WEEKDAY($P$8),$S$8, IF(WEEKDAY(C32)=WEEKDAY($P$9),$S$9, IF(WEEKDAY(C32)=WEEKDAY($P$10),$S$10, IF(WEEKDAY(C32)=WEEKDAY($P$11),$S$11, IF(WEEKDAY(C32)=WEEKDAY($P$12),$S$12,"")))))))</f>
        <v>0</v>
      </c>
      <c r="AV32" s="0" t="n">
        <f aca="false">IF(IFERROR(MATCH($B32,Feiertage!$B$2:$B$34,0)&gt;0,0),1,0)</f>
        <v>0</v>
      </c>
      <c r="AW32" s="27" t="n">
        <f aca="false">IFERROR(HLOOKUP(DAY(B32),Urlaub!$C$4:$AG$16,MONTH(B32)+1,0),0)</f>
        <v>0</v>
      </c>
      <c r="AX32" s="28" t="n">
        <f aca="false">IFERROR(IF(OR(AW32=0,AW32="G"),0,IF(EXACT(LOWER(AW32),AW32),0.5*BB32,BB32)),"")</f>
        <v>0</v>
      </c>
      <c r="AY32" s="29" t="n">
        <f aca="false">IFERROR(IF(WEEKDAY(C32)=WEEKDAY($P$6),$R$6, IF(WEEKDAY(C32)=WEEKDAY($P$7),$R$7, IF(WEEKDAY(C32)=WEEKDAY($P$8),$R$8, IF(WEEKDAY(C32)=WEEKDAY($P$9),$R$9, IF(WEEKDAY(C32)=WEEKDAY($P$10),$R$10, IF(WEEKDAY(C32)=WEEKDAY($P$11),$R$11, IF(WEEKDAY(C32)=WEEKDAY($P$12),$R$12,""))))))),"")</f>
        <v>0.0208333333333333</v>
      </c>
      <c r="AZ32" s="30" t="n">
        <f aca="false">IF(F32,IF(E32,IF(E32&gt;F32,F32+"24:00"-E32,F32-E32),0),0)+IF(G32,IF(G32,IF(G32&gt;H32,H32+"24:00"-G32,H32-G32),0),0)</f>
        <v>0</v>
      </c>
      <c r="BA32" s="31" t="n">
        <f aca="false">AZ32*24</f>
        <v>0</v>
      </c>
      <c r="BB32" s="30" t="n">
        <f aca="false">IFERROR(IF(WEEKDAY(C32)=WEEKDAY($P$6),$Q$6, IF(WEEKDAY(C32)=WEEKDAY($P$7),$Q$7, IF(WEEKDAY(C32)=WEEKDAY($P$8),$Q$8, IF(WEEKDAY(C32)=WEEKDAY($P$9),$Q$9, IF(WEEKDAY(C32)=WEEKDAY($P$10),$Q$10, IF(WEEKDAY(C32)=WEEKDAY($P$11),$Q$11, IF(WEEKDAY(C32)=WEEKDAY($P$12),$Q$12,""))))))),"")</f>
        <v>0.333333333333333</v>
      </c>
    </row>
    <row r="33" customFormat="false" ht="17.35" hidden="false" customHeight="false" outlineLevel="0" collapsed="false">
      <c r="B33" s="32" t="n">
        <f aca="false">IF(B32&lt;&gt;"",IF(MONTH($B$1)&lt;MONTH(B32+1),"",B32+1),"")</f>
        <v>41787</v>
      </c>
      <c r="C33" s="33" t="n">
        <f aca="false">B33</f>
        <v>41787</v>
      </c>
      <c r="D33" s="19"/>
      <c r="E33" s="34"/>
      <c r="F33" s="34"/>
      <c r="G33" s="34"/>
      <c r="H33" s="34"/>
      <c r="I33" s="34" t="str">
        <f aca="true">IF(AZ33=0,"",IF(AY33=0,"",IF(OR(B33&lt;=TODAY(),AZ33),AY33,"")))</f>
        <v/>
      </c>
      <c r="J33" s="22" t="n">
        <f aca="false">IF(B33&lt;&gt;"",IF(AND(Feiertage!$G$2&lt;&gt;"ja",AV33=1),IF(AZ33&gt;0,BB33+AZ33,BB33),IF(AZ33=0,0, IF(I33&lt;&gt;"",AZ33-I33,AZ33)))+AX33,"")</f>
        <v>0</v>
      </c>
      <c r="K33" s="34" t="n">
        <f aca="false">IF(B33&lt;&gt;"",IF(AV33=0,BB33,IF(Feiertage!$G$2="ja","00:00",BB33)),"")</f>
        <v>0.333333333333333</v>
      </c>
      <c r="L33" s="22" t="str">
        <f aca="true">IF(OR(B33&lt;=TODAY(),J33,AW33="G"),IF(J33&lt;&gt;"",IF(J33-K33=0,"",J33-K33),IF(K33&lt;&gt;"",-K33,"")),"")</f>
        <v/>
      </c>
      <c r="M33" s="23" t="str">
        <f aca="false">IF(LOWER(AW33)=LOWER(Urlaub!$W$19),Urlaub!$S$19, IF(LOWER(AW33)=LOWER(Urlaub!$W$20),Urlaub!$S$20, IF(LOWER(AW33)=LOWER(Urlaub!$W$21),Urlaub!$S$21, IF(LOWER(AW33)=LOWER(Urlaub!$W$22),Urlaub!$S$22, IF(LOWER(AW33)=LOWER(Urlaub!$W$23),Urlaub!$S$23, IF(LOWER(AW33)=LOWER(Urlaub!$W$24),Urlaub!$S$24,""))))))&amp;IF(AND(EXACT(LOWER(AW33),AW33),AW33&lt;&gt;0)," 1/2","")</f>
        <v/>
      </c>
      <c r="N33" s="36" t="n">
        <f aca="false">IF(J33&lt;&gt;"",24*J33*IF(WEEKDAY(C33)=WEEKDAY($P$6),$S$6, IF(WEEKDAY(C33)=WEEKDAY($P$7),$S$7, IF(WEEKDAY(C33)=WEEKDAY($P$8),$S$8, IF(WEEKDAY(C33)=WEEKDAY($P$9),$S$9, IF(WEEKDAY(C33)=WEEKDAY($P$10),$S$10, IF(WEEKDAY(C33)=WEEKDAY($P$11),$S$11, IF(WEEKDAY(C33)=WEEKDAY($P$12),$S$12,""))))))),"")</f>
        <v>0</v>
      </c>
      <c r="AV33" s="0" t="n">
        <f aca="false">IF(IFERROR(MATCH($B33,Feiertage!$B$2:$B$34,0)&gt;0,0),1,0)</f>
        <v>0</v>
      </c>
      <c r="AW33" s="27" t="n">
        <f aca="false">IFERROR(HLOOKUP(DAY(B33),Urlaub!$C$4:$AG$16,MONTH(B33)+1,0),0)</f>
        <v>0</v>
      </c>
      <c r="AX33" s="28" t="n">
        <f aca="false">IFERROR(IF(OR(AW33=0,AW33="G"),0,IF(EXACT(LOWER(AW33),AW33),0.5*BB33,BB33)),"")</f>
        <v>0</v>
      </c>
      <c r="AY33" s="29" t="n">
        <f aca="false">IFERROR(IF(WEEKDAY(C33)=WEEKDAY($P$6),$R$6, IF(WEEKDAY(C33)=WEEKDAY($P$7),$R$7, IF(WEEKDAY(C33)=WEEKDAY($P$8),$R$8, IF(WEEKDAY(C33)=WEEKDAY($P$9),$R$9, IF(WEEKDAY(C33)=WEEKDAY($P$10),$R$10, IF(WEEKDAY(C33)=WEEKDAY($P$11),$R$11, IF(WEEKDAY(C33)=WEEKDAY($P$12),$R$12,""))))))),"")</f>
        <v>0.0208333333333333</v>
      </c>
      <c r="AZ33" s="30" t="n">
        <f aca="false">IF(F33,IF(E33,IF(E33&gt;F33,F33+"24:00"-E33,F33-E33),0),0)+IF(G33,IF(G33,IF(G33&gt;H33,H33+"24:00"-G33,H33-G33),0),0)</f>
        <v>0</v>
      </c>
      <c r="BA33" s="31" t="n">
        <f aca="false">AZ33*24</f>
        <v>0</v>
      </c>
      <c r="BB33" s="30" t="n">
        <f aca="false">IFERROR(IF(WEEKDAY(C33)=WEEKDAY($P$6),$Q$6, IF(WEEKDAY(C33)=WEEKDAY($P$7),$Q$7, IF(WEEKDAY(C33)=WEEKDAY($P$8),$Q$8, IF(WEEKDAY(C33)=WEEKDAY($P$9),$Q$9, IF(WEEKDAY(C33)=WEEKDAY($P$10),$Q$10, IF(WEEKDAY(C33)=WEEKDAY($P$11),$Q$11, IF(WEEKDAY(C33)=WEEKDAY($P$12),$Q$12,""))))))),"")</f>
        <v>0.333333333333333</v>
      </c>
    </row>
    <row r="34" customFormat="false" ht="17.35" hidden="false" customHeight="false" outlineLevel="0" collapsed="false">
      <c r="B34" s="32" t="n">
        <f aca="false">IF(B33&lt;&gt;"",IF(MONTH($B$1)&lt;MONTH(B33+1),"",B33+1),"")</f>
        <v>41788</v>
      </c>
      <c r="C34" s="33" t="n">
        <f aca="false">B34</f>
        <v>41788</v>
      </c>
      <c r="D34" s="19"/>
      <c r="E34" s="34"/>
      <c r="F34" s="34"/>
      <c r="G34" s="34"/>
      <c r="H34" s="34"/>
      <c r="I34" s="34" t="str">
        <f aca="true">IF(AZ34=0,"",IF(AY34=0,"",IF(OR(B34&lt;=TODAY(),AZ34),AY34,"")))</f>
        <v/>
      </c>
      <c r="J34" s="22" t="n">
        <f aca="false">IF(B34&lt;&gt;"",IF(AND(Feiertage!$G$2&lt;&gt;"ja",AV34=1),IF(AZ34&gt;0,BB34+AZ34,BB34),IF(AZ34=0,0, IF(I34&lt;&gt;"",AZ34-I34,AZ34)))+AX34,"")</f>
        <v>0</v>
      </c>
      <c r="K34" s="34" t="n">
        <f aca="false">IF(B34&lt;&gt;"",IF(AV34=0,BB34,IF(Feiertage!$G$2="ja","00:00",BB34)),"")</f>
        <v>0.333333333333333</v>
      </c>
      <c r="L34" s="22" t="str">
        <f aca="true">IF(OR(B34&lt;=TODAY(),J34,AW34="G"),IF(J34&lt;&gt;"",IF(J34-K34=0,"",J34-K34),IF(K34&lt;&gt;"",-K34,"")),"")</f>
        <v/>
      </c>
      <c r="M34" s="23" t="str">
        <f aca="false">IF(LOWER(AW34)=LOWER(Urlaub!$W$19),Urlaub!$S$19, IF(LOWER(AW34)=LOWER(Urlaub!$W$20),Urlaub!$S$20, IF(LOWER(AW34)=LOWER(Urlaub!$W$21),Urlaub!$S$21, IF(LOWER(AW34)=LOWER(Urlaub!$W$22),Urlaub!$S$22, IF(LOWER(AW34)=LOWER(Urlaub!$W$23),Urlaub!$S$23, IF(LOWER(AW34)=LOWER(Urlaub!$W$24),Urlaub!$S$24,""))))))&amp;IF(AND(EXACT(LOWER(AW34),AW34),AW34&lt;&gt;0)," 1/2","")</f>
        <v/>
      </c>
      <c r="N34" s="36" t="n">
        <f aca="false">IF(J34&lt;&gt;"",24*J34*IF(WEEKDAY(C34)=WEEKDAY($P$6),$S$6, IF(WEEKDAY(C34)=WEEKDAY($P$7),$S$7, IF(WEEKDAY(C34)=WEEKDAY($P$8),$S$8, IF(WEEKDAY(C34)=WEEKDAY($P$9),$S$9, IF(WEEKDAY(C34)=WEEKDAY($P$10),$S$10, IF(WEEKDAY(C34)=WEEKDAY($P$11),$S$11, IF(WEEKDAY(C34)=WEEKDAY($P$12),$S$12,""))))))),"")</f>
        <v>0</v>
      </c>
      <c r="AV34" s="0" t="n">
        <f aca="false">IF(IFERROR(MATCH($B34,Feiertage!$B$2:$B$34,0)&gt;0,0),1,0)</f>
        <v>0</v>
      </c>
      <c r="AW34" s="27" t="n">
        <f aca="false">IFERROR(HLOOKUP(DAY(B34),Urlaub!$C$4:$AG$16,MONTH(B34)+1,0),0)</f>
        <v>0</v>
      </c>
      <c r="AX34" s="28" t="n">
        <f aca="false">IFERROR(IF(OR(AW34=0,AW34="G"),0,IF(EXACT(LOWER(AW34),AW34),0.5*BB34,BB34)),"")</f>
        <v>0</v>
      </c>
      <c r="AY34" s="29" t="n">
        <f aca="false">IFERROR(IF(WEEKDAY(C34)=WEEKDAY($P$6),$R$6, IF(WEEKDAY(C34)=WEEKDAY($P$7),$R$7, IF(WEEKDAY(C34)=WEEKDAY($P$8),$R$8, IF(WEEKDAY(C34)=WEEKDAY($P$9),$R$9, IF(WEEKDAY(C34)=WEEKDAY($P$10),$R$10, IF(WEEKDAY(C34)=WEEKDAY($P$11),$R$11, IF(WEEKDAY(C34)=WEEKDAY($P$12),$R$12,""))))))),"")</f>
        <v>0.0208333333333333</v>
      </c>
      <c r="AZ34" s="30" t="n">
        <f aca="false">IF(F34,IF(E34,IF(E34&gt;F34,F34+"24:00"-E34,F34-E34),0),0)+IF(G34,IF(G34,IF(G34&gt;H34,H34+"24:00"-G34,H34-G34),0),0)</f>
        <v>0</v>
      </c>
      <c r="BA34" s="31" t="n">
        <f aca="false">AZ34*24</f>
        <v>0</v>
      </c>
      <c r="BB34" s="30" t="n">
        <f aca="false">IFERROR(IF(WEEKDAY(C34)=WEEKDAY($P$6),$Q$6, IF(WEEKDAY(C34)=WEEKDAY($P$7),$Q$7, IF(WEEKDAY(C34)=WEEKDAY($P$8),$Q$8, IF(WEEKDAY(C34)=WEEKDAY($P$9),$Q$9, IF(WEEKDAY(C34)=WEEKDAY($P$10),$Q$10, IF(WEEKDAY(C34)=WEEKDAY($P$11),$Q$11, IF(WEEKDAY(C34)=WEEKDAY($P$12),$Q$12,""))))))),"")</f>
        <v>0.333333333333333</v>
      </c>
    </row>
    <row r="35" customFormat="false" ht="17.35" hidden="false" customHeight="false" outlineLevel="0" collapsed="false">
      <c r="B35" s="56" t="n">
        <f aca="false">IF(B34&lt;&gt;"",IF(MONTH($B$1)&lt;MONTH(B34+1),"",B34+1),"")</f>
        <v>41789</v>
      </c>
      <c r="C35" s="57" t="n">
        <f aca="false">B35</f>
        <v>41789</v>
      </c>
      <c r="D35" s="58"/>
      <c r="E35" s="59"/>
      <c r="F35" s="59"/>
      <c r="G35" s="59"/>
      <c r="H35" s="60"/>
      <c r="I35" s="60" t="str">
        <f aca="true">IF(AZ35=0,"",IF(AY35=0,"",IF(OR(B35&lt;=TODAY(),AZ35),AY35,"")))</f>
        <v/>
      </c>
      <c r="J35" s="61" t="n">
        <f aca="false">IF(B35&lt;&gt;"",IF(AND(Feiertage!$G$2&lt;&gt;"ja",AV35=1),IF(AZ35&gt;0,BB35+AZ35,BB35),IF(AZ35=0,0, IF(I35&lt;&gt;"",AZ35-I35,AZ35)))+AX35,"")</f>
        <v>0</v>
      </c>
      <c r="K35" s="59" t="str">
        <f aca="false">IF(B35&lt;&gt;"",IF(AV35=0,BB35,IF(Feiertage!$G$2="ja","00:00",BB35)),"")</f>
        <v>00:00</v>
      </c>
      <c r="L35" s="22" t="str">
        <f aca="true">IF(OR(B35&lt;=TODAY(),J35,AW35="G"),IF(J35&lt;&gt;"",IF(J35-K35=0,"",J35-K35),IF(K35&lt;&gt;"",-K35,"")),"")</f>
        <v/>
      </c>
      <c r="M35" s="62" t="str">
        <f aca="false">IF(LOWER(AW35)=LOWER(Urlaub!$W$19),Urlaub!$S$19, IF(LOWER(AW35)=LOWER(Urlaub!$W$20),Urlaub!$S$20, IF(LOWER(AW35)=LOWER(Urlaub!$W$21),Urlaub!$S$21, IF(LOWER(AW35)=LOWER(Urlaub!$W$22),Urlaub!$S$22, IF(LOWER(AW35)=LOWER(Urlaub!$W$23),Urlaub!$S$23, IF(LOWER(AW35)=LOWER(Urlaub!$W$24),Urlaub!$S$24,""))))))&amp;IF(AND(EXACT(LOWER(AW35),AW35),AW35&lt;&gt;0)," 1/2","")</f>
        <v/>
      </c>
      <c r="N35" s="63" t="n">
        <f aca="false">IF(J35&lt;&gt;"",24*J35*IF(WEEKDAY(C35)=WEEKDAY($P$6),$S$6, IF(WEEKDAY(C35)=WEEKDAY($P$7),$S$7, IF(WEEKDAY(C35)=WEEKDAY($P$8),$S$8, IF(WEEKDAY(C35)=WEEKDAY($P$9),$S$9, IF(WEEKDAY(C35)=WEEKDAY($P$10),$S$10, IF(WEEKDAY(C35)=WEEKDAY($P$11),$S$11, IF(WEEKDAY(C35)=WEEKDAY($P$12),$S$12,""))))))),"")</f>
        <v>0</v>
      </c>
      <c r="AV35" s="0" t="n">
        <f aca="false">IF(IFERROR(MATCH($B35,Feiertage!$B$2:$B$34,0)&gt;0,0),1,0)</f>
        <v>1</v>
      </c>
      <c r="AW35" s="27" t="n">
        <f aca="false">IFERROR(HLOOKUP(DAY(B35),Urlaub!$C$4:$AG$16,MONTH(B35)+1,0),0)</f>
        <v>0</v>
      </c>
      <c r="AX35" s="28" t="n">
        <f aca="false">IFERROR(IF(OR(AW35=0,AW35="G"),0,IF(EXACT(LOWER(AW35),AW35),0.5*BB35,BB35)),"")</f>
        <v>0</v>
      </c>
      <c r="AY35" s="29" t="n">
        <f aca="false">IFERROR(IF(WEEKDAY(C35)=WEEKDAY($P$6),$R$6, IF(WEEKDAY(C35)=WEEKDAY($P$7),$R$7, IF(WEEKDAY(C35)=WEEKDAY($P$8),$R$8, IF(WEEKDAY(C35)=WEEKDAY($P$9),$R$9, IF(WEEKDAY(C35)=WEEKDAY($P$10),$R$10, IF(WEEKDAY(C35)=WEEKDAY($P$11),$R$11, IF(WEEKDAY(C35)=WEEKDAY($P$12),$R$12,""))))))),"")</f>
        <v>0.0208333333333333</v>
      </c>
      <c r="AZ35" s="30" t="n">
        <f aca="false">IF(F35,IF(E35,IF(E35&gt;F35,F35+"24:00"-E35,F35-E35),0),0)+IF(G35,IF(G35,IF(G35&gt;H35,H35+"24:00"-G35,H35-G35),0),0)</f>
        <v>0</v>
      </c>
      <c r="BA35" s="31" t="n">
        <f aca="false">AZ35*24</f>
        <v>0</v>
      </c>
      <c r="BB35" s="30" t="n">
        <f aca="false">IFERROR(IF(WEEKDAY(C35)=WEEKDAY($P$6),$Q$6, IF(WEEKDAY(C35)=WEEKDAY($P$7),$Q$7, IF(WEEKDAY(C35)=WEEKDAY($P$8),$Q$8, IF(WEEKDAY(C35)=WEEKDAY($P$9),$Q$9, IF(WEEKDAY(C35)=WEEKDAY($P$10),$Q$10, IF(WEEKDAY(C35)=WEEKDAY($P$11),$Q$11, IF(WEEKDAY(C35)=WEEKDAY($P$12),$Q$12,""))))))),"")</f>
        <v>0.333333333333333</v>
      </c>
    </row>
    <row r="36" customFormat="false" ht="5.25" hidden="false" customHeight="true" outlineLevel="0" collapsed="false">
      <c r="B36" s="64"/>
      <c r="H36" s="65"/>
      <c r="I36" s="65"/>
      <c r="J36" s="65"/>
      <c r="K36" s="8"/>
      <c r="L36" s="65"/>
    </row>
    <row r="37" customFormat="false" ht="24" hidden="false" customHeight="false" outlineLevel="0" collapsed="false">
      <c r="B37" s="66" t="s">
        <v>20</v>
      </c>
      <c r="C37" s="66"/>
      <c r="D37" s="66"/>
      <c r="E37" s="66"/>
      <c r="F37" s="66"/>
      <c r="G37" s="66"/>
      <c r="H37" s="66"/>
      <c r="I37" s="66"/>
      <c r="J37" s="67" t="n">
        <f aca="false">SUM(J5:J35)</f>
        <v>0</v>
      </c>
      <c r="K37" s="67" t="n">
        <f aca="false">SUM(K5:K35)</f>
        <v>6</v>
      </c>
      <c r="L37" s="67" t="n">
        <f aca="false">SUM(L5:L35)</f>
        <v>0</v>
      </c>
      <c r="M37" s="67" t="n">
        <f aca="false">SUM(AX5:AX35)</f>
        <v>0</v>
      </c>
      <c r="N37" s="68" t="n">
        <f aca="false">SUM(N5:N35)</f>
        <v>0</v>
      </c>
    </row>
  </sheetData>
  <mergeCells count="5">
    <mergeCell ref="B1:N1"/>
    <mergeCell ref="E3:H3"/>
    <mergeCell ref="P4:S4"/>
    <mergeCell ref="U4:V4"/>
    <mergeCell ref="B37:I37"/>
  </mergeCells>
  <conditionalFormatting sqref="B5:N35">
    <cfRule type="expression" priority="2" aboveAverage="0" equalAverage="0" bottom="0" percent="0" rank="0" text="" dxfId="0">
      <formula>COUNTIF(Feiertage!$B$2:$B$18,$B5)</formula>
    </cfRule>
    <cfRule type="expression" priority="3" aboveAverage="0" equalAverage="0" bottom="0" percent="0" rank="0" text="" dxfId="1">
      <formula>WEEKDAY($B5,2)&gt;5</formula>
    </cfRule>
  </conditionalFormatting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B3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4" ySplit="4" topLeftCell="E27" activePane="bottomRight" state="frozen"/>
      <selection pane="topLeft" activeCell="A1" activeCellId="0" sqref="A1"/>
      <selection pane="topRight" activeCell="E1" activeCellId="0" sqref="E1"/>
      <selection pane="bottomLeft" activeCell="A27" activeCellId="0" sqref="A27"/>
      <selection pane="bottomRight" activeCell="B5" activeCellId="0" sqref="B5"/>
    </sheetView>
  </sheetViews>
  <sheetFormatPr defaultRowHeight="15" zeroHeight="false" outlineLevelRow="0" outlineLevelCol="0"/>
  <cols>
    <col collapsed="false" customWidth="true" hidden="false" outlineLevel="0" max="1" min="1" style="0" width="2.29"/>
    <col collapsed="false" customWidth="true" hidden="false" outlineLevel="0" max="2" min="2" style="0" width="8.86"/>
    <col collapsed="false" customWidth="true" hidden="false" outlineLevel="0" max="3" min="3" style="0" width="7.29"/>
    <col collapsed="false" customWidth="true" hidden="false" outlineLevel="0" max="4" min="4" style="0" width="0.86"/>
    <col collapsed="false" customWidth="true" hidden="false" outlineLevel="0" max="8" min="5" style="0" width="7.71"/>
    <col collapsed="false" customWidth="true" hidden="false" outlineLevel="0" max="9" min="9" style="0" width="8"/>
    <col collapsed="false" customWidth="true" hidden="false" outlineLevel="0" max="10" min="10" style="0" width="12.42"/>
    <col collapsed="false" customWidth="true" hidden="false" outlineLevel="0" max="11" min="11" style="0" width="12.14"/>
    <col collapsed="false" customWidth="true" hidden="false" outlineLevel="0" max="12" min="12" style="0" width="12.86"/>
    <col collapsed="false" customWidth="true" hidden="false" outlineLevel="0" max="13" min="13" style="0" width="20.71"/>
    <col collapsed="false" customWidth="true" hidden="false" outlineLevel="0" max="14" min="14" style="0" width="17.86"/>
    <col collapsed="false" customWidth="true" hidden="false" outlineLevel="0" max="15" min="15" style="0" width="4.29"/>
    <col collapsed="false" customWidth="true" hidden="false" outlineLevel="0" max="16" min="16" style="0" width="23.86"/>
    <col collapsed="false" customWidth="true" hidden="false" outlineLevel="0" max="17" min="17" style="0" width="12.29"/>
    <col collapsed="false" customWidth="true" hidden="false" outlineLevel="0" max="18" min="18" style="0" width="11.14"/>
    <col collapsed="false" customWidth="true" hidden="false" outlineLevel="0" max="19" min="19" style="0" width="15.71"/>
    <col collapsed="false" customWidth="true" hidden="false" outlineLevel="0" max="20" min="20" style="0" width="4.14"/>
    <col collapsed="false" customWidth="true" hidden="false" outlineLevel="0" max="21" min="21" style="0" width="29.71"/>
    <col collapsed="false" customWidth="true" hidden="false" outlineLevel="0" max="22" min="22" style="0" width="16"/>
    <col collapsed="false" customWidth="true" hidden="false" outlineLevel="0" max="46" min="23" style="0" width="10.52"/>
    <col collapsed="false" customWidth="true" hidden="false" outlineLevel="0" max="55" min="47" style="0" width="13.7"/>
    <col collapsed="false" customWidth="true" hidden="false" outlineLevel="0" max="1025" min="56" style="0" width="10.52"/>
  </cols>
  <sheetData>
    <row r="1" customFormat="false" ht="24.75" hidden="false" customHeight="true" outlineLevel="0" collapsed="false">
      <c r="A1" s="1" t="n">
        <v>41639</v>
      </c>
      <c r="B1" s="2" t="n">
        <f aca="true">DATEVALUE("1 " &amp; RIGHT(CELL("dateiname",$A$1),LEN(CELL("dateiname",$A$1))-FIND("]",CELL("dateiname",$A$1))) &amp; " " &amp; YEAR(Januar!$A$1))</f>
        <v>41790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="3" customFormat="true" ht="24.75" hidden="false" customHeight="true" outlineLevel="0" collapsed="false">
      <c r="B2" s="4"/>
      <c r="C2" s="4"/>
      <c r="D2" s="4"/>
      <c r="E2" s="5"/>
      <c r="F2" s="5"/>
      <c r="G2" s="5"/>
      <c r="H2" s="5"/>
      <c r="I2" s="4"/>
      <c r="J2" s="4"/>
      <c r="K2" s="4"/>
      <c r="L2" s="4"/>
      <c r="M2" s="4"/>
      <c r="N2" s="4"/>
    </row>
    <row r="3" customFormat="false" ht="19.5" hidden="false" customHeight="false" outlineLevel="0" collapsed="false">
      <c r="B3" s="6"/>
      <c r="C3" s="6"/>
      <c r="D3" s="6"/>
      <c r="E3" s="7" t="s">
        <v>0</v>
      </c>
      <c r="F3" s="7"/>
      <c r="G3" s="7"/>
      <c r="H3" s="7"/>
      <c r="I3" s="6"/>
      <c r="J3" s="6"/>
      <c r="K3" s="6"/>
      <c r="L3" s="6"/>
      <c r="M3" s="6"/>
      <c r="N3" s="6"/>
      <c r="O3" s="8"/>
    </row>
    <row r="4" customFormat="false" ht="19.5" hidden="false" customHeight="false" outlineLevel="0" collapsed="false">
      <c r="B4" s="9" t="s">
        <v>1</v>
      </c>
      <c r="C4" s="9" t="s">
        <v>2</v>
      </c>
      <c r="D4" s="10"/>
      <c r="E4" s="9" t="s">
        <v>3</v>
      </c>
      <c r="F4" s="9" t="s">
        <v>4</v>
      </c>
      <c r="G4" s="9" t="s">
        <v>3</v>
      </c>
      <c r="H4" s="9" t="s">
        <v>4</v>
      </c>
      <c r="I4" s="9" t="s">
        <v>5</v>
      </c>
      <c r="J4" s="9" t="s">
        <v>6</v>
      </c>
      <c r="K4" s="9" t="s">
        <v>7</v>
      </c>
      <c r="L4" s="9" t="s">
        <v>8</v>
      </c>
      <c r="M4" s="9" t="s">
        <v>9</v>
      </c>
      <c r="N4" s="9" t="s">
        <v>10</v>
      </c>
      <c r="O4" s="11"/>
      <c r="P4" s="12" t="s">
        <v>11</v>
      </c>
      <c r="Q4" s="12"/>
      <c r="R4" s="12"/>
      <c r="S4" s="12"/>
      <c r="U4" s="13" t="s">
        <v>12</v>
      </c>
      <c r="V4" s="13"/>
      <c r="AV4" s="14" t="s">
        <v>13</v>
      </c>
      <c r="AW4" s="15" t="s">
        <v>14</v>
      </c>
      <c r="AX4" s="14" t="s">
        <v>15</v>
      </c>
      <c r="AY4" s="16" t="s">
        <v>5</v>
      </c>
      <c r="AZ4" s="14" t="s">
        <v>6</v>
      </c>
      <c r="BA4" s="14" t="s">
        <v>16</v>
      </c>
      <c r="BB4" s="16" t="s">
        <v>7</v>
      </c>
    </row>
    <row r="5" customFormat="false" ht="19.7" hidden="false" customHeight="false" outlineLevel="0" collapsed="false">
      <c r="B5" s="17" t="n">
        <f aca="false">B1</f>
        <v>41790</v>
      </c>
      <c r="C5" s="18" t="n">
        <f aca="false">B5</f>
        <v>41790</v>
      </c>
      <c r="D5" s="19"/>
      <c r="E5" s="20"/>
      <c r="F5" s="20"/>
      <c r="G5" s="20"/>
      <c r="H5" s="20"/>
      <c r="I5" s="20" t="str">
        <f aca="true">IF(AZ5=0,"",IF(AY5=0,"",IF(OR(B5&lt;=TODAY(),AZ5),AY5,"")))</f>
        <v/>
      </c>
      <c r="J5" s="21" t="n">
        <f aca="false">IF(AND(Feiertage!$G$2&lt;&gt;"ja",AV5=1),IF(AZ5&gt;0,BB5+AZ5,BB5),IF(AZ5=0,0, IF(I5&lt;&gt;"",AZ5-I5,AZ5)))+AX5</f>
        <v>0</v>
      </c>
      <c r="K5" s="20" t="n">
        <f aca="false">IF(AV5=0,BB5,IF(Feiertage!$G$2="ja","00:00",BB5))</f>
        <v>0.25</v>
      </c>
      <c r="L5" s="22" t="str">
        <f aca="true">IF(OR(B5&lt;=TODAY(),J5,AW5="G"),IF(J5&lt;&gt;"",IF(J5-K5=0,"",J5-K5),IF(K5&lt;&gt;"",-K5,"")),"")</f>
        <v/>
      </c>
      <c r="M5" s="23" t="str">
        <f aca="false">IF(LOWER(AW5)=LOWER(Urlaub!$W$19),Urlaub!$S$19, IF(LOWER(AW5)=LOWER(Urlaub!$W$20),Urlaub!$S$20, IF(LOWER(AW5)=LOWER(Urlaub!$W$21),Urlaub!$S$21, IF(LOWER(AW5)=LOWER(Urlaub!$W$22),Urlaub!$S$22, IF(LOWER(AW5)=LOWER(Urlaub!$W$23),Urlaub!$S$23, IF(LOWER(AW5)=LOWER(Urlaub!$W$24),Urlaub!$S$24,""))))))&amp;IF(AND(EXACT(LOWER(AW5),AW5),AW5&lt;&gt;0)," 1/2","")</f>
        <v/>
      </c>
      <c r="N5" s="24" t="n">
        <f aca="false">24*J5*IF(WEEKDAY(C5)=WEEKDAY($P$6),$S$6, IF(WEEKDAY(C5)=WEEKDAY($P$7),$S$7, IF(WEEKDAY(C5)=WEEKDAY($P$8),$S$8, IF(WEEKDAY(C5)=WEEKDAY($P$9),$S$9, IF(WEEKDAY(C5)=WEEKDAY($P$10),$S$10, IF(WEEKDAY(C5)=WEEKDAY($P$11),$S$11, IF(WEEKDAY(C5)=WEEKDAY($P$12),$S$12,"")))))))</f>
        <v>0</v>
      </c>
      <c r="P5" s="9" t="s">
        <v>17</v>
      </c>
      <c r="Q5" s="9" t="s">
        <v>7</v>
      </c>
      <c r="R5" s="9" t="s">
        <v>5</v>
      </c>
      <c r="S5" s="9" t="s">
        <v>18</v>
      </c>
      <c r="U5" s="25" t="str">
        <f aca="false">"Übertrag aus " &amp; IF( MONTH(B1)=1, YEAR(B1)-1, TEXT(EDATE(B1,-1),"MMMM"))</f>
        <v>Übertrag aus Mai</v>
      </c>
      <c r="V5" s="41" t="n">
        <f aca="true">IF(MONTH(B1)&gt;1,INDIRECT(TEXT(EDATE(B1,-1),"MMMM")&amp;"!v9"),"")</f>
        <v>-0.135416666666666</v>
      </c>
      <c r="AV5" s="0" t="n">
        <f aca="false">IF(IFERROR(MATCH($B5,Feiertage!$B$2:$B$34,0)&gt;0,0),1,0)</f>
        <v>0</v>
      </c>
      <c r="AW5" s="27" t="n">
        <f aca="false">IFERROR(HLOOKUP(DAY(B5),Urlaub!$C$4:$AG$16,MONTH(B5)+1,0),0)</f>
        <v>0</v>
      </c>
      <c r="AX5" s="28" t="n">
        <f aca="false">IFERROR(IF(AW5=0,0,IF(EXACT(LOWER(AW5),AW5),0.5*BB5,BB5)),"")</f>
        <v>0</v>
      </c>
      <c r="AY5" s="29" t="n">
        <f aca="false">IFERROR(IF(WEEKDAY(C5)=WEEKDAY($P$6),$R$6, IF(WEEKDAY(C5)=WEEKDAY($P$7),$R$7, IF(WEEKDAY(C5)=WEEKDAY($P$8),$R$8, IF(WEEKDAY(C5)=WEEKDAY($P$9),$R$9, IF(WEEKDAY(C5)=WEEKDAY($P$10),$R$10, IF(WEEKDAY(C5)=WEEKDAY($P$11),$R$11, IF(WEEKDAY(C5)=WEEKDAY($P$12),$R$12,""))))))),"")</f>
        <v>0.0208333333333333</v>
      </c>
      <c r="AZ5" s="30" t="n">
        <f aca="false">IF(F5,IF(E5,IF(E5&gt;F5,F5+"24:00"-E5,F5-E5),0),0)+IF(G5,IF(G5,IF(G5&gt;H5,H5+"24:00"-G5,H5-G5),0),0)</f>
        <v>0</v>
      </c>
      <c r="BA5" s="31" t="n">
        <f aca="false">AZ5*24</f>
        <v>0</v>
      </c>
      <c r="BB5" s="30" t="n">
        <f aca="false">IFERROR(IF(WEEKDAY(C5)=WEEKDAY($P$6),$Q$6, IF(WEEKDAY(C5)=WEEKDAY($P$7),$Q$7, IF(WEEKDAY(C5)=WEEKDAY($P$8),$Q$8, IF(WEEKDAY(C5)=WEEKDAY($P$9),$Q$9, IF(WEEKDAY(C5)=WEEKDAY($P$10),$Q$10, IF(WEEKDAY(C5)=WEEKDAY($P$11),$Q$11, IF(WEEKDAY(C5)=WEEKDAY($P$12),$Q$12,""))))))),"")</f>
        <v>0.25</v>
      </c>
    </row>
    <row r="6" customFormat="false" ht="19.7" hidden="false" customHeight="false" outlineLevel="0" collapsed="false">
      <c r="B6" s="32" t="n">
        <f aca="false">B5+1</f>
        <v>41791</v>
      </c>
      <c r="C6" s="33" t="n">
        <f aca="false">B6</f>
        <v>41791</v>
      </c>
      <c r="D6" s="19"/>
      <c r="E6" s="34"/>
      <c r="F6" s="34"/>
      <c r="G6" s="34"/>
      <c r="H6" s="34"/>
      <c r="I6" s="34" t="str">
        <f aca="true">IF(AZ6=0,"",IF(AY6=0,"",IF(OR(B6&lt;=TODAY(),AZ6),AY6,"")))</f>
        <v/>
      </c>
      <c r="J6" s="22" t="n">
        <f aca="false">IF(AND(Feiertage!$G$2&lt;&gt;"ja",AV6=1),IF(AZ6&gt;0,BB6+AZ6,BB6),IF(AZ6=0,0, IF(I6&lt;&gt;"",AZ6-I6,AZ6)))+AX6</f>
        <v>0</v>
      </c>
      <c r="K6" s="34" t="n">
        <f aca="false">IF(AV6=0,BB6,IF(Feiertage!$G$2="ja","00:00",BB6))</f>
        <v>0</v>
      </c>
      <c r="L6" s="22" t="str">
        <f aca="true">IF(OR(B6&lt;=TODAY(),J6,AW6="G"),IF(J6&lt;&gt;"",IF(J6-K6=0,"",J6-K6),IF(K6&lt;&gt;"",-K6,"")),"")</f>
        <v/>
      </c>
      <c r="M6" s="23" t="str">
        <f aca="false">IF(LOWER(AW6)=LOWER(Urlaub!$W$19),Urlaub!$S$19, IF(LOWER(AW6)=LOWER(Urlaub!$W$20),Urlaub!$S$20, IF(LOWER(AW6)=LOWER(Urlaub!$W$21),Urlaub!$S$21, IF(LOWER(AW6)=LOWER(Urlaub!$W$22),Urlaub!$S$22, IF(LOWER(AW6)=LOWER(Urlaub!$W$23),Urlaub!$S$23, IF(LOWER(AW6)=LOWER(Urlaub!$W$24),Urlaub!$S$24,""))))))&amp;IF(AND(EXACT(LOWER(AW6),AW6),AW6&lt;&gt;0)," 1/2","")</f>
        <v/>
      </c>
      <c r="N6" s="36" t="n">
        <f aca="false">24*J6*IF(WEEKDAY(C6)=WEEKDAY($P$6),$S$6, IF(WEEKDAY(C6)=WEEKDAY($P$7),$S$7, IF(WEEKDAY(C6)=WEEKDAY($P$8),$S$8, IF(WEEKDAY(C6)=WEEKDAY($P$9),$S$9, IF(WEEKDAY(C6)=WEEKDAY($P$10),$S$10, IF(WEEKDAY(C6)=WEEKDAY($P$11),$S$11, IF(WEEKDAY(C6)=WEEKDAY($P$12),$S$12,"")))))))</f>
        <v>0</v>
      </c>
      <c r="P6" s="37" t="n">
        <v>41639</v>
      </c>
      <c r="Q6" s="38" t="n">
        <v>0.333333333333333</v>
      </c>
      <c r="R6" s="38" t="n">
        <v>0.0208333333333333</v>
      </c>
      <c r="S6" s="39"/>
      <c r="U6" s="40" t="s">
        <v>7</v>
      </c>
      <c r="V6" s="41" t="n">
        <f aca="false">SUM(K5:K35)</f>
        <v>6.58333333333333</v>
      </c>
      <c r="AV6" s="0" t="n">
        <f aca="false">IF(IFERROR(MATCH($B6,Feiertage!$B$2:$B$34,0)&gt;0,0),1,0)</f>
        <v>0</v>
      </c>
      <c r="AW6" s="27" t="n">
        <f aca="false">IFERROR(HLOOKUP(DAY(B6),Urlaub!$C$4:$AG$16,MONTH(B6)+1,0),0)</f>
        <v>0</v>
      </c>
      <c r="AX6" s="28" t="n">
        <f aca="false">IFERROR(IF(AW6=0,0,IF(EXACT(LOWER(AW6),AW6),0.5*BB6,BB6)),"")</f>
        <v>0</v>
      </c>
      <c r="AY6" s="29" t="n">
        <f aca="false">IFERROR(IF(WEEKDAY(C6)=WEEKDAY($P$6),$R$6, IF(WEEKDAY(C6)=WEEKDAY($P$7),$R$7, IF(WEEKDAY(C6)=WEEKDAY($P$8),$R$8, IF(WEEKDAY(C6)=WEEKDAY($P$9),$R$9, IF(WEEKDAY(C6)=WEEKDAY($P$10),$R$10, IF(WEEKDAY(C6)=WEEKDAY($P$11),$R$11, IF(WEEKDAY(C6)=WEEKDAY($P$12),$R$12,""))))))),"")</f>
        <v>0.0208333333333333</v>
      </c>
      <c r="AZ6" s="30" t="n">
        <f aca="false">IF(F6,IF(E6,IF(E6&gt;F6,F6+"24:00"-E6,F6-E6),0),0)+IF(G6,IF(G6,IF(G6&gt;H6,H6+"24:00"-G6,H6-G6),0),0)</f>
        <v>0</v>
      </c>
      <c r="BA6" s="31" t="n">
        <f aca="false">AZ6*24</f>
        <v>0</v>
      </c>
      <c r="BB6" s="30" t="n">
        <f aca="false">IFERROR(IF(WEEKDAY(C6)=WEEKDAY($P$6),$Q$6, IF(WEEKDAY(C6)=WEEKDAY($P$7),$Q$7, IF(WEEKDAY(C6)=WEEKDAY($P$8),$Q$8, IF(WEEKDAY(C6)=WEEKDAY($P$9),$Q$9, IF(WEEKDAY(C6)=WEEKDAY($P$10),$Q$10, IF(WEEKDAY(C6)=WEEKDAY($P$11),$Q$11, IF(WEEKDAY(C6)=WEEKDAY($P$12),$Q$12,""))))))),"")</f>
        <v>0</v>
      </c>
    </row>
    <row r="7" customFormat="false" ht="19.7" hidden="false" customHeight="false" outlineLevel="0" collapsed="false">
      <c r="B7" s="32" t="n">
        <f aca="false">B6+1</f>
        <v>41792</v>
      </c>
      <c r="C7" s="33" t="n">
        <f aca="false">B7</f>
        <v>41792</v>
      </c>
      <c r="D7" s="19"/>
      <c r="E7" s="34"/>
      <c r="F7" s="34"/>
      <c r="G7" s="34"/>
      <c r="H7" s="34"/>
      <c r="I7" s="34" t="str">
        <f aca="true">IF(AZ7=0,"",IF(AY7=0,"",IF(OR(B7&lt;=TODAY(),AZ7),AY7,"")))</f>
        <v/>
      </c>
      <c r="J7" s="22" t="n">
        <f aca="false">IF(AND(Feiertage!$G$2&lt;&gt;"ja",AV7=1),IF(AZ7&gt;0,BB7+AZ7,BB7),IF(AZ7=0,0, IF(I7&lt;&gt;"",AZ7-I7,AZ7)))+AX7</f>
        <v>0</v>
      </c>
      <c r="K7" s="34" t="n">
        <f aca="false">IF(AV7=0,BB7,IF(Feiertage!$G$2="ja","00:00",BB7))</f>
        <v>0</v>
      </c>
      <c r="L7" s="22" t="str">
        <f aca="true">IF(OR(B7&lt;=TODAY(),J7,AW7="G"),IF(J7&lt;&gt;"",IF(J7-K7=0,"",J7-K7),IF(K7&lt;&gt;"",-K7,"")),"")</f>
        <v/>
      </c>
      <c r="M7" s="23" t="str">
        <f aca="false">IF(LOWER(AW7)=LOWER(Urlaub!$W$19),Urlaub!$S$19, IF(LOWER(AW7)=LOWER(Urlaub!$W$20),Urlaub!$S$20, IF(LOWER(AW7)=LOWER(Urlaub!$W$21),Urlaub!$S$21, IF(LOWER(AW7)=LOWER(Urlaub!$W$22),Urlaub!$S$22, IF(LOWER(AW7)=LOWER(Urlaub!$W$23),Urlaub!$S$23, IF(LOWER(AW7)=LOWER(Urlaub!$W$24),Urlaub!$S$24,""))))))&amp;IF(AND(EXACT(LOWER(AW7),AW7),AW7&lt;&gt;0)," 1/2","")</f>
        <v/>
      </c>
      <c r="N7" s="36" t="n">
        <f aca="false">24*J7*IF(WEEKDAY(C7)=WEEKDAY($P$6),$S$6, IF(WEEKDAY(C7)=WEEKDAY($P$7),$S$7, IF(WEEKDAY(C7)=WEEKDAY($P$8),$S$8, IF(WEEKDAY(C7)=WEEKDAY($P$9),$S$9, IF(WEEKDAY(C7)=WEEKDAY($P$10),$S$10, IF(WEEKDAY(C7)=WEEKDAY($P$11),$S$11, IF(WEEKDAY(C7)=WEEKDAY($P$12),$S$12,"")))))))</f>
        <v>0</v>
      </c>
      <c r="P7" s="42" t="n">
        <v>41640</v>
      </c>
      <c r="Q7" s="43" t="n">
        <v>0.333333333333333</v>
      </c>
      <c r="R7" s="38" t="n">
        <v>0.0208333333333333</v>
      </c>
      <c r="S7" s="44"/>
      <c r="U7" s="40" t="s">
        <v>6</v>
      </c>
      <c r="V7" s="41" t="n">
        <f aca="false">SUM(J5:J35)</f>
        <v>0</v>
      </c>
      <c r="AV7" s="0" t="n">
        <f aca="false">IF(IFERROR(MATCH($B7,Feiertage!$B$2:$B$34,0)&gt;0,0),1,0)</f>
        <v>0</v>
      </c>
      <c r="AW7" s="27" t="n">
        <f aca="false">IFERROR(HLOOKUP(DAY(B7),Urlaub!$C$4:$AG$16,MONTH(B7)+1,0),0)</f>
        <v>0</v>
      </c>
      <c r="AX7" s="28" t="n">
        <f aca="false">IFERROR(IF(AW7=0,0,IF(EXACT(LOWER(AW7),AW7),0.5*BB7,BB7)),"")</f>
        <v>0</v>
      </c>
      <c r="AY7" s="29" t="n">
        <f aca="false">IFERROR(IF(WEEKDAY(C7)=WEEKDAY($P$6),$R$6, IF(WEEKDAY(C7)=WEEKDAY($P$7),$R$7, IF(WEEKDAY(C7)=WEEKDAY($P$8),$R$8, IF(WEEKDAY(C7)=WEEKDAY($P$9),$R$9, IF(WEEKDAY(C7)=WEEKDAY($P$10),$R$10, IF(WEEKDAY(C7)=WEEKDAY($P$11),$R$11, IF(WEEKDAY(C7)=WEEKDAY($P$12),$R$12,""))))))),"")</f>
        <v>0.0208333333333333</v>
      </c>
      <c r="AZ7" s="30" t="n">
        <f aca="false">IF(F7,IF(E7,IF(E7&gt;F7,F7+"24:00"-E7,F7-E7),0),0)+IF(G7,IF(G7,IF(G7&gt;H7,H7+"24:00"-G7,H7-G7),0),0)</f>
        <v>0</v>
      </c>
      <c r="BA7" s="31" t="n">
        <f aca="false">AZ7*24</f>
        <v>0</v>
      </c>
      <c r="BB7" s="30" t="n">
        <f aca="false">IFERROR(IF(WEEKDAY(C7)=WEEKDAY($P$6),$Q$6, IF(WEEKDAY(C7)=WEEKDAY($P$7),$Q$7, IF(WEEKDAY(C7)=WEEKDAY($P$8),$Q$8, IF(WEEKDAY(C7)=WEEKDAY($P$9),$Q$9, IF(WEEKDAY(C7)=WEEKDAY($P$10),$Q$10, IF(WEEKDAY(C7)=WEEKDAY($P$11),$Q$11, IF(WEEKDAY(C7)=WEEKDAY($P$12),$Q$12,""))))))),"")</f>
        <v>0</v>
      </c>
    </row>
    <row r="8" customFormat="false" ht="19.7" hidden="false" customHeight="false" outlineLevel="0" collapsed="false">
      <c r="B8" s="32" t="n">
        <f aca="false">B7+1</f>
        <v>41793</v>
      </c>
      <c r="C8" s="33" t="n">
        <f aca="false">B8</f>
        <v>41793</v>
      </c>
      <c r="D8" s="19"/>
      <c r="E8" s="34"/>
      <c r="F8" s="34"/>
      <c r="G8" s="34"/>
      <c r="H8" s="34"/>
      <c r="I8" s="34" t="str">
        <f aca="true">IF(AZ8=0,"",IF(AY8=0,"",IF(OR(B8&lt;=TODAY(),AZ8),AY8,"")))</f>
        <v/>
      </c>
      <c r="J8" s="22" t="n">
        <f aca="false">IF(AND(Feiertage!$G$2&lt;&gt;"ja",AV8=1),IF(AZ8&gt;0,BB8+AZ8,BB8),IF(AZ8=0,0, IF(I8&lt;&gt;"",AZ8-I8,AZ8)))+AX8</f>
        <v>0</v>
      </c>
      <c r="K8" s="34" t="n">
        <f aca="false">IF(AV8=0,BB8,IF(Feiertage!$G$2="ja","00:00",BB8))</f>
        <v>0.333333333333333</v>
      </c>
      <c r="L8" s="22" t="str">
        <f aca="true">IF(OR(B8&lt;=TODAY(),J8,AW8="G"),IF(J8&lt;&gt;"",IF(J8-K8=0,"",J8-K8),IF(K8&lt;&gt;"",-K8,"")),"")</f>
        <v/>
      </c>
      <c r="M8" s="23" t="str">
        <f aca="false">IF(LOWER(AW8)=LOWER(Urlaub!$W$19),Urlaub!$S$19, IF(LOWER(AW8)=LOWER(Urlaub!$W$20),Urlaub!$S$20, IF(LOWER(AW8)=LOWER(Urlaub!$W$21),Urlaub!$S$21, IF(LOWER(AW8)=LOWER(Urlaub!$W$22),Urlaub!$S$22, IF(LOWER(AW8)=LOWER(Urlaub!$W$23),Urlaub!$S$23, IF(LOWER(AW8)=LOWER(Urlaub!$W$24),Urlaub!$S$24,""))))))&amp;IF(AND(EXACT(LOWER(AW8),AW8),AW8&lt;&gt;0)," 1/2","")</f>
        <v/>
      </c>
      <c r="N8" s="36" t="n">
        <f aca="false">24*J8*IF(WEEKDAY(C8)=WEEKDAY($P$6),$S$6, IF(WEEKDAY(C8)=WEEKDAY($P$7),$S$7, IF(WEEKDAY(C8)=WEEKDAY($P$8),$S$8, IF(WEEKDAY(C8)=WEEKDAY($P$9),$S$9, IF(WEEKDAY(C8)=WEEKDAY($P$10),$S$10, IF(WEEKDAY(C8)=WEEKDAY($P$11),$S$11, IF(WEEKDAY(C8)=WEEKDAY($P$12),$S$12,"")))))))</f>
        <v>0</v>
      </c>
      <c r="P8" s="42" t="n">
        <v>41641</v>
      </c>
      <c r="Q8" s="43" t="n">
        <v>0.333333333333333</v>
      </c>
      <c r="R8" s="38" t="n">
        <v>0.0208333333333333</v>
      </c>
      <c r="S8" s="44"/>
      <c r="U8" s="45" t="str">
        <f aca="false">"Saldo " &amp; TEXT(B1,"MMMM")</f>
        <v>Saldo Juni</v>
      </c>
      <c r="V8" s="41" t="n">
        <f aca="false">SUM(L5:L35)</f>
        <v>0</v>
      </c>
      <c r="AV8" s="0" t="n">
        <f aca="false">IF(IFERROR(MATCH($B8,Feiertage!$B$2:$B$34,0)&gt;0,0),1,0)</f>
        <v>0</v>
      </c>
      <c r="AW8" s="27" t="n">
        <f aca="false">IFERROR(HLOOKUP(DAY(B8),Urlaub!$C$4:$AG$16,MONTH(B8)+1,0),0)</f>
        <v>0</v>
      </c>
      <c r="AX8" s="28" t="n">
        <f aca="false">IFERROR(IF(AW8=0,0,IF(EXACT(LOWER(AW8),AW8),0.5*BB8,BB8)),"")</f>
        <v>0</v>
      </c>
      <c r="AY8" s="29" t="n">
        <f aca="false">IFERROR(IF(WEEKDAY(C8)=WEEKDAY($P$6),$R$6, IF(WEEKDAY(C8)=WEEKDAY($P$7),$R$7, IF(WEEKDAY(C8)=WEEKDAY($P$8),$R$8, IF(WEEKDAY(C8)=WEEKDAY($P$9),$R$9, IF(WEEKDAY(C8)=WEEKDAY($P$10),$R$10, IF(WEEKDAY(C8)=WEEKDAY($P$11),$R$11, IF(WEEKDAY(C8)=WEEKDAY($P$12),$R$12,""))))))),"")</f>
        <v>0.0208333333333333</v>
      </c>
      <c r="AZ8" s="30" t="n">
        <f aca="false">IF(F8,IF(E8,IF(E8&gt;F8,F8+"24:00"-E8,F8-E8),0),0)+IF(G8,IF(G8,IF(G8&gt;H8,H8+"24:00"-G8,H8-G8),0),0)</f>
        <v>0</v>
      </c>
      <c r="BA8" s="31" t="n">
        <f aca="false">AZ8*24</f>
        <v>0</v>
      </c>
      <c r="BB8" s="30" t="n">
        <f aca="false">IFERROR(IF(WEEKDAY(C8)=WEEKDAY($P$6),$Q$6, IF(WEEKDAY(C8)=WEEKDAY($P$7),$Q$7, IF(WEEKDAY(C8)=WEEKDAY($P$8),$Q$8, IF(WEEKDAY(C8)=WEEKDAY($P$9),$Q$9, IF(WEEKDAY(C8)=WEEKDAY($P$10),$Q$10, IF(WEEKDAY(C8)=WEEKDAY($P$11),$Q$11, IF(WEEKDAY(C8)=WEEKDAY($P$12),$Q$12,""))))))),"")</f>
        <v>0.333333333333333</v>
      </c>
    </row>
    <row r="9" customFormat="false" ht="19.7" hidden="false" customHeight="false" outlineLevel="0" collapsed="false">
      <c r="B9" s="32" t="n">
        <f aca="false">B8+1</f>
        <v>41794</v>
      </c>
      <c r="C9" s="33" t="n">
        <f aca="false">B9</f>
        <v>41794</v>
      </c>
      <c r="D9" s="19"/>
      <c r="E9" s="34"/>
      <c r="F9" s="34"/>
      <c r="G9" s="34"/>
      <c r="H9" s="34"/>
      <c r="I9" s="34" t="str">
        <f aca="true">IF(AZ9=0,"",IF(AY9=0,"",IF(OR(B9&lt;=TODAY(),AZ9),AY9,"")))</f>
        <v/>
      </c>
      <c r="J9" s="22" t="n">
        <f aca="false">IF(AND(Feiertage!$G$2&lt;&gt;"ja",AV9=1),IF(AZ9&gt;0,BB9+AZ9,BB9),IF(AZ9=0,0, IF(I9&lt;&gt;"",AZ9-I9,AZ9)))+AX9</f>
        <v>0</v>
      </c>
      <c r="K9" s="34" t="n">
        <f aca="false">IF(AV9=0,BB9,IF(Feiertage!$G$2="ja","00:00",BB9))</f>
        <v>0.333333333333333</v>
      </c>
      <c r="L9" s="22" t="str">
        <f aca="true">IF(OR(B9&lt;=TODAY(),J9,AW9="G"),IF(J9&lt;&gt;"",IF(J9-K9=0,"",J9-K9),IF(K9&lt;&gt;"",-K9,"")),"")</f>
        <v/>
      </c>
      <c r="M9" s="23" t="str">
        <f aca="false">IF(LOWER(AW9)=LOWER(Urlaub!$W$19),Urlaub!$S$19, IF(LOWER(AW9)=LOWER(Urlaub!$W$20),Urlaub!$S$20, IF(LOWER(AW9)=LOWER(Urlaub!$W$21),Urlaub!$S$21, IF(LOWER(AW9)=LOWER(Urlaub!$W$22),Urlaub!$S$22, IF(LOWER(AW9)=LOWER(Urlaub!$W$23),Urlaub!$S$23, IF(LOWER(AW9)=LOWER(Urlaub!$W$24),Urlaub!$S$24,""))))))&amp;IF(AND(EXACT(LOWER(AW9),AW9),AW9&lt;&gt;0)," 1/2","")</f>
        <v/>
      </c>
      <c r="N9" s="36" t="n">
        <f aca="false">24*J9*IF(WEEKDAY(C9)=WEEKDAY($P$6),$S$6, IF(WEEKDAY(C9)=WEEKDAY($P$7),$S$7, IF(WEEKDAY(C9)=WEEKDAY($P$8),$S$8, IF(WEEKDAY(C9)=WEEKDAY($P$9),$S$9, IF(WEEKDAY(C9)=WEEKDAY($P$10),$S$10, IF(WEEKDAY(C9)=WEEKDAY($P$11),$S$11, IF(WEEKDAY(C9)=WEEKDAY($P$12),$S$12,"")))))))</f>
        <v>0</v>
      </c>
      <c r="P9" s="42" t="n">
        <v>41642</v>
      </c>
      <c r="Q9" s="43" t="n">
        <v>0.333333333333333</v>
      </c>
      <c r="R9" s="38" t="n">
        <v>0.0208333333333333</v>
      </c>
      <c r="S9" s="44"/>
      <c r="U9" s="46" t="str">
        <f aca="false">"Übertrag in " &amp;  IF( MONTH(B1)=12, YEAR(B1)+1, TEXT(EDATE(B1,1),"MMMM"))</f>
        <v>Übertrag in Juli</v>
      </c>
      <c r="V9" s="47" t="n">
        <f aca="false">IF(V5="",0,V5)+V8</f>
        <v>-0.135416666666666</v>
      </c>
      <c r="AV9" s="0" t="n">
        <f aca="false">IF(IFERROR(MATCH($B9,Feiertage!$B$2:$B$34,0)&gt;0,0),1,0)</f>
        <v>0</v>
      </c>
      <c r="AW9" s="27" t="n">
        <f aca="false">IFERROR(HLOOKUP(DAY(B9),Urlaub!$C$4:$AG$16,MONTH(B9)+1,0),0)</f>
        <v>0</v>
      </c>
      <c r="AX9" s="28" t="n">
        <f aca="false">IFERROR(IF(AW9=0,0,IF(EXACT(LOWER(AW9),AW9),0.5*BB9,BB9)),"")</f>
        <v>0</v>
      </c>
      <c r="AY9" s="29" t="n">
        <f aca="false">IFERROR(IF(WEEKDAY(C9)=WEEKDAY($P$6),$R$6, IF(WEEKDAY(C9)=WEEKDAY($P$7),$R$7, IF(WEEKDAY(C9)=WEEKDAY($P$8),$R$8, IF(WEEKDAY(C9)=WEEKDAY($P$9),$R$9, IF(WEEKDAY(C9)=WEEKDAY($P$10),$R$10, IF(WEEKDAY(C9)=WEEKDAY($P$11),$R$11, IF(WEEKDAY(C9)=WEEKDAY($P$12),$R$12,""))))))),"")</f>
        <v>0.0208333333333333</v>
      </c>
      <c r="AZ9" s="30" t="n">
        <f aca="false">IF(F9,IF(E9,IF(E9&gt;F9,F9+"24:00"-E9,F9-E9),0),0)+IF(G9,IF(G9,IF(G9&gt;H9,H9+"24:00"-G9,H9-G9),0),0)</f>
        <v>0</v>
      </c>
      <c r="BA9" s="31" t="n">
        <f aca="false">AZ9*24</f>
        <v>0</v>
      </c>
      <c r="BB9" s="30" t="n">
        <f aca="false">IFERROR(IF(WEEKDAY(C9)=WEEKDAY($P$6),$Q$6, IF(WEEKDAY(C9)=WEEKDAY($P$7),$Q$7, IF(WEEKDAY(C9)=WEEKDAY($P$8),$Q$8, IF(WEEKDAY(C9)=WEEKDAY($P$9),$Q$9, IF(WEEKDAY(C9)=WEEKDAY($P$10),$Q$10, IF(WEEKDAY(C9)=WEEKDAY($P$11),$Q$11, IF(WEEKDAY(C9)=WEEKDAY($P$12),$Q$12,""))))))),"")</f>
        <v>0.333333333333333</v>
      </c>
    </row>
    <row r="10" customFormat="false" ht="17.35" hidden="false" customHeight="false" outlineLevel="0" collapsed="false">
      <c r="B10" s="32" t="n">
        <f aca="false">B9+1</f>
        <v>41795</v>
      </c>
      <c r="C10" s="33" t="n">
        <f aca="false">B10</f>
        <v>41795</v>
      </c>
      <c r="D10" s="19"/>
      <c r="E10" s="34"/>
      <c r="F10" s="34"/>
      <c r="G10" s="34"/>
      <c r="H10" s="34"/>
      <c r="I10" s="34" t="str">
        <f aca="true">IF(AZ10=0,"",IF(AY10=0,"",IF(OR(B10&lt;=TODAY(),AZ10),AY10,"")))</f>
        <v/>
      </c>
      <c r="J10" s="22" t="n">
        <f aca="false">IF(AND(Feiertage!$G$2&lt;&gt;"ja",AV10=1),IF(AZ10&gt;0,BB10+AZ10,BB10),IF(AZ10=0,0, IF(I10&lt;&gt;"",AZ10-I10,AZ10)))+AX10</f>
        <v>0</v>
      </c>
      <c r="K10" s="34" t="n">
        <f aca="false">IF(AV10=0,BB10,IF(Feiertage!$G$2="ja","00:00",BB10))</f>
        <v>0.333333333333333</v>
      </c>
      <c r="L10" s="22" t="str">
        <f aca="true">IF(OR(B10&lt;=TODAY(),J10,AW10="G"),IF(J10&lt;&gt;"",IF(J10-K10=0,"",J10-K10),IF(K10&lt;&gt;"",-K10,"")),"")</f>
        <v/>
      </c>
      <c r="M10" s="23" t="str">
        <f aca="false">IF(LOWER(AW10)=LOWER(Urlaub!$W$19),Urlaub!$S$19, IF(LOWER(AW10)=LOWER(Urlaub!$W$20),Urlaub!$S$20, IF(LOWER(AW10)=LOWER(Urlaub!$W$21),Urlaub!$S$21, IF(LOWER(AW10)=LOWER(Urlaub!$W$22),Urlaub!$S$22, IF(LOWER(AW10)=LOWER(Urlaub!$W$23),Urlaub!$S$23, IF(LOWER(AW10)=LOWER(Urlaub!$W$24),Urlaub!$S$24,""))))))&amp;IF(AND(EXACT(LOWER(AW10),AW10),AW10&lt;&gt;0)," 1/2","")</f>
        <v/>
      </c>
      <c r="N10" s="36" t="n">
        <f aca="false">24*J10*IF(WEEKDAY(C10)=WEEKDAY($P$6),$S$6, IF(WEEKDAY(C10)=WEEKDAY($P$7),$S$7, IF(WEEKDAY(C10)=WEEKDAY($P$8),$S$8, IF(WEEKDAY(C10)=WEEKDAY($P$9),$S$9, IF(WEEKDAY(C10)=WEEKDAY($P$10),$S$10, IF(WEEKDAY(C10)=WEEKDAY($P$11),$S$11, IF(WEEKDAY(C10)=WEEKDAY($P$12),$S$12,"")))))))</f>
        <v>0</v>
      </c>
      <c r="P10" s="42" t="n">
        <v>41643</v>
      </c>
      <c r="Q10" s="43" t="n">
        <v>0.25</v>
      </c>
      <c r="R10" s="38" t="n">
        <v>0.0208333333333333</v>
      </c>
      <c r="S10" s="44"/>
      <c r="AV10" s="0" t="n">
        <f aca="false">IF(IFERROR(MATCH($B10,Feiertage!$B$2:$B$34,0)&gt;0,0),1,0)</f>
        <v>0</v>
      </c>
      <c r="AW10" s="27" t="n">
        <f aca="false">IFERROR(HLOOKUP(DAY(B10),Urlaub!$C$4:$AG$16,MONTH(B10)+1,0),0)</f>
        <v>0</v>
      </c>
      <c r="AX10" s="28" t="n">
        <f aca="false">IFERROR(IF(AW10=0,0,IF(EXACT(LOWER(AW10),AW10),0.5*BB10,BB10)),"")</f>
        <v>0</v>
      </c>
      <c r="AY10" s="29" t="n">
        <f aca="false">IFERROR(IF(WEEKDAY(C10)=WEEKDAY($P$6),$R$6, IF(WEEKDAY(C10)=WEEKDAY($P$7),$R$7, IF(WEEKDAY(C10)=WEEKDAY($P$8),$R$8, IF(WEEKDAY(C10)=WEEKDAY($P$9),$R$9, IF(WEEKDAY(C10)=WEEKDAY($P$10),$R$10, IF(WEEKDAY(C10)=WEEKDAY($P$11),$R$11, IF(WEEKDAY(C10)=WEEKDAY($P$12),$R$12,""))))))),"")</f>
        <v>0.0208333333333333</v>
      </c>
      <c r="AZ10" s="30" t="n">
        <f aca="false">IF(F10,IF(E10,IF(E10&gt;F10,F10+"24:00"-E10,F10-E10),0),0)+IF(G10,IF(G10,IF(G10&gt;H10,H10+"24:00"-G10,H10-G10),0),0)</f>
        <v>0</v>
      </c>
      <c r="BA10" s="31" t="n">
        <f aca="false">AZ10*24</f>
        <v>0</v>
      </c>
      <c r="BB10" s="30" t="n">
        <f aca="false">IFERROR(IF(WEEKDAY(C10)=WEEKDAY($P$6),$Q$6, IF(WEEKDAY(C10)=WEEKDAY($P$7),$Q$7, IF(WEEKDAY(C10)=WEEKDAY($P$8),$Q$8, IF(WEEKDAY(C10)=WEEKDAY($P$9),$Q$9, IF(WEEKDAY(C10)=WEEKDAY($P$10),$Q$10, IF(WEEKDAY(C10)=WEEKDAY($P$11),$Q$11, IF(WEEKDAY(C10)=WEEKDAY($P$12),$Q$12,""))))))),"")</f>
        <v>0.333333333333333</v>
      </c>
    </row>
    <row r="11" customFormat="false" ht="17.35" hidden="false" customHeight="false" outlineLevel="0" collapsed="false">
      <c r="B11" s="32" t="n">
        <f aca="false">B10+1</f>
        <v>41796</v>
      </c>
      <c r="C11" s="33" t="n">
        <f aca="false">B11</f>
        <v>41796</v>
      </c>
      <c r="D11" s="19"/>
      <c r="E11" s="34"/>
      <c r="F11" s="34"/>
      <c r="G11" s="34"/>
      <c r="H11" s="34"/>
      <c r="I11" s="34" t="str">
        <f aca="true">IF(AZ11=0,"",IF(AY11=0,"",IF(OR(B11&lt;=TODAY(),AZ11),AY11,"")))</f>
        <v/>
      </c>
      <c r="J11" s="22" t="n">
        <f aca="false">IF(AND(Feiertage!$G$2&lt;&gt;"ja",AV11=1),IF(AZ11&gt;0,BB11+AZ11,BB11),IF(AZ11=0,0, IF(I11&lt;&gt;"",AZ11-I11,AZ11)))+AX11</f>
        <v>0</v>
      </c>
      <c r="K11" s="34" t="n">
        <f aca="false">IF(AV11=0,BB11,IF(Feiertage!$G$2="ja","00:00",BB11))</f>
        <v>0.333333333333333</v>
      </c>
      <c r="L11" s="22" t="str">
        <f aca="true">IF(OR(B11&lt;=TODAY(),J11,AW11="G"),IF(J11&lt;&gt;"",IF(J11-K11=0,"",J11-K11),IF(K11&lt;&gt;"",-K11,"")),"")</f>
        <v/>
      </c>
      <c r="M11" s="23" t="str">
        <f aca="false">IF(LOWER(AW11)=LOWER(Urlaub!$W$19),Urlaub!$S$19, IF(LOWER(AW11)=LOWER(Urlaub!$W$20),Urlaub!$S$20, IF(LOWER(AW11)=LOWER(Urlaub!$W$21),Urlaub!$S$21, IF(LOWER(AW11)=LOWER(Urlaub!$W$22),Urlaub!$S$22, IF(LOWER(AW11)=LOWER(Urlaub!$W$23),Urlaub!$S$23, IF(LOWER(AW11)=LOWER(Urlaub!$W$24),Urlaub!$S$24,""))))))&amp;IF(AND(EXACT(LOWER(AW11),AW11),AW11&lt;&gt;0)," 1/2","")</f>
        <v/>
      </c>
      <c r="N11" s="36" t="n">
        <f aca="false">24*J11*IF(WEEKDAY(C11)=WEEKDAY($P$6),$S$6, IF(WEEKDAY(C11)=WEEKDAY($P$7),$S$7, IF(WEEKDAY(C11)=WEEKDAY($P$8),$S$8, IF(WEEKDAY(C11)=WEEKDAY($P$9),$S$9, IF(WEEKDAY(C11)=WEEKDAY($P$10),$S$10, IF(WEEKDAY(C11)=WEEKDAY($P$11),$S$11, IF(WEEKDAY(C11)=WEEKDAY($P$12),$S$12,"")))))))</f>
        <v>0</v>
      </c>
      <c r="O11" s="3"/>
      <c r="P11" s="48" t="n">
        <v>41644</v>
      </c>
      <c r="Q11" s="49" t="n">
        <v>0</v>
      </c>
      <c r="R11" s="38" t="n">
        <v>0.0208333333333333</v>
      </c>
      <c r="S11" s="44"/>
      <c r="AV11" s="0" t="n">
        <f aca="false">IF(IFERROR(MATCH($B11,Feiertage!$B$2:$B$34,0)&gt;0,0),1,0)</f>
        <v>0</v>
      </c>
      <c r="AW11" s="27" t="n">
        <f aca="false">IFERROR(HLOOKUP(DAY(B11),Urlaub!$C$4:$AG$16,MONTH(B11)+1,0),0)</f>
        <v>0</v>
      </c>
      <c r="AX11" s="28" t="n">
        <f aca="false">IFERROR(IF(AW11=0,0,IF(EXACT(LOWER(AW11),AW11),0.5*BB11,BB11)),"")</f>
        <v>0</v>
      </c>
      <c r="AY11" s="29" t="n">
        <f aca="false">IFERROR(IF(WEEKDAY(C11)=WEEKDAY($P$6),$R$6, IF(WEEKDAY(C11)=WEEKDAY($P$7),$R$7, IF(WEEKDAY(C11)=WEEKDAY($P$8),$R$8, IF(WEEKDAY(C11)=WEEKDAY($P$9),$R$9, IF(WEEKDAY(C11)=WEEKDAY($P$10),$R$10, IF(WEEKDAY(C11)=WEEKDAY($P$11),$R$11, IF(WEEKDAY(C11)=WEEKDAY($P$12),$R$12,""))))))),"")</f>
        <v>0.0208333333333333</v>
      </c>
      <c r="AZ11" s="30" t="n">
        <f aca="false">IF(F11,IF(E11,IF(E11&gt;F11,F11+"24:00"-E11,F11-E11),0),0)+IF(G11,IF(G11,IF(G11&gt;H11,H11+"24:00"-G11,H11-G11),0),0)</f>
        <v>0</v>
      </c>
      <c r="BA11" s="31" t="n">
        <f aca="false">AZ11*24</f>
        <v>0</v>
      </c>
      <c r="BB11" s="30" t="n">
        <f aca="false">IFERROR(IF(WEEKDAY(C11)=WEEKDAY($P$6),$Q$6, IF(WEEKDAY(C11)=WEEKDAY($P$7),$Q$7, IF(WEEKDAY(C11)=WEEKDAY($P$8),$Q$8, IF(WEEKDAY(C11)=WEEKDAY($P$9),$Q$9, IF(WEEKDAY(C11)=WEEKDAY($P$10),$Q$10, IF(WEEKDAY(C11)=WEEKDAY($P$11),$Q$11, IF(WEEKDAY(C11)=WEEKDAY($P$12),$Q$12,""))))))),"")</f>
        <v>0.333333333333333</v>
      </c>
    </row>
    <row r="12" customFormat="false" ht="17.35" hidden="false" customHeight="false" outlineLevel="0" collapsed="false">
      <c r="B12" s="32" t="n">
        <f aca="false">B11+1</f>
        <v>41797</v>
      </c>
      <c r="C12" s="33" t="n">
        <f aca="false">B12</f>
        <v>41797</v>
      </c>
      <c r="D12" s="19"/>
      <c r="E12" s="34"/>
      <c r="F12" s="34"/>
      <c r="G12" s="34"/>
      <c r="H12" s="34"/>
      <c r="I12" s="34" t="str">
        <f aca="true">IF(AZ12=0,"",IF(AY12=0,"",IF(OR(B12&lt;=TODAY(),AZ12),AY12,"")))</f>
        <v/>
      </c>
      <c r="J12" s="22" t="n">
        <f aca="false">IF(AND(Feiertage!$G$2&lt;&gt;"ja",AV12=1),IF(AZ12&gt;0,BB12+AZ12,BB12),IF(AZ12=0,0, IF(I12&lt;&gt;"",AZ12-I12,AZ12)))+AX12</f>
        <v>0</v>
      </c>
      <c r="K12" s="34" t="n">
        <f aca="false">IF(AV12=0,BB12,IF(Feiertage!$G$2="ja","00:00",BB12))</f>
        <v>0.25</v>
      </c>
      <c r="L12" s="22" t="str">
        <f aca="true">IF(OR(B12&lt;=TODAY(),J12,AW12="G"),IF(J12&lt;&gt;"",IF(J12-K12=0,"",J12-K12),IF(K12&lt;&gt;"",-K12,"")),"")</f>
        <v/>
      </c>
      <c r="M12" s="23" t="str">
        <f aca="false">IF(LOWER(AW12)=LOWER(Urlaub!$W$19),Urlaub!$S$19, IF(LOWER(AW12)=LOWER(Urlaub!$W$20),Urlaub!$S$20, IF(LOWER(AW12)=LOWER(Urlaub!$W$21),Urlaub!$S$21, IF(LOWER(AW12)=LOWER(Urlaub!$W$22),Urlaub!$S$22, IF(LOWER(AW12)=LOWER(Urlaub!$W$23),Urlaub!$S$23, IF(LOWER(AW12)=LOWER(Urlaub!$W$24),Urlaub!$S$24,""))))))&amp;IF(AND(EXACT(LOWER(AW12),AW12),AW12&lt;&gt;0)," 1/2","")</f>
        <v/>
      </c>
      <c r="N12" s="36" t="n">
        <f aca="false">24*J12*IF(WEEKDAY(C12)=WEEKDAY($P$6),$S$6, IF(WEEKDAY(C12)=WEEKDAY($P$7),$S$7, IF(WEEKDAY(C12)=WEEKDAY($P$8),$S$8, IF(WEEKDAY(C12)=WEEKDAY($P$9),$S$9, IF(WEEKDAY(C12)=WEEKDAY($P$10),$S$10, IF(WEEKDAY(C12)=WEEKDAY($P$11),$S$11, IF(WEEKDAY(C12)=WEEKDAY($P$12),$S$12,"")))))))</f>
        <v>0</v>
      </c>
      <c r="P12" s="50" t="n">
        <v>41645</v>
      </c>
      <c r="Q12" s="51" t="n">
        <v>0</v>
      </c>
      <c r="R12" s="52" t="n">
        <v>0.0208333333333333</v>
      </c>
      <c r="S12" s="53"/>
      <c r="AV12" s="0" t="n">
        <f aca="false">IF(IFERROR(MATCH($B12,Feiertage!$B$2:$B$34,0)&gt;0,0),1,0)</f>
        <v>0</v>
      </c>
      <c r="AW12" s="27" t="n">
        <f aca="false">IFERROR(HLOOKUP(DAY(B12),Urlaub!$C$4:$AG$16,MONTH(B12)+1,0),0)</f>
        <v>0</v>
      </c>
      <c r="AX12" s="28" t="n">
        <f aca="false">IFERROR(IF(AW12=0,0,IF(EXACT(LOWER(AW12),AW12),0.5*BB12,BB12)),"")</f>
        <v>0</v>
      </c>
      <c r="AY12" s="29" t="n">
        <f aca="false">IFERROR(IF(WEEKDAY(C12)=WEEKDAY($P$6),$R$6, IF(WEEKDAY(C12)=WEEKDAY($P$7),$R$7, IF(WEEKDAY(C12)=WEEKDAY($P$8),$R$8, IF(WEEKDAY(C12)=WEEKDAY($P$9),$R$9, IF(WEEKDAY(C12)=WEEKDAY($P$10),$R$10, IF(WEEKDAY(C12)=WEEKDAY($P$11),$R$11, IF(WEEKDAY(C12)=WEEKDAY($P$12),$R$12,""))))))),"")</f>
        <v>0.0208333333333333</v>
      </c>
      <c r="AZ12" s="30" t="n">
        <f aca="false">IF(F12,IF(E12,IF(E12&gt;F12,F12+"24:00"-E12,F12-E12),0),0)+IF(G12,IF(G12,IF(G12&gt;H12,H12+"24:00"-G12,H12-G12),0),0)</f>
        <v>0</v>
      </c>
      <c r="BA12" s="31" t="n">
        <f aca="false">AZ12*24</f>
        <v>0</v>
      </c>
      <c r="BB12" s="30" t="n">
        <f aca="false">IFERROR(IF(WEEKDAY(C12)=WEEKDAY($P$6),$Q$6, IF(WEEKDAY(C12)=WEEKDAY($P$7),$Q$7, IF(WEEKDAY(C12)=WEEKDAY($P$8),$Q$8, IF(WEEKDAY(C12)=WEEKDAY($P$9),$Q$9, IF(WEEKDAY(C12)=WEEKDAY($P$10),$Q$10, IF(WEEKDAY(C12)=WEEKDAY($P$11),$Q$11, IF(WEEKDAY(C12)=WEEKDAY($P$12),$Q$12,""))))))),"")</f>
        <v>0.25</v>
      </c>
    </row>
    <row r="13" customFormat="false" ht="17.35" hidden="false" customHeight="false" outlineLevel="0" collapsed="false">
      <c r="B13" s="32" t="n">
        <f aca="false">B12+1</f>
        <v>41798</v>
      </c>
      <c r="C13" s="33" t="n">
        <f aca="false">B13</f>
        <v>41798</v>
      </c>
      <c r="D13" s="19"/>
      <c r="E13" s="34"/>
      <c r="F13" s="34"/>
      <c r="G13" s="34"/>
      <c r="H13" s="34"/>
      <c r="I13" s="34" t="str">
        <f aca="true">IF(AZ13=0,"",IF(AY13=0,"",IF(OR(B13&lt;=TODAY(),AZ13),AY13,"")))</f>
        <v/>
      </c>
      <c r="J13" s="22" t="n">
        <f aca="false">IF(AND(Feiertage!$G$2&lt;&gt;"ja",AV13=1),IF(AZ13&gt;0,BB13+AZ13,BB13),IF(AZ13=0,0, IF(I13&lt;&gt;"",AZ13-I13,AZ13)))+AX13</f>
        <v>0</v>
      </c>
      <c r="K13" s="34" t="n">
        <f aca="false">IF(AV13=0,BB13,IF(Feiertage!$G$2="ja","00:00",BB13))</f>
        <v>0</v>
      </c>
      <c r="L13" s="22" t="str">
        <f aca="true">IF(OR(B13&lt;=TODAY(),J13,AW13="G"),IF(J13&lt;&gt;"",IF(J13-K13=0,"",J13-K13),IF(K13&lt;&gt;"",-K13,"")),"")</f>
        <v/>
      </c>
      <c r="M13" s="23" t="str">
        <f aca="false">IF(LOWER(AW13)=LOWER(Urlaub!$W$19),Urlaub!$S$19, IF(LOWER(AW13)=LOWER(Urlaub!$W$20),Urlaub!$S$20, IF(LOWER(AW13)=LOWER(Urlaub!$W$21),Urlaub!$S$21, IF(LOWER(AW13)=LOWER(Urlaub!$W$22),Urlaub!$S$22, IF(LOWER(AW13)=LOWER(Urlaub!$W$23),Urlaub!$S$23, IF(LOWER(AW13)=LOWER(Urlaub!$W$24),Urlaub!$S$24,""))))))&amp;IF(AND(EXACT(LOWER(AW13),AW13),AW13&lt;&gt;0)," 1/2","")</f>
        <v/>
      </c>
      <c r="N13" s="36" t="n">
        <f aca="false">24*J13*IF(WEEKDAY(C13)=WEEKDAY($P$6),$S$6, IF(WEEKDAY(C13)=WEEKDAY($P$7),$S$7, IF(WEEKDAY(C13)=WEEKDAY($P$8),$S$8, IF(WEEKDAY(C13)=WEEKDAY($P$9),$S$9, IF(WEEKDAY(C13)=WEEKDAY($P$10),$S$10, IF(WEEKDAY(C13)=WEEKDAY($P$11),$S$11, IF(WEEKDAY(C13)=WEEKDAY($P$12),$S$12,"")))))))</f>
        <v>0</v>
      </c>
      <c r="P13" s="12" t="s">
        <v>19</v>
      </c>
      <c r="Q13" s="54" t="n">
        <f aca="false">SUM(Q6:Q12)</f>
        <v>1.58333333333333</v>
      </c>
      <c r="R13" s="55"/>
      <c r="Y13" s="29"/>
      <c r="AV13" s="0" t="n">
        <f aca="false">IF(IFERROR(MATCH($B13,Feiertage!$B$2:$B$34,0)&gt;0,0),1,0)</f>
        <v>0</v>
      </c>
      <c r="AW13" s="27" t="n">
        <f aca="false">IFERROR(HLOOKUP(DAY(B13),Urlaub!$C$4:$AG$16,MONTH(B13)+1,0),0)</f>
        <v>0</v>
      </c>
      <c r="AX13" s="28" t="n">
        <f aca="false">IFERROR(IF(AW13=0,0,IF(EXACT(LOWER(AW13),AW13),0.5*BB13,BB13)),"")</f>
        <v>0</v>
      </c>
      <c r="AY13" s="29" t="n">
        <f aca="false">IFERROR(IF(WEEKDAY(C13)=WEEKDAY($P$6),$R$6, IF(WEEKDAY(C13)=WEEKDAY($P$7),$R$7, IF(WEEKDAY(C13)=WEEKDAY($P$8),$R$8, IF(WEEKDAY(C13)=WEEKDAY($P$9),$R$9, IF(WEEKDAY(C13)=WEEKDAY($P$10),$R$10, IF(WEEKDAY(C13)=WEEKDAY($P$11),$R$11, IF(WEEKDAY(C13)=WEEKDAY($P$12),$R$12,""))))))),"")</f>
        <v>0.0208333333333333</v>
      </c>
      <c r="AZ13" s="30" t="n">
        <f aca="false">IF(F13,IF(E13,IF(E13&gt;F13,F13+"24:00"-E13,F13-E13),0),0)+IF(G13,IF(G13,IF(G13&gt;H13,H13+"24:00"-G13,H13-G13),0),0)</f>
        <v>0</v>
      </c>
      <c r="BA13" s="31" t="n">
        <f aca="false">AZ13*24</f>
        <v>0</v>
      </c>
      <c r="BB13" s="30" t="n">
        <f aca="false">IFERROR(IF(WEEKDAY(C13)=WEEKDAY($P$6),$Q$6, IF(WEEKDAY(C13)=WEEKDAY($P$7),$Q$7, IF(WEEKDAY(C13)=WEEKDAY($P$8),$Q$8, IF(WEEKDAY(C13)=WEEKDAY($P$9),$Q$9, IF(WEEKDAY(C13)=WEEKDAY($P$10),$Q$10, IF(WEEKDAY(C13)=WEEKDAY($P$11),$Q$11, IF(WEEKDAY(C13)=WEEKDAY($P$12),$Q$12,""))))))),"")</f>
        <v>0</v>
      </c>
    </row>
    <row r="14" customFormat="false" ht="17.35" hidden="false" customHeight="false" outlineLevel="0" collapsed="false">
      <c r="B14" s="32" t="n">
        <f aca="false">B13+1</f>
        <v>41799</v>
      </c>
      <c r="C14" s="33" t="n">
        <f aca="false">B14</f>
        <v>41799</v>
      </c>
      <c r="D14" s="19"/>
      <c r="E14" s="34"/>
      <c r="F14" s="34"/>
      <c r="G14" s="34"/>
      <c r="H14" s="34"/>
      <c r="I14" s="34" t="str">
        <f aca="true">IF(AZ14=0,"",IF(AY14=0,"",IF(OR(B14&lt;=TODAY(),AZ14),AY14,"")))</f>
        <v/>
      </c>
      <c r="J14" s="22" t="n">
        <f aca="false">IF(AND(Feiertage!$G$2&lt;&gt;"ja",AV14=1),IF(AZ14&gt;0,BB14+AZ14,BB14),IF(AZ14=0,0, IF(I14&lt;&gt;"",AZ14-I14,AZ14)))+AX14</f>
        <v>0</v>
      </c>
      <c r="K14" s="34" t="n">
        <f aca="false">IF(AV14=0,BB14,IF(Feiertage!$G$2="ja","00:00",BB14))</f>
        <v>0</v>
      </c>
      <c r="L14" s="22" t="str">
        <f aca="true">IF(OR(B14&lt;=TODAY(),J14,AW14="G"),IF(J14&lt;&gt;"",IF(J14-K14=0,"",J14-K14),IF(K14&lt;&gt;"",-K14,"")),"")</f>
        <v/>
      </c>
      <c r="M14" s="23" t="str">
        <f aca="false">IF(LOWER(AW14)=LOWER(Urlaub!$W$19),Urlaub!$S$19, IF(LOWER(AW14)=LOWER(Urlaub!$W$20),Urlaub!$S$20, IF(LOWER(AW14)=LOWER(Urlaub!$W$21),Urlaub!$S$21, IF(LOWER(AW14)=LOWER(Urlaub!$W$22),Urlaub!$S$22, IF(LOWER(AW14)=LOWER(Urlaub!$W$23),Urlaub!$S$23, IF(LOWER(AW14)=LOWER(Urlaub!$W$24),Urlaub!$S$24,""))))))&amp;IF(AND(EXACT(LOWER(AW14),AW14),AW14&lt;&gt;0)," 1/2","")</f>
        <v/>
      </c>
      <c r="N14" s="36" t="n">
        <f aca="false">24*J14*IF(WEEKDAY(C14)=WEEKDAY($P$6),$S$6, IF(WEEKDAY(C14)=WEEKDAY($P$7),$S$7, IF(WEEKDAY(C14)=WEEKDAY($P$8),$S$8, IF(WEEKDAY(C14)=WEEKDAY($P$9),$S$9, IF(WEEKDAY(C14)=WEEKDAY($P$10),$S$10, IF(WEEKDAY(C14)=WEEKDAY($P$11),$S$11, IF(WEEKDAY(C14)=WEEKDAY($P$12),$S$12,"")))))))</f>
        <v>0</v>
      </c>
      <c r="O14" s="16"/>
      <c r="AV14" s="0" t="n">
        <f aca="false">IF(IFERROR(MATCH($B14,Feiertage!$B$2:$B$34,0)&gt;0,0),1,0)</f>
        <v>0</v>
      </c>
      <c r="AW14" s="27" t="n">
        <f aca="false">IFERROR(HLOOKUP(DAY(B14),Urlaub!$C$4:$AG$16,MONTH(B14)+1,0),0)</f>
        <v>0</v>
      </c>
      <c r="AX14" s="28" t="n">
        <f aca="false">IFERROR(IF(AW14=0,0,IF(EXACT(LOWER(AW14),AW14),0.5*BB14,BB14)),"")</f>
        <v>0</v>
      </c>
      <c r="AY14" s="29" t="n">
        <f aca="false">IFERROR(IF(WEEKDAY(C14)=WEEKDAY($P$6),$R$6, IF(WEEKDAY(C14)=WEEKDAY($P$7),$R$7, IF(WEEKDAY(C14)=WEEKDAY($P$8),$R$8, IF(WEEKDAY(C14)=WEEKDAY($P$9),$R$9, IF(WEEKDAY(C14)=WEEKDAY($P$10),$R$10, IF(WEEKDAY(C14)=WEEKDAY($P$11),$R$11, IF(WEEKDAY(C14)=WEEKDAY($P$12),$R$12,""))))))),"")</f>
        <v>0.0208333333333333</v>
      </c>
      <c r="AZ14" s="30" t="n">
        <f aca="false">IF(F14,IF(E14,IF(E14&gt;F14,F14+"24:00"-E14,F14-E14),0),0)+IF(G14,IF(G14,IF(G14&gt;H14,H14+"24:00"-G14,H14-G14),0),0)</f>
        <v>0</v>
      </c>
      <c r="BA14" s="31" t="n">
        <f aca="false">AZ14*24</f>
        <v>0</v>
      </c>
      <c r="BB14" s="30" t="n">
        <f aca="false">IFERROR(IF(WEEKDAY(C14)=WEEKDAY($P$6),$Q$6, IF(WEEKDAY(C14)=WEEKDAY($P$7),$Q$7, IF(WEEKDAY(C14)=WEEKDAY($P$8),$Q$8, IF(WEEKDAY(C14)=WEEKDAY($P$9),$Q$9, IF(WEEKDAY(C14)=WEEKDAY($P$10),$Q$10, IF(WEEKDAY(C14)=WEEKDAY($P$11),$Q$11, IF(WEEKDAY(C14)=WEEKDAY($P$12),$Q$12,""))))))),"")</f>
        <v>0</v>
      </c>
    </row>
    <row r="15" customFormat="false" ht="17.35" hidden="false" customHeight="false" outlineLevel="0" collapsed="false">
      <c r="B15" s="32" t="n">
        <f aca="false">B14+1</f>
        <v>41800</v>
      </c>
      <c r="C15" s="33" t="n">
        <f aca="false">B15</f>
        <v>41800</v>
      </c>
      <c r="D15" s="19"/>
      <c r="E15" s="34"/>
      <c r="F15" s="34"/>
      <c r="G15" s="34"/>
      <c r="H15" s="34"/>
      <c r="I15" s="34" t="str">
        <f aca="true">IF(AZ15=0,"",IF(AY15=0,"",IF(OR(B15&lt;=TODAY(),AZ15),AY15,"")))</f>
        <v/>
      </c>
      <c r="J15" s="22" t="n">
        <f aca="false">IF(AND(Feiertage!$G$2&lt;&gt;"ja",AV15=1),IF(AZ15&gt;0,BB15+AZ15,BB15),IF(AZ15=0,0, IF(I15&lt;&gt;"",AZ15-I15,AZ15)))+AX15</f>
        <v>0</v>
      </c>
      <c r="K15" s="34" t="n">
        <f aca="false">IF(AV15=0,BB15,IF(Feiertage!$G$2="ja","00:00",BB15))</f>
        <v>0.333333333333333</v>
      </c>
      <c r="L15" s="22" t="str">
        <f aca="true">IF(OR(B15&lt;=TODAY(),J15,AW15="G"),IF(J15&lt;&gt;"",IF(J15-K15=0,"",J15-K15),IF(K15&lt;&gt;"",-K15,"")),"")</f>
        <v/>
      </c>
      <c r="M15" s="23" t="str">
        <f aca="false">IF(LOWER(AW15)=LOWER(Urlaub!$W$19),Urlaub!$S$19, IF(LOWER(AW15)=LOWER(Urlaub!$W$20),Urlaub!$S$20, IF(LOWER(AW15)=LOWER(Urlaub!$W$21),Urlaub!$S$21, IF(LOWER(AW15)=LOWER(Urlaub!$W$22),Urlaub!$S$22, IF(LOWER(AW15)=LOWER(Urlaub!$W$23),Urlaub!$S$23, IF(LOWER(AW15)=LOWER(Urlaub!$W$24),Urlaub!$S$24,""))))))&amp;IF(AND(EXACT(LOWER(AW15),AW15),AW15&lt;&gt;0)," 1/2","")</f>
        <v/>
      </c>
      <c r="N15" s="36" t="n">
        <f aca="false">24*J15*IF(WEEKDAY(C15)=WEEKDAY($P$6),$S$6, IF(WEEKDAY(C15)=WEEKDAY($P$7),$S$7, IF(WEEKDAY(C15)=WEEKDAY($P$8),$S$8, IF(WEEKDAY(C15)=WEEKDAY($P$9),$S$9, IF(WEEKDAY(C15)=WEEKDAY($P$10),$S$10, IF(WEEKDAY(C15)=WEEKDAY($P$11),$S$11, IF(WEEKDAY(C15)=WEEKDAY($P$12),$S$12,"")))))))</f>
        <v>0</v>
      </c>
      <c r="AV15" s="0" t="n">
        <f aca="false">IF(IFERROR(MATCH($B15,Feiertage!$B$2:$B$34,0)&gt;0,0),1,0)</f>
        <v>0</v>
      </c>
      <c r="AW15" s="27" t="n">
        <f aca="false">IFERROR(HLOOKUP(DAY(B15),Urlaub!$C$4:$AG$16,MONTH(B15)+1,0),0)</f>
        <v>0</v>
      </c>
      <c r="AX15" s="28" t="n">
        <f aca="false">IFERROR(IF(AW15=0,0,IF(EXACT(LOWER(AW15),AW15),0.5*BB15,BB15)),"")</f>
        <v>0</v>
      </c>
      <c r="AY15" s="29" t="n">
        <f aca="false">IFERROR(IF(WEEKDAY(C15)=WEEKDAY($P$6),$R$6, IF(WEEKDAY(C15)=WEEKDAY($P$7),$R$7, IF(WEEKDAY(C15)=WEEKDAY($P$8),$R$8, IF(WEEKDAY(C15)=WEEKDAY($P$9),$R$9, IF(WEEKDAY(C15)=WEEKDAY($P$10),$R$10, IF(WEEKDAY(C15)=WEEKDAY($P$11),$R$11, IF(WEEKDAY(C15)=WEEKDAY($P$12),$R$12,""))))))),"")</f>
        <v>0.0208333333333333</v>
      </c>
      <c r="AZ15" s="30" t="n">
        <f aca="false">IF(F15,IF(E15,IF(E15&gt;F15,F15+"24:00"-E15,F15-E15),0),0)+IF(G15,IF(G15,IF(G15&gt;H15,H15+"24:00"-G15,H15-G15),0),0)</f>
        <v>0</v>
      </c>
      <c r="BA15" s="31" t="n">
        <f aca="false">AZ15*24</f>
        <v>0</v>
      </c>
      <c r="BB15" s="30" t="n">
        <f aca="false">IFERROR(IF(WEEKDAY(C15)=WEEKDAY($P$6),$Q$6, IF(WEEKDAY(C15)=WEEKDAY($P$7),$Q$7, IF(WEEKDAY(C15)=WEEKDAY($P$8),$Q$8, IF(WEEKDAY(C15)=WEEKDAY($P$9),$Q$9, IF(WEEKDAY(C15)=WEEKDAY($P$10),$Q$10, IF(WEEKDAY(C15)=WEEKDAY($P$11),$Q$11, IF(WEEKDAY(C15)=WEEKDAY($P$12),$Q$12,""))))))),"")</f>
        <v>0.333333333333333</v>
      </c>
    </row>
    <row r="16" customFormat="false" ht="17.35" hidden="false" customHeight="false" outlineLevel="0" collapsed="false">
      <c r="B16" s="32" t="n">
        <f aca="false">B15+1</f>
        <v>41801</v>
      </c>
      <c r="C16" s="33" t="n">
        <f aca="false">B16</f>
        <v>41801</v>
      </c>
      <c r="D16" s="19"/>
      <c r="E16" s="34"/>
      <c r="F16" s="34"/>
      <c r="G16" s="34"/>
      <c r="H16" s="34"/>
      <c r="I16" s="34" t="str">
        <f aca="true">IF(AZ16=0,"",IF(AY16=0,"",IF(OR(B16&lt;=TODAY(),AZ16),AY16,"")))</f>
        <v/>
      </c>
      <c r="J16" s="22" t="n">
        <f aca="false">IF(AND(Feiertage!$G$2&lt;&gt;"ja",AV16=1),IF(AZ16&gt;0,BB16+AZ16,BB16),IF(AZ16=0,0, IF(I16&lt;&gt;"",AZ16-I16,AZ16)))+AX16</f>
        <v>0</v>
      </c>
      <c r="K16" s="34" t="n">
        <f aca="false">IF(AV16=0,BB16,IF(Feiertage!$G$2="ja","00:00",BB16))</f>
        <v>0.333333333333333</v>
      </c>
      <c r="L16" s="22" t="str">
        <f aca="true">IF(OR(B16&lt;=TODAY(),J16,AW16="G"),IF(J16&lt;&gt;"",IF(J16-K16=0,"",J16-K16),IF(K16&lt;&gt;"",-K16,"")),"")</f>
        <v/>
      </c>
      <c r="M16" s="23" t="str">
        <f aca="false">IF(LOWER(AW16)=LOWER(Urlaub!$W$19),Urlaub!$S$19, IF(LOWER(AW16)=LOWER(Urlaub!$W$20),Urlaub!$S$20, IF(LOWER(AW16)=LOWER(Urlaub!$W$21),Urlaub!$S$21, IF(LOWER(AW16)=LOWER(Urlaub!$W$22),Urlaub!$S$22, IF(LOWER(AW16)=LOWER(Urlaub!$W$23),Urlaub!$S$23, IF(LOWER(AW16)=LOWER(Urlaub!$W$24),Urlaub!$S$24,""))))))&amp;IF(AND(EXACT(LOWER(AW16),AW16),AW16&lt;&gt;0)," 1/2","")</f>
        <v/>
      </c>
      <c r="N16" s="36" t="n">
        <f aca="false">24*J16*IF(WEEKDAY(C16)=WEEKDAY($P$6),$S$6, IF(WEEKDAY(C16)=WEEKDAY($P$7),$S$7, IF(WEEKDAY(C16)=WEEKDAY($P$8),$S$8, IF(WEEKDAY(C16)=WEEKDAY($P$9),$S$9, IF(WEEKDAY(C16)=WEEKDAY($P$10),$S$10, IF(WEEKDAY(C16)=WEEKDAY($P$11),$S$11, IF(WEEKDAY(C16)=WEEKDAY($P$12),$S$12,"")))))))</f>
        <v>0</v>
      </c>
      <c r="AV16" s="0" t="n">
        <f aca="false">IF(IFERROR(MATCH($B16,Feiertage!$B$2:$B$34,0)&gt;0,0),1,0)</f>
        <v>0</v>
      </c>
      <c r="AW16" s="27" t="n">
        <f aca="false">IFERROR(HLOOKUP(DAY(B16),Urlaub!$C$4:$AG$16,MONTH(B16)+1,0),0)</f>
        <v>0</v>
      </c>
      <c r="AX16" s="28" t="n">
        <f aca="false">IFERROR(IF(AW16=0,0,IF(EXACT(LOWER(AW16),AW16),0.5*BB16,BB16)),"")</f>
        <v>0</v>
      </c>
      <c r="AY16" s="29" t="n">
        <f aca="false">IFERROR(IF(WEEKDAY(C16)=WEEKDAY($P$6),$R$6, IF(WEEKDAY(C16)=WEEKDAY($P$7),$R$7, IF(WEEKDAY(C16)=WEEKDAY($P$8),$R$8, IF(WEEKDAY(C16)=WEEKDAY($P$9),$R$9, IF(WEEKDAY(C16)=WEEKDAY($P$10),$R$10, IF(WEEKDAY(C16)=WEEKDAY($P$11),$R$11, IF(WEEKDAY(C16)=WEEKDAY($P$12),$R$12,""))))))),"")</f>
        <v>0.0208333333333333</v>
      </c>
      <c r="AZ16" s="30" t="n">
        <f aca="false">IF(F16,IF(E16,IF(E16&gt;F16,F16+"24:00"-E16,F16-E16),0),0)+IF(G16,IF(G16,IF(G16&gt;H16,H16+"24:00"-G16,H16-G16),0),0)</f>
        <v>0</v>
      </c>
      <c r="BA16" s="31" t="n">
        <f aca="false">AZ16*24</f>
        <v>0</v>
      </c>
      <c r="BB16" s="30" t="n">
        <f aca="false">IFERROR(IF(WEEKDAY(C16)=WEEKDAY($P$6),$Q$6, IF(WEEKDAY(C16)=WEEKDAY($P$7),$Q$7, IF(WEEKDAY(C16)=WEEKDAY($P$8),$Q$8, IF(WEEKDAY(C16)=WEEKDAY($P$9),$Q$9, IF(WEEKDAY(C16)=WEEKDAY($P$10),$Q$10, IF(WEEKDAY(C16)=WEEKDAY($P$11),$Q$11, IF(WEEKDAY(C16)=WEEKDAY($P$12),$Q$12,""))))))),"")</f>
        <v>0.333333333333333</v>
      </c>
    </row>
    <row r="17" customFormat="false" ht="17.35" hidden="false" customHeight="false" outlineLevel="0" collapsed="false">
      <c r="B17" s="32" t="n">
        <f aca="false">B16+1</f>
        <v>41802</v>
      </c>
      <c r="C17" s="33" t="n">
        <f aca="false">B17</f>
        <v>41802</v>
      </c>
      <c r="D17" s="19"/>
      <c r="E17" s="34"/>
      <c r="F17" s="34"/>
      <c r="G17" s="34"/>
      <c r="H17" s="34"/>
      <c r="I17" s="34" t="str">
        <f aca="true">IF(AZ17=0,"",IF(AY17=0,"",IF(OR(B17&lt;=TODAY(),AZ17),AY17,"")))</f>
        <v/>
      </c>
      <c r="J17" s="22" t="n">
        <f aca="false">IF(AND(Feiertage!$G$2&lt;&gt;"ja",AV17=1),IF(AZ17&gt;0,BB17+AZ17,BB17),IF(AZ17=0,0, IF(I17&lt;&gt;"",AZ17-I17,AZ17)))+AX17</f>
        <v>0</v>
      </c>
      <c r="K17" s="34" t="n">
        <f aca="false">IF(AV17=0,BB17,IF(Feiertage!$G$2="ja","00:00",BB17))</f>
        <v>0.333333333333333</v>
      </c>
      <c r="L17" s="22" t="str">
        <f aca="true">IF(OR(B17&lt;=TODAY(),J17,AW17="G"),IF(J17&lt;&gt;"",IF(J17-K17=0,"",J17-K17),IF(K17&lt;&gt;"",-K17,"")),"")</f>
        <v/>
      </c>
      <c r="M17" s="23" t="str">
        <f aca="false">IF(LOWER(AW17)=LOWER(Urlaub!$W$19),Urlaub!$S$19, IF(LOWER(AW17)=LOWER(Urlaub!$W$20),Urlaub!$S$20, IF(LOWER(AW17)=LOWER(Urlaub!$W$21),Urlaub!$S$21, IF(LOWER(AW17)=LOWER(Urlaub!$W$22),Urlaub!$S$22, IF(LOWER(AW17)=LOWER(Urlaub!$W$23),Urlaub!$S$23, IF(LOWER(AW17)=LOWER(Urlaub!$W$24),Urlaub!$S$24,""))))))&amp;IF(AND(EXACT(LOWER(AW17),AW17),AW17&lt;&gt;0)," 1/2","")</f>
        <v/>
      </c>
      <c r="N17" s="36" t="n">
        <f aca="false">24*J17*IF(WEEKDAY(C17)=WEEKDAY($P$6),$S$6, IF(WEEKDAY(C17)=WEEKDAY($P$7),$S$7, IF(WEEKDAY(C17)=WEEKDAY($P$8),$S$8, IF(WEEKDAY(C17)=WEEKDAY($P$9),$S$9, IF(WEEKDAY(C17)=WEEKDAY($P$10),$S$10, IF(WEEKDAY(C17)=WEEKDAY($P$11),$S$11, IF(WEEKDAY(C17)=WEEKDAY($P$12),$S$12,"")))))))</f>
        <v>0</v>
      </c>
      <c r="AV17" s="0" t="n">
        <f aca="false">IF(IFERROR(MATCH($B17,Feiertage!$B$2:$B$34,0)&gt;0,0),1,0)</f>
        <v>0</v>
      </c>
      <c r="AW17" s="27" t="n">
        <f aca="false">IFERROR(HLOOKUP(DAY(B17),Urlaub!$C$4:$AG$16,MONTH(B17)+1,0),0)</f>
        <v>0</v>
      </c>
      <c r="AX17" s="28" t="n">
        <f aca="false">IFERROR(IF(OR(AW17=0,AW17="G"),0,IF(EXACT(LOWER(AW17),AW17),0.5*BB17,BB17)),"")</f>
        <v>0</v>
      </c>
      <c r="AY17" s="29" t="n">
        <f aca="false">IFERROR(IF(WEEKDAY(C17)=WEEKDAY($P$6),$R$6, IF(WEEKDAY(C17)=WEEKDAY($P$7),$R$7, IF(WEEKDAY(C17)=WEEKDAY($P$8),$R$8, IF(WEEKDAY(C17)=WEEKDAY($P$9),$R$9, IF(WEEKDAY(C17)=WEEKDAY($P$10),$R$10, IF(WEEKDAY(C17)=WEEKDAY($P$11),$R$11, IF(WEEKDAY(C17)=WEEKDAY($P$12),$R$12,""))))))),"")</f>
        <v>0.0208333333333333</v>
      </c>
      <c r="AZ17" s="30" t="n">
        <f aca="false">IF(F17,IF(E17,IF(E17&gt;F17,F17+"24:00"-E17,F17-E17),0),0)+IF(G17,IF(G17,IF(G17&gt;H17,H17+"24:00"-G17,H17-G17),0),0)</f>
        <v>0</v>
      </c>
      <c r="BA17" s="31" t="n">
        <f aca="false">AZ17*24</f>
        <v>0</v>
      </c>
      <c r="BB17" s="30" t="n">
        <f aca="false">IFERROR(IF(WEEKDAY(C17)=WEEKDAY($P$6),$Q$6, IF(WEEKDAY(C17)=WEEKDAY($P$7),$Q$7, IF(WEEKDAY(C17)=WEEKDAY($P$8),$Q$8, IF(WEEKDAY(C17)=WEEKDAY($P$9),$Q$9, IF(WEEKDAY(C17)=WEEKDAY($P$10),$Q$10, IF(WEEKDAY(C17)=WEEKDAY($P$11),$Q$11, IF(WEEKDAY(C17)=WEEKDAY($P$12),$Q$12,""))))))),"")</f>
        <v>0.333333333333333</v>
      </c>
    </row>
    <row r="18" customFormat="false" ht="17.35" hidden="false" customHeight="false" outlineLevel="0" collapsed="false">
      <c r="B18" s="32" t="n">
        <f aca="false">B17+1</f>
        <v>41803</v>
      </c>
      <c r="C18" s="33" t="n">
        <f aca="false">B18</f>
        <v>41803</v>
      </c>
      <c r="D18" s="19"/>
      <c r="E18" s="34"/>
      <c r="F18" s="34"/>
      <c r="G18" s="34"/>
      <c r="H18" s="34"/>
      <c r="I18" s="34" t="str">
        <f aca="true">IF(AZ18=0,"",IF(AY18=0,"",IF(OR(B18&lt;=TODAY(),AZ18),AY18,"")))</f>
        <v/>
      </c>
      <c r="J18" s="22" t="n">
        <f aca="false">IF(AND(Feiertage!$G$2&lt;&gt;"ja",AV18=1),IF(AZ18&gt;0,BB18+AZ18,BB18),IF(AZ18=0,0, IF(I18&lt;&gt;"",AZ18-I18,AZ18)))+AX18</f>
        <v>0</v>
      </c>
      <c r="K18" s="34" t="n">
        <f aca="false">IF(AV18=0,BB18,IF(Feiertage!$G$2="ja","00:00",BB18))</f>
        <v>0.333333333333333</v>
      </c>
      <c r="L18" s="22" t="str">
        <f aca="true">IF(OR(B18&lt;=TODAY(),J18,AW18="G"),IF(J18&lt;&gt;"",IF(J18-K18=0,"",J18-K18),IF(K18&lt;&gt;"",-K18,"")),"")</f>
        <v/>
      </c>
      <c r="M18" s="23" t="str">
        <f aca="false">IF(LOWER(AW18)=LOWER(Urlaub!$W$19),Urlaub!$S$19, IF(LOWER(AW18)=LOWER(Urlaub!$W$20),Urlaub!$S$20, IF(LOWER(AW18)=LOWER(Urlaub!$W$21),Urlaub!$S$21, IF(LOWER(AW18)=LOWER(Urlaub!$W$22),Urlaub!$S$22, IF(LOWER(AW18)=LOWER(Urlaub!$W$23),Urlaub!$S$23, IF(LOWER(AW18)=LOWER(Urlaub!$W$24),Urlaub!$S$24,""))))))&amp;IF(AND(EXACT(LOWER(AW18),AW18),AW18&lt;&gt;0)," 1/2","")</f>
        <v/>
      </c>
      <c r="N18" s="36" t="n">
        <f aca="false">24*J18*IF(WEEKDAY(C18)=WEEKDAY($P$6),$S$6, IF(WEEKDAY(C18)=WEEKDAY($P$7),$S$7, IF(WEEKDAY(C18)=WEEKDAY($P$8),$S$8, IF(WEEKDAY(C18)=WEEKDAY($P$9),$S$9, IF(WEEKDAY(C18)=WEEKDAY($P$10),$S$10, IF(WEEKDAY(C18)=WEEKDAY($P$11),$S$11, IF(WEEKDAY(C18)=WEEKDAY($P$12),$S$12,"")))))))</f>
        <v>0</v>
      </c>
      <c r="AV18" s="0" t="n">
        <f aca="false">IF(IFERROR(MATCH($B18,Feiertage!$B$2:$B$34,0)&gt;0,0),1,0)</f>
        <v>0</v>
      </c>
      <c r="AW18" s="27" t="n">
        <f aca="false">IFERROR(HLOOKUP(DAY(B18),Urlaub!$C$4:$AG$16,MONTH(B18)+1,0),0)</f>
        <v>0</v>
      </c>
      <c r="AX18" s="28" t="n">
        <f aca="false">IFERROR(IF(OR(AW18=0,AW18="G"),0,IF(EXACT(LOWER(AW18),AW18),0.5*BB18,BB18)),"")</f>
        <v>0</v>
      </c>
      <c r="AY18" s="29" t="n">
        <f aca="false">IFERROR(IF(WEEKDAY(C18)=WEEKDAY($P$6),$R$6, IF(WEEKDAY(C18)=WEEKDAY($P$7),$R$7, IF(WEEKDAY(C18)=WEEKDAY($P$8),$R$8, IF(WEEKDAY(C18)=WEEKDAY($P$9),$R$9, IF(WEEKDAY(C18)=WEEKDAY($P$10),$R$10, IF(WEEKDAY(C18)=WEEKDAY($P$11),$R$11, IF(WEEKDAY(C18)=WEEKDAY($P$12),$R$12,""))))))),"")</f>
        <v>0.0208333333333333</v>
      </c>
      <c r="AZ18" s="30" t="n">
        <f aca="false">IF(F18,IF(E18,IF(E18&gt;F18,F18+"24:00"-E18,F18-E18),0),0)+IF(G18,IF(G18,IF(G18&gt;H18,H18+"24:00"-G18,H18-G18),0),0)</f>
        <v>0</v>
      </c>
      <c r="BA18" s="31" t="n">
        <f aca="false">AZ18*24</f>
        <v>0</v>
      </c>
      <c r="BB18" s="30" t="n">
        <f aca="false">IFERROR(IF(WEEKDAY(C18)=WEEKDAY($P$6),$Q$6, IF(WEEKDAY(C18)=WEEKDAY($P$7),$Q$7, IF(WEEKDAY(C18)=WEEKDAY($P$8),$Q$8, IF(WEEKDAY(C18)=WEEKDAY($P$9),$Q$9, IF(WEEKDAY(C18)=WEEKDAY($P$10),$Q$10, IF(WEEKDAY(C18)=WEEKDAY($P$11),$Q$11, IF(WEEKDAY(C18)=WEEKDAY($P$12),$Q$12,""))))))),"")</f>
        <v>0.333333333333333</v>
      </c>
    </row>
    <row r="19" customFormat="false" ht="17.35" hidden="false" customHeight="false" outlineLevel="0" collapsed="false">
      <c r="B19" s="32" t="n">
        <f aca="false">B18+1</f>
        <v>41804</v>
      </c>
      <c r="C19" s="33" t="n">
        <f aca="false">B19</f>
        <v>41804</v>
      </c>
      <c r="D19" s="19"/>
      <c r="E19" s="34"/>
      <c r="F19" s="34"/>
      <c r="G19" s="34"/>
      <c r="H19" s="34"/>
      <c r="I19" s="34" t="str">
        <f aca="true">IF(AZ19=0,"",IF(AY19=0,"",IF(OR(B19&lt;=TODAY(),AZ19),AY19,"")))</f>
        <v/>
      </c>
      <c r="J19" s="22" t="n">
        <f aca="false">IF(AND(Feiertage!$G$2&lt;&gt;"ja",AV19=1),IF(AZ19&gt;0,BB19+AZ19,BB19),IF(AZ19=0,0, IF(I19&lt;&gt;"",AZ19-I19,AZ19)))+AX19</f>
        <v>0</v>
      </c>
      <c r="K19" s="34" t="n">
        <f aca="false">IF(AV19=0,BB19,IF(Feiertage!$G$2="ja","00:00",BB19))</f>
        <v>0.25</v>
      </c>
      <c r="L19" s="22" t="str">
        <f aca="true">IF(OR(B19&lt;=TODAY(),J19,AW19="G"),IF(J19&lt;&gt;"",IF(J19-K19=0,"",J19-K19),IF(K19&lt;&gt;"",-K19,"")),"")</f>
        <v/>
      </c>
      <c r="M19" s="23" t="str">
        <f aca="false">IF(LOWER(AW19)=LOWER(Urlaub!$W$19),Urlaub!$S$19, IF(LOWER(AW19)=LOWER(Urlaub!$W$20),Urlaub!$S$20, IF(LOWER(AW19)=LOWER(Urlaub!$W$21),Urlaub!$S$21, IF(LOWER(AW19)=LOWER(Urlaub!$W$22),Urlaub!$S$22, IF(LOWER(AW19)=LOWER(Urlaub!$W$23),Urlaub!$S$23, IF(LOWER(AW19)=LOWER(Urlaub!$W$24),Urlaub!$S$24,""))))))&amp;IF(AND(EXACT(LOWER(AW19),AW19),AW19&lt;&gt;0)," 1/2","")</f>
        <v/>
      </c>
      <c r="N19" s="36" t="n">
        <f aca="false">24*J19*IF(WEEKDAY(C19)=WEEKDAY($P$6),$S$6, IF(WEEKDAY(C19)=WEEKDAY($P$7),$S$7, IF(WEEKDAY(C19)=WEEKDAY($P$8),$S$8, IF(WEEKDAY(C19)=WEEKDAY($P$9),$S$9, IF(WEEKDAY(C19)=WEEKDAY($P$10),$S$10, IF(WEEKDAY(C19)=WEEKDAY($P$11),$S$11, IF(WEEKDAY(C19)=WEEKDAY($P$12),$S$12,"")))))))</f>
        <v>0</v>
      </c>
      <c r="AV19" s="0" t="n">
        <f aca="false">IF(IFERROR(MATCH($B19,Feiertage!$B$2:$B$34,0)&gt;0,0),1,0)</f>
        <v>0</v>
      </c>
      <c r="AW19" s="27" t="n">
        <f aca="false">IFERROR(HLOOKUP(DAY(B19),Urlaub!$C$4:$AG$16,MONTH(B19)+1,0),0)</f>
        <v>0</v>
      </c>
      <c r="AX19" s="28" t="n">
        <f aca="false">IFERROR(IF(OR(AW19=0,AW19="G"),0,IF(EXACT(LOWER(AW19),AW19),0.5*BB19,BB19)),"")</f>
        <v>0</v>
      </c>
      <c r="AY19" s="29" t="n">
        <f aca="false">IFERROR(IF(WEEKDAY(C19)=WEEKDAY($P$6),$R$6, IF(WEEKDAY(C19)=WEEKDAY($P$7),$R$7, IF(WEEKDAY(C19)=WEEKDAY($P$8),$R$8, IF(WEEKDAY(C19)=WEEKDAY($P$9),$R$9, IF(WEEKDAY(C19)=WEEKDAY($P$10),$R$10, IF(WEEKDAY(C19)=WEEKDAY($P$11),$R$11, IF(WEEKDAY(C19)=WEEKDAY($P$12),$R$12,""))))))),"")</f>
        <v>0.0208333333333333</v>
      </c>
      <c r="AZ19" s="30" t="n">
        <f aca="false">IF(F19,IF(E19,IF(E19&gt;F19,F19+"24:00"-E19,F19-E19),0),0)+IF(G19,IF(G19,IF(G19&gt;H19,H19+"24:00"-G19,H19-G19),0),0)</f>
        <v>0</v>
      </c>
      <c r="BA19" s="31" t="n">
        <f aca="false">AZ19*24</f>
        <v>0</v>
      </c>
      <c r="BB19" s="30" t="n">
        <f aca="false">IFERROR(IF(WEEKDAY(C19)=WEEKDAY($P$6),$Q$6, IF(WEEKDAY(C19)=WEEKDAY($P$7),$Q$7, IF(WEEKDAY(C19)=WEEKDAY($P$8),$Q$8, IF(WEEKDAY(C19)=WEEKDAY($P$9),$Q$9, IF(WEEKDAY(C19)=WEEKDAY($P$10),$Q$10, IF(WEEKDAY(C19)=WEEKDAY($P$11),$Q$11, IF(WEEKDAY(C19)=WEEKDAY($P$12),$Q$12,""))))))),"")</f>
        <v>0.25</v>
      </c>
    </row>
    <row r="20" customFormat="false" ht="17.35" hidden="false" customHeight="false" outlineLevel="0" collapsed="false">
      <c r="B20" s="32" t="n">
        <f aca="false">B19+1</f>
        <v>41805</v>
      </c>
      <c r="C20" s="33" t="n">
        <f aca="false">B20</f>
        <v>41805</v>
      </c>
      <c r="D20" s="19"/>
      <c r="E20" s="34"/>
      <c r="F20" s="34"/>
      <c r="G20" s="34"/>
      <c r="H20" s="34"/>
      <c r="I20" s="34" t="str">
        <f aca="true">IF(AZ20=0,"",IF(AY20=0,"",IF(OR(B20&lt;=TODAY(),AZ20),AY20,"")))</f>
        <v/>
      </c>
      <c r="J20" s="22" t="n">
        <f aca="false">IF(AND(Feiertage!$G$2&lt;&gt;"ja",AV20=1),IF(AZ20&gt;0,BB20+AZ20,BB20),IF(AZ20=0,0, IF(I20&lt;&gt;"",AZ20-I20,AZ20)))+AX20</f>
        <v>0</v>
      </c>
      <c r="K20" s="34" t="n">
        <f aca="false">IF(AV20=0,BB20,IF(Feiertage!$G$2="ja","00:00",BB20))</f>
        <v>0</v>
      </c>
      <c r="L20" s="22" t="str">
        <f aca="true">IF(OR(B20&lt;=TODAY(),J20,AW20="G"),IF(J20&lt;&gt;"",IF(J20-K20=0,"",J20-K20),IF(K20&lt;&gt;"",-K20,"")),"")</f>
        <v/>
      </c>
      <c r="M20" s="23" t="str">
        <f aca="false">IF(LOWER(AW20)=LOWER(Urlaub!$W$19),Urlaub!$S$19, IF(LOWER(AW20)=LOWER(Urlaub!$W$20),Urlaub!$S$20, IF(LOWER(AW20)=LOWER(Urlaub!$W$21),Urlaub!$S$21, IF(LOWER(AW20)=LOWER(Urlaub!$W$22),Urlaub!$S$22, IF(LOWER(AW20)=LOWER(Urlaub!$W$23),Urlaub!$S$23, IF(LOWER(AW20)=LOWER(Urlaub!$W$24),Urlaub!$S$24,""))))))&amp;IF(AND(EXACT(LOWER(AW20),AW20),AW20&lt;&gt;0)," 1/2","")</f>
        <v/>
      </c>
      <c r="N20" s="36" t="n">
        <f aca="false">24*J20*IF(WEEKDAY(C20)=WEEKDAY($P$6),$S$6, IF(WEEKDAY(C20)=WEEKDAY($P$7),$S$7, IF(WEEKDAY(C20)=WEEKDAY($P$8),$S$8, IF(WEEKDAY(C20)=WEEKDAY($P$9),$S$9, IF(WEEKDAY(C20)=WEEKDAY($P$10),$S$10, IF(WEEKDAY(C20)=WEEKDAY($P$11),$S$11, IF(WEEKDAY(C20)=WEEKDAY($P$12),$S$12,"")))))))</f>
        <v>0</v>
      </c>
      <c r="AV20" s="0" t="n">
        <f aca="false">IF(IFERROR(MATCH($B20,Feiertage!$B$2:$B$34,0)&gt;0,0),1,0)</f>
        <v>0</v>
      </c>
      <c r="AW20" s="27" t="n">
        <f aca="false">IFERROR(HLOOKUP(DAY(B20),Urlaub!$C$4:$AG$16,MONTH(B20)+1,0),0)</f>
        <v>0</v>
      </c>
      <c r="AX20" s="28" t="n">
        <f aca="false">IFERROR(IF(OR(AW20=0,AW20="G"),0,IF(EXACT(LOWER(AW20),AW20),0.5*BB20,BB20)),"")</f>
        <v>0</v>
      </c>
      <c r="AY20" s="29" t="n">
        <f aca="false">IFERROR(IF(WEEKDAY(C20)=WEEKDAY($P$6),$R$6, IF(WEEKDAY(C20)=WEEKDAY($P$7),$R$7, IF(WEEKDAY(C20)=WEEKDAY($P$8),$R$8, IF(WEEKDAY(C20)=WEEKDAY($P$9),$R$9, IF(WEEKDAY(C20)=WEEKDAY($P$10),$R$10, IF(WEEKDAY(C20)=WEEKDAY($P$11),$R$11, IF(WEEKDAY(C20)=WEEKDAY($P$12),$R$12,""))))))),"")</f>
        <v>0.0208333333333333</v>
      </c>
      <c r="AZ20" s="30" t="n">
        <f aca="false">IF(F20,IF(E20,IF(E20&gt;F20,F20+"24:00"-E20,F20-E20),0),0)+IF(G20,IF(G20,IF(G20&gt;H20,H20+"24:00"-G20,H20-G20),0),0)</f>
        <v>0</v>
      </c>
      <c r="BA20" s="31" t="n">
        <f aca="false">AZ20*24</f>
        <v>0</v>
      </c>
      <c r="BB20" s="30" t="n">
        <f aca="false">IFERROR(IF(WEEKDAY(C20)=WEEKDAY($P$6),$Q$6, IF(WEEKDAY(C20)=WEEKDAY($P$7),$Q$7, IF(WEEKDAY(C20)=WEEKDAY($P$8),$Q$8, IF(WEEKDAY(C20)=WEEKDAY($P$9),$Q$9, IF(WEEKDAY(C20)=WEEKDAY($P$10),$Q$10, IF(WEEKDAY(C20)=WEEKDAY($P$11),$Q$11, IF(WEEKDAY(C20)=WEEKDAY($P$12),$Q$12,""))))))),"")</f>
        <v>0</v>
      </c>
    </row>
    <row r="21" customFormat="false" ht="17.35" hidden="false" customHeight="false" outlineLevel="0" collapsed="false">
      <c r="B21" s="32" t="n">
        <f aca="false">B20+1</f>
        <v>41806</v>
      </c>
      <c r="C21" s="33" t="n">
        <f aca="false">B21</f>
        <v>41806</v>
      </c>
      <c r="D21" s="19"/>
      <c r="E21" s="34"/>
      <c r="F21" s="34"/>
      <c r="G21" s="34"/>
      <c r="H21" s="34"/>
      <c r="I21" s="34" t="str">
        <f aca="true">IF(AZ21=0,"",IF(AY21=0,"",IF(OR(B21&lt;=TODAY(),AZ21),AY21,"")))</f>
        <v/>
      </c>
      <c r="J21" s="22" t="n">
        <f aca="false">IF(AND(Feiertage!$G$2&lt;&gt;"ja",AV21=1),IF(AZ21&gt;0,BB21+AZ21,BB21),IF(AZ21=0,0, IF(I21&lt;&gt;"",AZ21-I21,AZ21)))+AX21</f>
        <v>0</v>
      </c>
      <c r="K21" s="34" t="n">
        <f aca="false">IF(AV21=0,BB21,IF(Feiertage!$G$2="ja","00:00",BB21))</f>
        <v>0</v>
      </c>
      <c r="L21" s="22" t="str">
        <f aca="true">IF(OR(B21&lt;=TODAY(),J21,AW21="G"),IF(J21&lt;&gt;"",IF(J21-K21=0,"",J21-K21),IF(K21&lt;&gt;"",-K21,"")),"")</f>
        <v/>
      </c>
      <c r="M21" s="23" t="str">
        <f aca="false">IF(LOWER(AW21)=LOWER(Urlaub!$W$19),Urlaub!$S$19, IF(LOWER(AW21)=LOWER(Urlaub!$W$20),Urlaub!$S$20, IF(LOWER(AW21)=LOWER(Urlaub!$W$21),Urlaub!$S$21, IF(LOWER(AW21)=LOWER(Urlaub!$W$22),Urlaub!$S$22, IF(LOWER(AW21)=LOWER(Urlaub!$W$23),Urlaub!$S$23, IF(LOWER(AW21)=LOWER(Urlaub!$W$24),Urlaub!$S$24,""))))))&amp;IF(AND(EXACT(LOWER(AW21),AW21),AW21&lt;&gt;0)," 1/2","")</f>
        <v/>
      </c>
      <c r="N21" s="36" t="n">
        <f aca="false">24*J21*IF(WEEKDAY(C21)=WEEKDAY($P$6),$S$6, IF(WEEKDAY(C21)=WEEKDAY($P$7),$S$7, IF(WEEKDAY(C21)=WEEKDAY($P$8),$S$8, IF(WEEKDAY(C21)=WEEKDAY($P$9),$S$9, IF(WEEKDAY(C21)=WEEKDAY($P$10),$S$10, IF(WEEKDAY(C21)=WEEKDAY($P$11),$S$11, IF(WEEKDAY(C21)=WEEKDAY($P$12),$S$12,"")))))))</f>
        <v>0</v>
      </c>
      <c r="AV21" s="0" t="n">
        <f aca="false">IF(IFERROR(MATCH($B21,Feiertage!$B$2:$B$34,0)&gt;0,0),1,0)</f>
        <v>0</v>
      </c>
      <c r="AW21" s="27" t="n">
        <f aca="false">IFERROR(HLOOKUP(DAY(B21),Urlaub!$C$4:$AG$16,MONTH(B21)+1,0),0)</f>
        <v>0</v>
      </c>
      <c r="AX21" s="28" t="n">
        <f aca="false">IFERROR(IF(OR(AW21=0,AW21="G"),0,IF(EXACT(LOWER(AW21),AW21),0.5*BB21,BB21)),"")</f>
        <v>0</v>
      </c>
      <c r="AY21" s="29" t="n">
        <f aca="false">IFERROR(IF(WEEKDAY(C21)=WEEKDAY($P$6),$R$6, IF(WEEKDAY(C21)=WEEKDAY($P$7),$R$7, IF(WEEKDAY(C21)=WEEKDAY($P$8),$R$8, IF(WEEKDAY(C21)=WEEKDAY($P$9),$R$9, IF(WEEKDAY(C21)=WEEKDAY($P$10),$R$10, IF(WEEKDAY(C21)=WEEKDAY($P$11),$R$11, IF(WEEKDAY(C21)=WEEKDAY($P$12),$R$12,""))))))),"")</f>
        <v>0.0208333333333333</v>
      </c>
      <c r="AZ21" s="30" t="n">
        <f aca="false">IF(F21,IF(E21,IF(E21&gt;F21,F21+"24:00"-E21,F21-E21),0),0)+IF(G21,IF(G21,IF(G21&gt;H21,H21+"24:00"-G21,H21-G21),0),0)</f>
        <v>0</v>
      </c>
      <c r="BA21" s="31" t="n">
        <f aca="false">AZ21*24</f>
        <v>0</v>
      </c>
      <c r="BB21" s="30" t="n">
        <f aca="false">IFERROR(IF(WEEKDAY(C21)=WEEKDAY($P$6),$Q$6, IF(WEEKDAY(C21)=WEEKDAY($P$7),$Q$7, IF(WEEKDAY(C21)=WEEKDAY($P$8),$Q$8, IF(WEEKDAY(C21)=WEEKDAY($P$9),$Q$9, IF(WEEKDAY(C21)=WEEKDAY($P$10),$Q$10, IF(WEEKDAY(C21)=WEEKDAY($P$11),$Q$11, IF(WEEKDAY(C21)=WEEKDAY($P$12),$Q$12,""))))))),"")</f>
        <v>0</v>
      </c>
    </row>
    <row r="22" customFormat="false" ht="17.35" hidden="false" customHeight="false" outlineLevel="0" collapsed="false">
      <c r="B22" s="32" t="n">
        <f aca="false">B21+1</f>
        <v>41807</v>
      </c>
      <c r="C22" s="33" t="n">
        <f aca="false">B22</f>
        <v>41807</v>
      </c>
      <c r="D22" s="19"/>
      <c r="E22" s="34"/>
      <c r="F22" s="34"/>
      <c r="G22" s="34"/>
      <c r="H22" s="34"/>
      <c r="I22" s="34" t="str">
        <f aca="true">IF(AZ22=0,"",IF(AY22=0,"",IF(OR(B22&lt;=TODAY(),AZ22),AY22,"")))</f>
        <v/>
      </c>
      <c r="J22" s="22" t="n">
        <f aca="false">IF(AND(Feiertage!$G$2&lt;&gt;"ja",AV22=1),IF(AZ22&gt;0,BB22+AZ22,BB22),IF(AZ22=0,0, IF(I22&lt;&gt;"",AZ22-I22,AZ22)))+AX22</f>
        <v>0</v>
      </c>
      <c r="K22" s="34" t="n">
        <f aca="false">IF(AV22=0,BB22,IF(Feiertage!$G$2="ja","00:00",BB22))</f>
        <v>0.333333333333333</v>
      </c>
      <c r="L22" s="22" t="str">
        <f aca="true">IF(OR(B22&lt;=TODAY(),J22,AW22="G"),IF(J22&lt;&gt;"",IF(J22-K22=0,"",J22-K22),IF(K22&lt;&gt;"",-K22,"")),"")</f>
        <v/>
      </c>
      <c r="M22" s="23" t="str">
        <f aca="false">IF(LOWER(AW22)=LOWER(Urlaub!$W$19),Urlaub!$S$19, IF(LOWER(AW22)=LOWER(Urlaub!$W$20),Urlaub!$S$20, IF(LOWER(AW22)=LOWER(Urlaub!$W$21),Urlaub!$S$21, IF(LOWER(AW22)=LOWER(Urlaub!$W$22),Urlaub!$S$22, IF(LOWER(AW22)=LOWER(Urlaub!$W$23),Urlaub!$S$23, IF(LOWER(AW22)=LOWER(Urlaub!$W$24),Urlaub!$S$24,""))))))&amp;IF(AND(EXACT(LOWER(AW22),AW22),AW22&lt;&gt;0)," 1/2","")</f>
        <v/>
      </c>
      <c r="N22" s="36" t="n">
        <f aca="false">24*J22*IF(WEEKDAY(C22)=WEEKDAY($P$6),$S$6, IF(WEEKDAY(C22)=WEEKDAY($P$7),$S$7, IF(WEEKDAY(C22)=WEEKDAY($P$8),$S$8, IF(WEEKDAY(C22)=WEEKDAY($P$9),$S$9, IF(WEEKDAY(C22)=WEEKDAY($P$10),$S$10, IF(WEEKDAY(C22)=WEEKDAY($P$11),$S$11, IF(WEEKDAY(C22)=WEEKDAY($P$12),$S$12,"")))))))</f>
        <v>0</v>
      </c>
      <c r="AV22" s="0" t="n">
        <f aca="false">IF(IFERROR(MATCH($B22,Feiertage!$B$2:$B$34,0)&gt;0,0),1,0)</f>
        <v>0</v>
      </c>
      <c r="AW22" s="27" t="n">
        <f aca="false">IFERROR(HLOOKUP(DAY(B22),Urlaub!$C$4:$AG$16,MONTH(B22)+1,0),0)</f>
        <v>0</v>
      </c>
      <c r="AX22" s="28" t="n">
        <f aca="false">IFERROR(IF(OR(AW22=0,AW22="G"),0,IF(EXACT(LOWER(AW22),AW22),0.5*BB22,BB22)),"")</f>
        <v>0</v>
      </c>
      <c r="AY22" s="29" t="n">
        <f aca="false">IFERROR(IF(WEEKDAY(C22)=WEEKDAY($P$6),$R$6, IF(WEEKDAY(C22)=WEEKDAY($P$7),$R$7, IF(WEEKDAY(C22)=WEEKDAY($P$8),$R$8, IF(WEEKDAY(C22)=WEEKDAY($P$9),$R$9, IF(WEEKDAY(C22)=WEEKDAY($P$10),$R$10, IF(WEEKDAY(C22)=WEEKDAY($P$11),$R$11, IF(WEEKDAY(C22)=WEEKDAY($P$12),$R$12,""))))))),"")</f>
        <v>0.0208333333333333</v>
      </c>
      <c r="AZ22" s="30" t="n">
        <f aca="false">IF(F22,IF(E22,IF(E22&gt;F22,F22+"24:00"-E22,F22-E22),0),0)+IF(G22,IF(G22,IF(G22&gt;H22,H22+"24:00"-G22,H22-G22),0),0)</f>
        <v>0</v>
      </c>
      <c r="BA22" s="31" t="n">
        <f aca="false">AZ22*24</f>
        <v>0</v>
      </c>
      <c r="BB22" s="30" t="n">
        <f aca="false">IFERROR(IF(WEEKDAY(C22)=WEEKDAY($P$6),$Q$6, IF(WEEKDAY(C22)=WEEKDAY($P$7),$Q$7, IF(WEEKDAY(C22)=WEEKDAY($P$8),$Q$8, IF(WEEKDAY(C22)=WEEKDAY($P$9),$Q$9, IF(WEEKDAY(C22)=WEEKDAY($P$10),$Q$10, IF(WEEKDAY(C22)=WEEKDAY($P$11),$Q$11, IF(WEEKDAY(C22)=WEEKDAY($P$12),$Q$12,""))))))),"")</f>
        <v>0.333333333333333</v>
      </c>
    </row>
    <row r="23" customFormat="false" ht="17.35" hidden="false" customHeight="false" outlineLevel="0" collapsed="false">
      <c r="B23" s="32" t="n">
        <f aca="false">B22+1</f>
        <v>41808</v>
      </c>
      <c r="C23" s="33" t="n">
        <f aca="false">B23</f>
        <v>41808</v>
      </c>
      <c r="D23" s="19"/>
      <c r="E23" s="34"/>
      <c r="F23" s="34"/>
      <c r="G23" s="34"/>
      <c r="H23" s="34"/>
      <c r="I23" s="34" t="str">
        <f aca="true">IF(AZ23=0,"",IF(AY23=0,"",IF(OR(B23&lt;=TODAY(),AZ23),AY23,"")))</f>
        <v/>
      </c>
      <c r="J23" s="22" t="n">
        <f aca="false">IF(AND(Feiertage!$G$2&lt;&gt;"ja",AV23=1),IF(AZ23&gt;0,BB23+AZ23,BB23),IF(AZ23=0,0, IF(I23&lt;&gt;"",AZ23-I23,AZ23)))+AX23</f>
        <v>0</v>
      </c>
      <c r="K23" s="34" t="n">
        <f aca="false">IF(AV23=0,BB23,IF(Feiertage!$G$2="ja","00:00",BB23))</f>
        <v>0.333333333333333</v>
      </c>
      <c r="L23" s="22" t="str">
        <f aca="true">IF(OR(B23&lt;=TODAY(),J23,AW23="G"),IF(J23&lt;&gt;"",IF(J23-K23=0,"",J23-K23),IF(K23&lt;&gt;"",-K23,"")),"")</f>
        <v/>
      </c>
      <c r="M23" s="23" t="str">
        <f aca="false">IF(LOWER(AW23)=LOWER(Urlaub!$W$19),Urlaub!$S$19, IF(LOWER(AW23)=LOWER(Urlaub!$W$20),Urlaub!$S$20, IF(LOWER(AW23)=LOWER(Urlaub!$W$21),Urlaub!$S$21, IF(LOWER(AW23)=LOWER(Urlaub!$W$22),Urlaub!$S$22, IF(LOWER(AW23)=LOWER(Urlaub!$W$23),Urlaub!$S$23, IF(LOWER(AW23)=LOWER(Urlaub!$W$24),Urlaub!$S$24,""))))))&amp;IF(AND(EXACT(LOWER(AW23),AW23),AW23&lt;&gt;0)," 1/2","")</f>
        <v/>
      </c>
      <c r="N23" s="36" t="n">
        <f aca="false">24*J23*IF(WEEKDAY(C23)=WEEKDAY($P$6),$S$6, IF(WEEKDAY(C23)=WEEKDAY($P$7),$S$7, IF(WEEKDAY(C23)=WEEKDAY($P$8),$S$8, IF(WEEKDAY(C23)=WEEKDAY($P$9),$S$9, IF(WEEKDAY(C23)=WEEKDAY($P$10),$S$10, IF(WEEKDAY(C23)=WEEKDAY($P$11),$S$11, IF(WEEKDAY(C23)=WEEKDAY($P$12),$S$12,"")))))))</f>
        <v>0</v>
      </c>
      <c r="AV23" s="0" t="n">
        <f aca="false">IF(IFERROR(MATCH($B23,Feiertage!$B$2:$B$34,0)&gt;0,0),1,0)</f>
        <v>0</v>
      </c>
      <c r="AW23" s="27" t="n">
        <f aca="false">IFERROR(HLOOKUP(DAY(B23),Urlaub!$C$4:$AG$16,MONTH(B23)+1,0),0)</f>
        <v>0</v>
      </c>
      <c r="AX23" s="28" t="n">
        <f aca="false">IFERROR(IF(OR(AW23=0,AW23="G"),0,IF(EXACT(LOWER(AW23),AW23),0.5*BB23,BB23)),"")</f>
        <v>0</v>
      </c>
      <c r="AY23" s="29" t="n">
        <f aca="false">IFERROR(IF(WEEKDAY(C23)=WEEKDAY($P$6),$R$6, IF(WEEKDAY(C23)=WEEKDAY($P$7),$R$7, IF(WEEKDAY(C23)=WEEKDAY($P$8),$R$8, IF(WEEKDAY(C23)=WEEKDAY($P$9),$R$9, IF(WEEKDAY(C23)=WEEKDAY($P$10),$R$10, IF(WEEKDAY(C23)=WEEKDAY($P$11),$R$11, IF(WEEKDAY(C23)=WEEKDAY($P$12),$R$12,""))))))),"")</f>
        <v>0.0208333333333333</v>
      </c>
      <c r="AZ23" s="30" t="n">
        <f aca="false">IF(F23,IF(E23,IF(E23&gt;F23,F23+"24:00"-E23,F23-E23),0),0)+IF(G23,IF(G23,IF(G23&gt;H23,H23+"24:00"-G23,H23-G23),0),0)</f>
        <v>0</v>
      </c>
      <c r="BA23" s="31" t="n">
        <f aca="false">AZ23*24</f>
        <v>0</v>
      </c>
      <c r="BB23" s="30" t="n">
        <f aca="false">IFERROR(IF(WEEKDAY(C23)=WEEKDAY($P$6),$Q$6, IF(WEEKDAY(C23)=WEEKDAY($P$7),$Q$7, IF(WEEKDAY(C23)=WEEKDAY($P$8),$Q$8, IF(WEEKDAY(C23)=WEEKDAY($P$9),$Q$9, IF(WEEKDAY(C23)=WEEKDAY($P$10),$Q$10, IF(WEEKDAY(C23)=WEEKDAY($P$11),$Q$11, IF(WEEKDAY(C23)=WEEKDAY($P$12),$Q$12,""))))))),"")</f>
        <v>0.333333333333333</v>
      </c>
    </row>
    <row r="24" customFormat="false" ht="17.35" hidden="false" customHeight="false" outlineLevel="0" collapsed="false">
      <c r="B24" s="32" t="n">
        <f aca="false">B23+1</f>
        <v>41809</v>
      </c>
      <c r="C24" s="33" t="n">
        <f aca="false">B24</f>
        <v>41809</v>
      </c>
      <c r="D24" s="19"/>
      <c r="E24" s="34"/>
      <c r="F24" s="34"/>
      <c r="G24" s="34"/>
      <c r="H24" s="34"/>
      <c r="I24" s="34" t="str">
        <f aca="true">IF(AZ24=0,"",IF(AY24=0,"",IF(OR(B24&lt;=TODAY(),AZ24),AY24,"")))</f>
        <v/>
      </c>
      <c r="J24" s="22" t="n">
        <f aca="false">IF(AND(Feiertage!$G$2&lt;&gt;"ja",AV24=1),IF(AZ24&gt;0,BB24+AZ24,BB24),IF(AZ24=0,0, IF(I24&lt;&gt;"",AZ24-I24,AZ24)))+AX24</f>
        <v>0</v>
      </c>
      <c r="K24" s="34" t="n">
        <f aca="false">IF(AV24=0,BB24,IF(Feiertage!$G$2="ja","00:00",BB24))</f>
        <v>0.333333333333333</v>
      </c>
      <c r="L24" s="22" t="str">
        <f aca="true">IF(OR(B24&lt;=TODAY(),J24,AW24="G"),IF(J24&lt;&gt;"",IF(J24-K24=0,"",J24-K24),IF(K24&lt;&gt;"",-K24,"")),"")</f>
        <v/>
      </c>
      <c r="M24" s="23" t="str">
        <f aca="false">IF(LOWER(AW24)=LOWER(Urlaub!$W$19),Urlaub!$S$19, IF(LOWER(AW24)=LOWER(Urlaub!$W$20),Urlaub!$S$20, IF(LOWER(AW24)=LOWER(Urlaub!$W$21),Urlaub!$S$21, IF(LOWER(AW24)=LOWER(Urlaub!$W$22),Urlaub!$S$22, IF(LOWER(AW24)=LOWER(Urlaub!$W$23),Urlaub!$S$23, IF(LOWER(AW24)=LOWER(Urlaub!$W$24),Urlaub!$S$24,""))))))&amp;IF(AND(EXACT(LOWER(AW24),AW24),AW24&lt;&gt;0)," 1/2","")</f>
        <v/>
      </c>
      <c r="N24" s="36" t="n">
        <f aca="false">24*J24*IF(WEEKDAY(C24)=WEEKDAY($P$6),$S$6, IF(WEEKDAY(C24)=WEEKDAY($P$7),$S$7, IF(WEEKDAY(C24)=WEEKDAY($P$8),$S$8, IF(WEEKDAY(C24)=WEEKDAY($P$9),$S$9, IF(WEEKDAY(C24)=WEEKDAY($P$10),$S$10, IF(WEEKDAY(C24)=WEEKDAY($P$11),$S$11, IF(WEEKDAY(C24)=WEEKDAY($P$12),$S$12,"")))))))</f>
        <v>0</v>
      </c>
      <c r="AV24" s="0" t="n">
        <f aca="false">IF(IFERROR(MATCH($B24,Feiertage!$B$2:$B$34,0)&gt;0,0),1,0)</f>
        <v>0</v>
      </c>
      <c r="AW24" s="27" t="n">
        <f aca="false">IFERROR(HLOOKUP(DAY(B24),Urlaub!$C$4:$AG$16,MONTH(B24)+1,0),0)</f>
        <v>0</v>
      </c>
      <c r="AX24" s="28" t="n">
        <f aca="false">IFERROR(IF(OR(AW24=0,AW24="G"),0,IF(EXACT(LOWER(AW24),AW24),0.5*BB24,BB24)),"")</f>
        <v>0</v>
      </c>
      <c r="AY24" s="29" t="n">
        <f aca="false">IFERROR(IF(WEEKDAY(C24)=WEEKDAY($P$6),$R$6, IF(WEEKDAY(C24)=WEEKDAY($P$7),$R$7, IF(WEEKDAY(C24)=WEEKDAY($P$8),$R$8, IF(WEEKDAY(C24)=WEEKDAY($P$9),$R$9, IF(WEEKDAY(C24)=WEEKDAY($P$10),$R$10, IF(WEEKDAY(C24)=WEEKDAY($P$11),$R$11, IF(WEEKDAY(C24)=WEEKDAY($P$12),$R$12,""))))))),"")</f>
        <v>0.0208333333333333</v>
      </c>
      <c r="AZ24" s="30" t="n">
        <f aca="false">IF(F24,IF(E24,IF(E24&gt;F24,F24+"24:00"-E24,F24-E24),0),0)+IF(G24,IF(G24,IF(G24&gt;H24,H24+"24:00"-G24,H24-G24),0),0)</f>
        <v>0</v>
      </c>
      <c r="BA24" s="31" t="n">
        <f aca="false">AZ24*24</f>
        <v>0</v>
      </c>
      <c r="BB24" s="30" t="n">
        <f aca="false">IFERROR(IF(WEEKDAY(C24)=WEEKDAY($P$6),$Q$6, IF(WEEKDAY(C24)=WEEKDAY($P$7),$Q$7, IF(WEEKDAY(C24)=WEEKDAY($P$8),$Q$8, IF(WEEKDAY(C24)=WEEKDAY($P$9),$Q$9, IF(WEEKDAY(C24)=WEEKDAY($P$10),$Q$10, IF(WEEKDAY(C24)=WEEKDAY($P$11),$Q$11, IF(WEEKDAY(C24)=WEEKDAY($P$12),$Q$12,""))))))),"")</f>
        <v>0.333333333333333</v>
      </c>
    </row>
    <row r="25" customFormat="false" ht="17.35" hidden="false" customHeight="false" outlineLevel="0" collapsed="false">
      <c r="B25" s="32" t="n">
        <f aca="false">B24+1</f>
        <v>41810</v>
      </c>
      <c r="C25" s="33" t="n">
        <f aca="false">B25</f>
        <v>41810</v>
      </c>
      <c r="D25" s="19"/>
      <c r="E25" s="34"/>
      <c r="F25" s="34"/>
      <c r="G25" s="34"/>
      <c r="H25" s="34"/>
      <c r="I25" s="34" t="str">
        <f aca="true">IF(AZ25=0,"",IF(AY25=0,"",IF(OR(B25&lt;=TODAY(),AZ25),AY25,"")))</f>
        <v/>
      </c>
      <c r="J25" s="22" t="n">
        <f aca="false">IF(AND(Feiertage!$G$2&lt;&gt;"ja",AV25=1),IF(AZ25&gt;0,BB25+AZ25,BB25),IF(AZ25=0,0, IF(I25&lt;&gt;"",AZ25-I25,AZ25)))+AX25</f>
        <v>0</v>
      </c>
      <c r="K25" s="34" t="n">
        <f aca="false">IF(AV25=0,BB25,IF(Feiertage!$G$2="ja","00:00",BB25))</f>
        <v>0.333333333333333</v>
      </c>
      <c r="L25" s="22" t="str">
        <f aca="true">IF(OR(B25&lt;=TODAY(),J25,AW25="G"),IF(J25&lt;&gt;"",IF(J25-K25=0,"",J25-K25),IF(K25&lt;&gt;"",-K25,"")),"")</f>
        <v/>
      </c>
      <c r="M25" s="23" t="str">
        <f aca="false">IF(LOWER(AW25)=LOWER(Urlaub!$W$19),Urlaub!$S$19, IF(LOWER(AW25)=LOWER(Urlaub!$W$20),Urlaub!$S$20, IF(LOWER(AW25)=LOWER(Urlaub!$W$21),Urlaub!$S$21, IF(LOWER(AW25)=LOWER(Urlaub!$W$22),Urlaub!$S$22, IF(LOWER(AW25)=LOWER(Urlaub!$W$23),Urlaub!$S$23, IF(LOWER(AW25)=LOWER(Urlaub!$W$24),Urlaub!$S$24,""))))))&amp;IF(AND(EXACT(LOWER(AW25),AW25),AW25&lt;&gt;0)," 1/2","")</f>
        <v/>
      </c>
      <c r="N25" s="36" t="n">
        <f aca="false">24*J25*IF(WEEKDAY(C25)=WEEKDAY($P$6),$S$6, IF(WEEKDAY(C25)=WEEKDAY($P$7),$S$7, IF(WEEKDAY(C25)=WEEKDAY($P$8),$S$8, IF(WEEKDAY(C25)=WEEKDAY($P$9),$S$9, IF(WEEKDAY(C25)=WEEKDAY($P$10),$S$10, IF(WEEKDAY(C25)=WEEKDAY($P$11),$S$11, IF(WEEKDAY(C25)=WEEKDAY($P$12),$S$12,"")))))))</f>
        <v>0</v>
      </c>
      <c r="AV25" s="0" t="n">
        <f aca="false">IF(IFERROR(MATCH($B25,Feiertage!$B$2:$B$34,0)&gt;0,0),1,0)</f>
        <v>0</v>
      </c>
      <c r="AW25" s="27" t="n">
        <f aca="false">IFERROR(HLOOKUP(DAY(B25),Urlaub!$C$4:$AG$16,MONTH(B25)+1,0),0)</f>
        <v>0</v>
      </c>
      <c r="AX25" s="28" t="n">
        <f aca="false">IFERROR(IF(OR(AW25=0,AW25="G"),0,IF(EXACT(LOWER(AW25),AW25),0.5*BB25,BB25)),"")</f>
        <v>0</v>
      </c>
      <c r="AY25" s="29" t="n">
        <f aca="false">IFERROR(IF(WEEKDAY(C25)=WEEKDAY($P$6),$R$6, IF(WEEKDAY(C25)=WEEKDAY($P$7),$R$7, IF(WEEKDAY(C25)=WEEKDAY($P$8),$R$8, IF(WEEKDAY(C25)=WEEKDAY($P$9),$R$9, IF(WEEKDAY(C25)=WEEKDAY($P$10),$R$10, IF(WEEKDAY(C25)=WEEKDAY($P$11),$R$11, IF(WEEKDAY(C25)=WEEKDAY($P$12),$R$12,""))))))),"")</f>
        <v>0.0208333333333333</v>
      </c>
      <c r="AZ25" s="30" t="n">
        <f aca="false">IF(F25,IF(E25,IF(E25&gt;F25,F25+"24:00"-E25,F25-E25),0),0)+IF(G25,IF(G25,IF(G25&gt;H25,H25+"24:00"-G25,H25-G25),0),0)</f>
        <v>0</v>
      </c>
      <c r="BA25" s="31" t="n">
        <f aca="false">AZ25*24</f>
        <v>0</v>
      </c>
      <c r="BB25" s="30" t="n">
        <f aca="false">IFERROR(IF(WEEKDAY(C25)=WEEKDAY($P$6),$Q$6, IF(WEEKDAY(C25)=WEEKDAY($P$7),$Q$7, IF(WEEKDAY(C25)=WEEKDAY($P$8),$Q$8, IF(WEEKDAY(C25)=WEEKDAY($P$9),$Q$9, IF(WEEKDAY(C25)=WEEKDAY($P$10),$Q$10, IF(WEEKDAY(C25)=WEEKDAY($P$11),$Q$11, IF(WEEKDAY(C25)=WEEKDAY($P$12),$Q$12,""))))))),"")</f>
        <v>0.333333333333333</v>
      </c>
    </row>
    <row r="26" customFormat="false" ht="17.35" hidden="false" customHeight="false" outlineLevel="0" collapsed="false">
      <c r="B26" s="32" t="n">
        <f aca="false">B25+1</f>
        <v>41811</v>
      </c>
      <c r="C26" s="33" t="n">
        <f aca="false">B26</f>
        <v>41811</v>
      </c>
      <c r="D26" s="19"/>
      <c r="E26" s="34"/>
      <c r="F26" s="34"/>
      <c r="G26" s="34"/>
      <c r="H26" s="34"/>
      <c r="I26" s="34" t="str">
        <f aca="true">IF(AZ26=0,"",IF(AY26=0,"",IF(OR(B26&lt;=TODAY(),AZ26),AY26,"")))</f>
        <v/>
      </c>
      <c r="J26" s="22" t="n">
        <f aca="false">IF(AND(Feiertage!$G$2&lt;&gt;"ja",AV26=1),IF(AZ26&gt;0,BB26+AZ26,BB26),IF(AZ26=0,0, IF(I26&lt;&gt;"",AZ26-I26,AZ26)))+AX26</f>
        <v>0</v>
      </c>
      <c r="K26" s="34" t="n">
        <f aca="false">IF(AV26=0,BB26,IF(Feiertage!$G$2="ja","00:00",BB26))</f>
        <v>0.25</v>
      </c>
      <c r="L26" s="22" t="str">
        <f aca="true">IF(OR(B26&lt;=TODAY(),J26,AW26="G"),IF(J26&lt;&gt;"",IF(J26-K26=0,"",J26-K26),IF(K26&lt;&gt;"",-K26,"")),"")</f>
        <v/>
      </c>
      <c r="M26" s="23" t="str">
        <f aca="false">IF(LOWER(AW26)=LOWER(Urlaub!$W$19),Urlaub!$S$19, IF(LOWER(AW26)=LOWER(Urlaub!$W$20),Urlaub!$S$20, IF(LOWER(AW26)=LOWER(Urlaub!$W$21),Urlaub!$S$21, IF(LOWER(AW26)=LOWER(Urlaub!$W$22),Urlaub!$S$22, IF(LOWER(AW26)=LOWER(Urlaub!$W$23),Urlaub!$S$23, IF(LOWER(AW26)=LOWER(Urlaub!$W$24),Urlaub!$S$24,""))))))&amp;IF(AND(EXACT(LOWER(AW26),AW26),AW26&lt;&gt;0)," 1/2","")</f>
        <v/>
      </c>
      <c r="N26" s="36" t="n">
        <f aca="false">24*J26*IF(WEEKDAY(C26)=WEEKDAY($P$6),$S$6, IF(WEEKDAY(C26)=WEEKDAY($P$7),$S$7, IF(WEEKDAY(C26)=WEEKDAY($P$8),$S$8, IF(WEEKDAY(C26)=WEEKDAY($P$9),$S$9, IF(WEEKDAY(C26)=WEEKDAY($P$10),$S$10, IF(WEEKDAY(C26)=WEEKDAY($P$11),$S$11, IF(WEEKDAY(C26)=WEEKDAY($P$12),$S$12,"")))))))</f>
        <v>0</v>
      </c>
      <c r="AV26" s="0" t="n">
        <f aca="false">IF(IFERROR(MATCH($B26,Feiertage!$B$2:$B$34,0)&gt;0,0),1,0)</f>
        <v>0</v>
      </c>
      <c r="AW26" s="27" t="n">
        <f aca="false">IFERROR(HLOOKUP(DAY(B26),Urlaub!$C$4:$AG$16,MONTH(B26)+1,0),0)</f>
        <v>0</v>
      </c>
      <c r="AX26" s="28" t="n">
        <f aca="false">IFERROR(IF(OR(AW26=0,AW26="G"),0,IF(EXACT(LOWER(AW26),AW26),0.5*BB26,BB26)),"")</f>
        <v>0</v>
      </c>
      <c r="AY26" s="29" t="n">
        <f aca="false">IFERROR(IF(WEEKDAY(C26)=WEEKDAY($P$6),$R$6, IF(WEEKDAY(C26)=WEEKDAY($P$7),$R$7, IF(WEEKDAY(C26)=WEEKDAY($P$8),$R$8, IF(WEEKDAY(C26)=WEEKDAY($P$9),$R$9, IF(WEEKDAY(C26)=WEEKDAY($P$10),$R$10, IF(WEEKDAY(C26)=WEEKDAY($P$11),$R$11, IF(WEEKDAY(C26)=WEEKDAY($P$12),$R$12,""))))))),"")</f>
        <v>0.0208333333333333</v>
      </c>
      <c r="AZ26" s="30" t="n">
        <f aca="false">IF(F26,IF(E26,IF(E26&gt;F26,F26+"24:00"-E26,F26-E26),0),0)+IF(G26,IF(G26,IF(G26&gt;H26,H26+"24:00"-G26,H26-G26),0),0)</f>
        <v>0</v>
      </c>
      <c r="BA26" s="31" t="n">
        <f aca="false">AZ26*24</f>
        <v>0</v>
      </c>
      <c r="BB26" s="30" t="n">
        <f aca="false">IFERROR(IF(WEEKDAY(C26)=WEEKDAY($P$6),$Q$6, IF(WEEKDAY(C26)=WEEKDAY($P$7),$Q$7, IF(WEEKDAY(C26)=WEEKDAY($P$8),$Q$8, IF(WEEKDAY(C26)=WEEKDAY($P$9),$Q$9, IF(WEEKDAY(C26)=WEEKDAY($P$10),$Q$10, IF(WEEKDAY(C26)=WEEKDAY($P$11),$Q$11, IF(WEEKDAY(C26)=WEEKDAY($P$12),$Q$12,""))))))),"")</f>
        <v>0.25</v>
      </c>
    </row>
    <row r="27" customFormat="false" ht="17.35" hidden="false" customHeight="false" outlineLevel="0" collapsed="false">
      <c r="B27" s="32" t="n">
        <f aca="false">B26+1</f>
        <v>41812</v>
      </c>
      <c r="C27" s="33" t="n">
        <f aca="false">B27</f>
        <v>41812</v>
      </c>
      <c r="D27" s="19"/>
      <c r="E27" s="34"/>
      <c r="F27" s="34"/>
      <c r="G27" s="34"/>
      <c r="H27" s="34"/>
      <c r="I27" s="34" t="str">
        <f aca="true">IF(AZ27=0,"",IF(AY27=0,"",IF(OR(B27&lt;=TODAY(),AZ27),AY27,"")))</f>
        <v/>
      </c>
      <c r="J27" s="22" t="n">
        <f aca="false">IF(AND(Feiertage!$G$2&lt;&gt;"ja",AV27=1),IF(AZ27&gt;0,BB27+AZ27,BB27),IF(AZ27=0,0, IF(I27&lt;&gt;"",AZ27-I27,AZ27)))+AX27</f>
        <v>0</v>
      </c>
      <c r="K27" s="34" t="n">
        <f aca="false">IF(AV27=0,BB27,IF(Feiertage!$G$2="ja","00:00",BB27))</f>
        <v>0</v>
      </c>
      <c r="L27" s="22" t="str">
        <f aca="true">IF(OR(B27&lt;=TODAY(),J27,AW27="G"),IF(J27&lt;&gt;"",IF(J27-K27=0,"",J27-K27),IF(K27&lt;&gt;"",-K27,"")),"")</f>
        <v/>
      </c>
      <c r="M27" s="23" t="str">
        <f aca="false">IF(LOWER(AW27)=LOWER(Urlaub!$W$19),Urlaub!$S$19, IF(LOWER(AW27)=LOWER(Urlaub!$W$20),Urlaub!$S$20, IF(LOWER(AW27)=LOWER(Urlaub!$W$21),Urlaub!$S$21, IF(LOWER(AW27)=LOWER(Urlaub!$W$22),Urlaub!$S$22, IF(LOWER(AW27)=LOWER(Urlaub!$W$23),Urlaub!$S$23, IF(LOWER(AW27)=LOWER(Urlaub!$W$24),Urlaub!$S$24,""))))))&amp;IF(AND(EXACT(LOWER(AW27),AW27),AW27&lt;&gt;0)," 1/2","")</f>
        <v/>
      </c>
      <c r="N27" s="36" t="n">
        <f aca="false">24*J27*IF(WEEKDAY(C27)=WEEKDAY($P$6),$S$6, IF(WEEKDAY(C27)=WEEKDAY($P$7),$S$7, IF(WEEKDAY(C27)=WEEKDAY($P$8),$S$8, IF(WEEKDAY(C27)=WEEKDAY($P$9),$S$9, IF(WEEKDAY(C27)=WEEKDAY($P$10),$S$10, IF(WEEKDAY(C27)=WEEKDAY($P$11),$S$11, IF(WEEKDAY(C27)=WEEKDAY($P$12),$S$12,"")))))))</f>
        <v>0</v>
      </c>
      <c r="AV27" s="0" t="n">
        <f aca="false">IF(IFERROR(MATCH($B27,Feiertage!$B$2:$B$34,0)&gt;0,0),1,0)</f>
        <v>0</v>
      </c>
      <c r="AW27" s="27" t="n">
        <f aca="false">IFERROR(HLOOKUP(DAY(B27),Urlaub!$C$4:$AG$16,MONTH(B27)+1,0),0)</f>
        <v>0</v>
      </c>
      <c r="AX27" s="28" t="n">
        <f aca="false">IFERROR(IF(OR(AW27=0,AW27="G"),0,IF(EXACT(LOWER(AW27),AW27),0.5*BB27,BB27)),"")</f>
        <v>0</v>
      </c>
      <c r="AY27" s="29" t="n">
        <f aca="false">IFERROR(IF(WEEKDAY(C27)=WEEKDAY($P$6),$R$6, IF(WEEKDAY(C27)=WEEKDAY($P$7),$R$7, IF(WEEKDAY(C27)=WEEKDAY($P$8),$R$8, IF(WEEKDAY(C27)=WEEKDAY($P$9),$R$9, IF(WEEKDAY(C27)=WEEKDAY($P$10),$R$10, IF(WEEKDAY(C27)=WEEKDAY($P$11),$R$11, IF(WEEKDAY(C27)=WEEKDAY($P$12),$R$12,""))))))),"")</f>
        <v>0.0208333333333333</v>
      </c>
      <c r="AZ27" s="30" t="n">
        <f aca="false">IF(F27,IF(E27,IF(E27&gt;F27,F27+"24:00"-E27,F27-E27),0),0)+IF(G27,IF(G27,IF(G27&gt;H27,H27+"24:00"-G27,H27-G27),0),0)</f>
        <v>0</v>
      </c>
      <c r="BA27" s="31" t="n">
        <f aca="false">AZ27*24</f>
        <v>0</v>
      </c>
      <c r="BB27" s="30" t="n">
        <f aca="false">IFERROR(IF(WEEKDAY(C27)=WEEKDAY($P$6),$Q$6, IF(WEEKDAY(C27)=WEEKDAY($P$7),$Q$7, IF(WEEKDAY(C27)=WEEKDAY($P$8),$Q$8, IF(WEEKDAY(C27)=WEEKDAY($P$9),$Q$9, IF(WEEKDAY(C27)=WEEKDAY($P$10),$Q$10, IF(WEEKDAY(C27)=WEEKDAY($P$11),$Q$11, IF(WEEKDAY(C27)=WEEKDAY($P$12),$Q$12,""))))))),"")</f>
        <v>0</v>
      </c>
    </row>
    <row r="28" customFormat="false" ht="17.35" hidden="false" customHeight="false" outlineLevel="0" collapsed="false">
      <c r="B28" s="32" t="n">
        <f aca="false">B27+1</f>
        <v>41813</v>
      </c>
      <c r="C28" s="33" t="n">
        <f aca="false">B28</f>
        <v>41813</v>
      </c>
      <c r="D28" s="19"/>
      <c r="E28" s="34"/>
      <c r="F28" s="34"/>
      <c r="G28" s="34"/>
      <c r="H28" s="34"/>
      <c r="I28" s="34" t="str">
        <f aca="true">IF(AZ28=0,"",IF(AY28=0,"",IF(OR(B28&lt;=TODAY(),AZ28),AY28,"")))</f>
        <v/>
      </c>
      <c r="J28" s="22" t="n">
        <f aca="false">IF(AND(Feiertage!$G$2&lt;&gt;"ja",AV28=1),IF(AZ28&gt;0,BB28+AZ28,BB28),IF(AZ28=0,0, IF(I28&lt;&gt;"",AZ28-I28,AZ28)))+AX28</f>
        <v>0</v>
      </c>
      <c r="K28" s="34" t="n">
        <f aca="false">IF(AV28=0,BB28,IF(Feiertage!$G$2="ja","00:00",BB28))</f>
        <v>0</v>
      </c>
      <c r="L28" s="22" t="str">
        <f aca="true">IF(OR(B28&lt;=TODAY(),J28,AW28="G"),IF(J28&lt;&gt;"",IF(J28-K28=0,"",J28-K28),IF(K28&lt;&gt;"",-K28,"")),"")</f>
        <v/>
      </c>
      <c r="M28" s="23" t="str">
        <f aca="false">IF(LOWER(AW28)=LOWER(Urlaub!$W$19),Urlaub!$S$19, IF(LOWER(AW28)=LOWER(Urlaub!$W$20),Urlaub!$S$20, IF(LOWER(AW28)=LOWER(Urlaub!$W$21),Urlaub!$S$21, IF(LOWER(AW28)=LOWER(Urlaub!$W$22),Urlaub!$S$22, IF(LOWER(AW28)=LOWER(Urlaub!$W$23),Urlaub!$S$23, IF(LOWER(AW28)=LOWER(Urlaub!$W$24),Urlaub!$S$24,""))))))&amp;IF(AND(EXACT(LOWER(AW28),AW28),AW28&lt;&gt;0)," 1/2","")</f>
        <v/>
      </c>
      <c r="N28" s="36" t="n">
        <f aca="false">24*J28*IF(WEEKDAY(C28)=WEEKDAY($P$6),$S$6, IF(WEEKDAY(C28)=WEEKDAY($P$7),$S$7, IF(WEEKDAY(C28)=WEEKDAY($P$8),$S$8, IF(WEEKDAY(C28)=WEEKDAY($P$9),$S$9, IF(WEEKDAY(C28)=WEEKDAY($P$10),$S$10, IF(WEEKDAY(C28)=WEEKDAY($P$11),$S$11, IF(WEEKDAY(C28)=WEEKDAY($P$12),$S$12,"")))))))</f>
        <v>0</v>
      </c>
      <c r="AV28" s="0" t="n">
        <f aca="false">IF(IFERROR(MATCH($B28,Feiertage!$B$2:$B$34,0)&gt;0,0),1,0)</f>
        <v>0</v>
      </c>
      <c r="AW28" s="27" t="n">
        <f aca="false">IFERROR(HLOOKUP(DAY(B28),Urlaub!$C$4:$AG$16,MONTH(B28)+1,0),0)</f>
        <v>0</v>
      </c>
      <c r="AX28" s="28" t="n">
        <f aca="false">IFERROR(IF(OR(AW28=0,AW28="G"),0,IF(EXACT(LOWER(AW28),AW28),0.5*BB28,BB28)),"")</f>
        <v>0</v>
      </c>
      <c r="AY28" s="29" t="n">
        <f aca="false">IFERROR(IF(WEEKDAY(C28)=WEEKDAY($P$6),$R$6, IF(WEEKDAY(C28)=WEEKDAY($P$7),$R$7, IF(WEEKDAY(C28)=WEEKDAY($P$8),$R$8, IF(WEEKDAY(C28)=WEEKDAY($P$9),$R$9, IF(WEEKDAY(C28)=WEEKDAY($P$10),$R$10, IF(WEEKDAY(C28)=WEEKDAY($P$11),$R$11, IF(WEEKDAY(C28)=WEEKDAY($P$12),$R$12,""))))))),"")</f>
        <v>0.0208333333333333</v>
      </c>
      <c r="AZ28" s="30" t="n">
        <f aca="false">IF(F28,IF(E28,IF(E28&gt;F28,F28+"24:00"-E28,F28-E28),0),0)+IF(G28,IF(G28,IF(G28&gt;H28,H28+"24:00"-G28,H28-G28),0),0)</f>
        <v>0</v>
      </c>
      <c r="BA28" s="31" t="n">
        <f aca="false">AZ28*24</f>
        <v>0</v>
      </c>
      <c r="BB28" s="30" t="n">
        <f aca="false">IFERROR(IF(WEEKDAY(C28)=WEEKDAY($P$6),$Q$6, IF(WEEKDAY(C28)=WEEKDAY($P$7),$Q$7, IF(WEEKDAY(C28)=WEEKDAY($P$8),$Q$8, IF(WEEKDAY(C28)=WEEKDAY($P$9),$Q$9, IF(WEEKDAY(C28)=WEEKDAY($P$10),$Q$10, IF(WEEKDAY(C28)=WEEKDAY($P$11),$Q$11, IF(WEEKDAY(C28)=WEEKDAY($P$12),$Q$12,""))))))),"")</f>
        <v>0</v>
      </c>
    </row>
    <row r="29" customFormat="false" ht="17.35" hidden="false" customHeight="false" outlineLevel="0" collapsed="false">
      <c r="B29" s="32" t="n">
        <f aca="false">B28+1</f>
        <v>41814</v>
      </c>
      <c r="C29" s="33" t="n">
        <f aca="false">B29</f>
        <v>41814</v>
      </c>
      <c r="D29" s="19"/>
      <c r="E29" s="34"/>
      <c r="F29" s="34"/>
      <c r="G29" s="34"/>
      <c r="H29" s="34"/>
      <c r="I29" s="34" t="str">
        <f aca="true">IF(AZ29=0,"",IF(AY29=0,"",IF(OR(B29&lt;=TODAY(),AZ29),AY29,"")))</f>
        <v/>
      </c>
      <c r="J29" s="22" t="n">
        <f aca="false">IF(AND(Feiertage!$G$2&lt;&gt;"ja",AV29=1),IF(AZ29&gt;0,BB29+AZ29,BB29),IF(AZ29=0,0, IF(I29&lt;&gt;"",AZ29-I29,AZ29)))+AX29</f>
        <v>0</v>
      </c>
      <c r="K29" s="34" t="n">
        <f aca="false">IF(AV29=0,BB29,IF(Feiertage!$G$2="ja","00:00",BB29))</f>
        <v>0.333333333333333</v>
      </c>
      <c r="L29" s="22" t="str">
        <f aca="true">IF(OR(B29&lt;=TODAY(),J29,AW29="G"),IF(J29&lt;&gt;"",IF(J29-K29=0,"",J29-K29),IF(K29&lt;&gt;"",-K29,"")),"")</f>
        <v/>
      </c>
      <c r="M29" s="23" t="str">
        <f aca="false">IF(LOWER(AW29)=LOWER(Urlaub!$W$19),Urlaub!$S$19, IF(LOWER(AW29)=LOWER(Urlaub!$W$20),Urlaub!$S$20, IF(LOWER(AW29)=LOWER(Urlaub!$W$21),Urlaub!$S$21, IF(LOWER(AW29)=LOWER(Urlaub!$W$22),Urlaub!$S$22, IF(LOWER(AW29)=LOWER(Urlaub!$W$23),Urlaub!$S$23, IF(LOWER(AW29)=LOWER(Urlaub!$W$24),Urlaub!$S$24,""))))))&amp;IF(AND(EXACT(LOWER(AW29),AW29),AW29&lt;&gt;0)," 1/2","")</f>
        <v/>
      </c>
      <c r="N29" s="36" t="n">
        <f aca="false">24*J29*IF(WEEKDAY(C29)=WEEKDAY($P$6),$S$6, IF(WEEKDAY(C29)=WEEKDAY($P$7),$S$7, IF(WEEKDAY(C29)=WEEKDAY($P$8),$S$8, IF(WEEKDAY(C29)=WEEKDAY($P$9),$S$9, IF(WEEKDAY(C29)=WEEKDAY($P$10),$S$10, IF(WEEKDAY(C29)=WEEKDAY($P$11),$S$11, IF(WEEKDAY(C29)=WEEKDAY($P$12),$S$12,"")))))))</f>
        <v>0</v>
      </c>
      <c r="AV29" s="0" t="n">
        <f aca="false">IF(IFERROR(MATCH($B29,Feiertage!$B$2:$B$34,0)&gt;0,0),1,0)</f>
        <v>0</v>
      </c>
      <c r="AW29" s="27" t="n">
        <f aca="false">IFERROR(HLOOKUP(DAY(B29),Urlaub!$C$4:$AG$16,MONTH(B29)+1,0),0)</f>
        <v>0</v>
      </c>
      <c r="AX29" s="28" t="n">
        <f aca="false">IFERROR(IF(OR(AW29=0,AW29="G"),0,IF(EXACT(LOWER(AW29),AW29),0.5*BB29,BB29)),"")</f>
        <v>0</v>
      </c>
      <c r="AY29" s="29" t="n">
        <f aca="false">IFERROR(IF(WEEKDAY(C29)=WEEKDAY($P$6),$R$6, IF(WEEKDAY(C29)=WEEKDAY($P$7),$R$7, IF(WEEKDAY(C29)=WEEKDAY($P$8),$R$8, IF(WEEKDAY(C29)=WEEKDAY($P$9),$R$9, IF(WEEKDAY(C29)=WEEKDAY($P$10),$R$10, IF(WEEKDAY(C29)=WEEKDAY($P$11),$R$11, IF(WEEKDAY(C29)=WEEKDAY($P$12),$R$12,""))))))),"")</f>
        <v>0.0208333333333333</v>
      </c>
      <c r="AZ29" s="30" t="n">
        <f aca="false">IF(F29,IF(E29,IF(E29&gt;F29,F29+"24:00"-E29,F29-E29),0),0)+IF(G29,IF(G29,IF(G29&gt;H29,H29+"24:00"-G29,H29-G29),0),0)</f>
        <v>0</v>
      </c>
      <c r="BA29" s="31" t="n">
        <f aca="false">AZ29*24</f>
        <v>0</v>
      </c>
      <c r="BB29" s="30" t="n">
        <f aca="false">IFERROR(IF(WEEKDAY(C29)=WEEKDAY($P$6),$Q$6, IF(WEEKDAY(C29)=WEEKDAY($P$7),$Q$7, IF(WEEKDAY(C29)=WEEKDAY($P$8),$Q$8, IF(WEEKDAY(C29)=WEEKDAY($P$9),$Q$9, IF(WEEKDAY(C29)=WEEKDAY($P$10),$Q$10, IF(WEEKDAY(C29)=WEEKDAY($P$11),$Q$11, IF(WEEKDAY(C29)=WEEKDAY($P$12),$Q$12,""))))))),"")</f>
        <v>0.333333333333333</v>
      </c>
    </row>
    <row r="30" customFormat="false" ht="17.35" hidden="false" customHeight="false" outlineLevel="0" collapsed="false">
      <c r="B30" s="32" t="n">
        <f aca="false">B29+1</f>
        <v>41815</v>
      </c>
      <c r="C30" s="33" t="n">
        <f aca="false">B30</f>
        <v>41815</v>
      </c>
      <c r="D30" s="19"/>
      <c r="E30" s="34"/>
      <c r="F30" s="34"/>
      <c r="G30" s="34"/>
      <c r="H30" s="34"/>
      <c r="I30" s="34" t="str">
        <f aca="true">IF(AZ30=0,"",IF(AY30=0,"",IF(OR(B30&lt;=TODAY(),AZ30),AY30,"")))</f>
        <v/>
      </c>
      <c r="J30" s="22" t="n">
        <f aca="false">IF(AND(Feiertage!$G$2&lt;&gt;"ja",AV30=1),IF(AZ30&gt;0,BB30+AZ30,BB30),IF(AZ30=0,0, IF(I30&lt;&gt;"",AZ30-I30,AZ30)))+AX30</f>
        <v>0</v>
      </c>
      <c r="K30" s="34" t="n">
        <f aca="false">IF(AV30=0,BB30,IF(Feiertage!$G$2="ja","00:00",BB30))</f>
        <v>0.333333333333333</v>
      </c>
      <c r="L30" s="22" t="str">
        <f aca="true">IF(OR(B30&lt;=TODAY(),J30,AW30="G"),IF(J30&lt;&gt;"",IF(J30-K30=0,"",J30-K30),IF(K30&lt;&gt;"",-K30,"")),"")</f>
        <v/>
      </c>
      <c r="M30" s="23" t="str">
        <f aca="false">IF(LOWER(AW30)=LOWER(Urlaub!$W$19),Urlaub!$S$19, IF(LOWER(AW30)=LOWER(Urlaub!$W$20),Urlaub!$S$20, IF(LOWER(AW30)=LOWER(Urlaub!$W$21),Urlaub!$S$21, IF(LOWER(AW30)=LOWER(Urlaub!$W$22),Urlaub!$S$22, IF(LOWER(AW30)=LOWER(Urlaub!$W$23),Urlaub!$S$23, IF(LOWER(AW30)=LOWER(Urlaub!$W$24),Urlaub!$S$24,""))))))&amp;IF(AND(EXACT(LOWER(AW30),AW30),AW30&lt;&gt;0)," 1/2","")</f>
        <v/>
      </c>
      <c r="N30" s="36" t="n">
        <f aca="false">24*J30*IF(WEEKDAY(C30)=WEEKDAY($P$6),$S$6, IF(WEEKDAY(C30)=WEEKDAY($P$7),$S$7, IF(WEEKDAY(C30)=WEEKDAY($P$8),$S$8, IF(WEEKDAY(C30)=WEEKDAY($P$9),$S$9, IF(WEEKDAY(C30)=WEEKDAY($P$10),$S$10, IF(WEEKDAY(C30)=WEEKDAY($P$11),$S$11, IF(WEEKDAY(C30)=WEEKDAY($P$12),$S$12,"")))))))</f>
        <v>0</v>
      </c>
      <c r="AV30" s="0" t="n">
        <f aca="false">IF(IFERROR(MATCH($B30,Feiertage!$B$2:$B$34,0)&gt;0,0),1,0)</f>
        <v>0</v>
      </c>
      <c r="AW30" s="27" t="n">
        <f aca="false">IFERROR(HLOOKUP(DAY(B30),Urlaub!$C$4:$AG$16,MONTH(B30)+1,0),0)</f>
        <v>0</v>
      </c>
      <c r="AX30" s="28" t="n">
        <f aca="false">IFERROR(IF(OR(AW30=0,AW30="G"),0,IF(EXACT(LOWER(AW30),AW30),0.5*BB30,BB30)),"")</f>
        <v>0</v>
      </c>
      <c r="AY30" s="29" t="n">
        <f aca="false">IFERROR(IF(WEEKDAY(C30)=WEEKDAY($P$6),$R$6, IF(WEEKDAY(C30)=WEEKDAY($P$7),$R$7, IF(WEEKDAY(C30)=WEEKDAY($P$8),$R$8, IF(WEEKDAY(C30)=WEEKDAY($P$9),$R$9, IF(WEEKDAY(C30)=WEEKDAY($P$10),$R$10, IF(WEEKDAY(C30)=WEEKDAY($P$11),$R$11, IF(WEEKDAY(C30)=WEEKDAY($P$12),$R$12,""))))))),"")</f>
        <v>0.0208333333333333</v>
      </c>
      <c r="AZ30" s="30" t="n">
        <f aca="false">IF(F30,IF(E30,IF(E30&gt;F30,F30+"24:00"-E30,F30-E30),0),0)+IF(G30,IF(G30,IF(G30&gt;H30,H30+"24:00"-G30,H30-G30),0),0)</f>
        <v>0</v>
      </c>
      <c r="BA30" s="31" t="n">
        <f aca="false">AZ30*24</f>
        <v>0</v>
      </c>
      <c r="BB30" s="30" t="n">
        <f aca="false">IFERROR(IF(WEEKDAY(C30)=WEEKDAY($P$6),$Q$6, IF(WEEKDAY(C30)=WEEKDAY($P$7),$Q$7, IF(WEEKDAY(C30)=WEEKDAY($P$8),$Q$8, IF(WEEKDAY(C30)=WEEKDAY($P$9),$Q$9, IF(WEEKDAY(C30)=WEEKDAY($P$10),$Q$10, IF(WEEKDAY(C30)=WEEKDAY($P$11),$Q$11, IF(WEEKDAY(C30)=WEEKDAY($P$12),$Q$12,""))))))),"")</f>
        <v>0.333333333333333</v>
      </c>
    </row>
    <row r="31" customFormat="false" ht="17.35" hidden="false" customHeight="false" outlineLevel="0" collapsed="false">
      <c r="B31" s="32" t="n">
        <f aca="false">B30+1</f>
        <v>41816</v>
      </c>
      <c r="C31" s="33" t="n">
        <f aca="false">B31</f>
        <v>41816</v>
      </c>
      <c r="D31" s="19"/>
      <c r="E31" s="34"/>
      <c r="F31" s="34"/>
      <c r="G31" s="34"/>
      <c r="H31" s="34"/>
      <c r="I31" s="34" t="str">
        <f aca="true">IF(AZ31=0,"",IF(AY31=0,"",IF(OR(B31&lt;=TODAY(),AZ31),AY31,"")))</f>
        <v/>
      </c>
      <c r="J31" s="22" t="n">
        <f aca="false">IF(AND(Feiertage!$G$2&lt;&gt;"ja",AV31=1),IF(AZ31&gt;0,BB31+AZ31,BB31),IF(AZ31=0,0, IF(I31&lt;&gt;"",AZ31-I31,AZ31)))+AX31</f>
        <v>0</v>
      </c>
      <c r="K31" s="34" t="n">
        <f aca="false">IF(AV31=0,BB31,IF(Feiertage!$G$2="ja","00:00",BB31))</f>
        <v>0.333333333333333</v>
      </c>
      <c r="L31" s="22" t="str">
        <f aca="true">IF(OR(B31&lt;=TODAY(),J31,AW31="G"),IF(J31&lt;&gt;"",IF(J31-K31=0,"",J31-K31),IF(K31&lt;&gt;"",-K31,"")),"")</f>
        <v/>
      </c>
      <c r="M31" s="23" t="str">
        <f aca="false">IF(LOWER(AW31)=LOWER(Urlaub!$W$19),Urlaub!$S$19, IF(LOWER(AW31)=LOWER(Urlaub!$W$20),Urlaub!$S$20, IF(LOWER(AW31)=LOWER(Urlaub!$W$21),Urlaub!$S$21, IF(LOWER(AW31)=LOWER(Urlaub!$W$22),Urlaub!$S$22, IF(LOWER(AW31)=LOWER(Urlaub!$W$23),Urlaub!$S$23, IF(LOWER(AW31)=LOWER(Urlaub!$W$24),Urlaub!$S$24,""))))))&amp;IF(AND(EXACT(LOWER(AW31),AW31),AW31&lt;&gt;0)," 1/2","")</f>
        <v/>
      </c>
      <c r="N31" s="36" t="n">
        <f aca="false">24*J31*IF(WEEKDAY(C31)=WEEKDAY($P$6),$S$6, IF(WEEKDAY(C31)=WEEKDAY($P$7),$S$7, IF(WEEKDAY(C31)=WEEKDAY($P$8),$S$8, IF(WEEKDAY(C31)=WEEKDAY($P$9),$S$9, IF(WEEKDAY(C31)=WEEKDAY($P$10),$S$10, IF(WEEKDAY(C31)=WEEKDAY($P$11),$S$11, IF(WEEKDAY(C31)=WEEKDAY($P$12),$S$12,"")))))))</f>
        <v>0</v>
      </c>
      <c r="AV31" s="0" t="n">
        <f aca="false">IF(IFERROR(MATCH($B31,Feiertage!$B$2:$B$34,0)&gt;0,0),1,0)</f>
        <v>0</v>
      </c>
      <c r="AW31" s="27" t="n">
        <f aca="false">IFERROR(HLOOKUP(DAY(B31),Urlaub!$C$4:$AG$16,MONTH(B31)+1,0),0)</f>
        <v>0</v>
      </c>
      <c r="AX31" s="28" t="n">
        <f aca="false">IFERROR(IF(OR(AW31=0,AW31="G"),0,IF(EXACT(LOWER(AW31),AW31),0.5*BB31,BB31)),"")</f>
        <v>0</v>
      </c>
      <c r="AY31" s="29" t="n">
        <f aca="false">IFERROR(IF(WEEKDAY(C31)=WEEKDAY($P$6),$R$6, IF(WEEKDAY(C31)=WEEKDAY($P$7),$R$7, IF(WEEKDAY(C31)=WEEKDAY($P$8),$R$8, IF(WEEKDAY(C31)=WEEKDAY($P$9),$R$9, IF(WEEKDAY(C31)=WEEKDAY($P$10),$R$10, IF(WEEKDAY(C31)=WEEKDAY($P$11),$R$11, IF(WEEKDAY(C31)=WEEKDAY($P$12),$R$12,""))))))),"")</f>
        <v>0.0208333333333333</v>
      </c>
      <c r="AZ31" s="30" t="n">
        <f aca="false">IF(F31,IF(E31,IF(E31&gt;F31,F31+"24:00"-E31,F31-E31),0),0)+IF(G31,IF(G31,IF(G31&gt;H31,H31+"24:00"-G31,H31-G31),0),0)</f>
        <v>0</v>
      </c>
      <c r="BA31" s="31" t="n">
        <f aca="false">AZ31*24</f>
        <v>0</v>
      </c>
      <c r="BB31" s="30" t="n">
        <f aca="false">IFERROR(IF(WEEKDAY(C31)=WEEKDAY($P$6),$Q$6, IF(WEEKDAY(C31)=WEEKDAY($P$7),$Q$7, IF(WEEKDAY(C31)=WEEKDAY($P$8),$Q$8, IF(WEEKDAY(C31)=WEEKDAY($P$9),$Q$9, IF(WEEKDAY(C31)=WEEKDAY($P$10),$Q$10, IF(WEEKDAY(C31)=WEEKDAY($P$11),$Q$11, IF(WEEKDAY(C31)=WEEKDAY($P$12),$Q$12,""))))))),"")</f>
        <v>0.333333333333333</v>
      </c>
    </row>
    <row r="32" customFormat="false" ht="17.35" hidden="false" customHeight="false" outlineLevel="0" collapsed="false">
      <c r="B32" s="32" t="n">
        <f aca="false">B31+1</f>
        <v>41817</v>
      </c>
      <c r="C32" s="33" t="n">
        <f aca="false">B32</f>
        <v>41817</v>
      </c>
      <c r="D32" s="19"/>
      <c r="E32" s="34"/>
      <c r="F32" s="34"/>
      <c r="G32" s="34"/>
      <c r="H32" s="34"/>
      <c r="I32" s="34" t="str">
        <f aca="true">IF(AZ32=0,"",IF(AY32=0,"",IF(OR(B32&lt;=TODAY(),AZ32),AY32,"")))</f>
        <v/>
      </c>
      <c r="J32" s="22" t="n">
        <f aca="false">IF(AND(Feiertage!$G$2&lt;&gt;"ja",AV32=1),IF(AZ32&gt;0,BB32+AZ32,BB32),IF(AZ32=0,0, IF(I32&lt;&gt;"",AZ32-I32,AZ32)))+AX32</f>
        <v>0</v>
      </c>
      <c r="K32" s="34" t="n">
        <f aca="false">IF(AV32=0,BB32,IF(Feiertage!$G$2="ja","00:00",BB32))</f>
        <v>0.333333333333333</v>
      </c>
      <c r="L32" s="22" t="str">
        <f aca="true">IF(OR(B32&lt;=TODAY(),J32,AW32="G"),IF(J32&lt;&gt;"",IF(J32-K32=0,"",J32-K32),IF(K32&lt;&gt;"",-K32,"")),"")</f>
        <v/>
      </c>
      <c r="M32" s="23" t="str">
        <f aca="false">IF(LOWER(AW32)=LOWER(Urlaub!$W$19),Urlaub!$S$19, IF(LOWER(AW32)=LOWER(Urlaub!$W$20),Urlaub!$S$20, IF(LOWER(AW32)=LOWER(Urlaub!$W$21),Urlaub!$S$21, IF(LOWER(AW32)=LOWER(Urlaub!$W$22),Urlaub!$S$22, IF(LOWER(AW32)=LOWER(Urlaub!$W$23),Urlaub!$S$23, IF(LOWER(AW32)=LOWER(Urlaub!$W$24),Urlaub!$S$24,""))))))&amp;IF(AND(EXACT(LOWER(AW32),AW32),AW32&lt;&gt;0)," 1/2","")</f>
        <v/>
      </c>
      <c r="N32" s="36" t="n">
        <f aca="false">24*J32*IF(WEEKDAY(C32)=WEEKDAY($P$6),$S$6, IF(WEEKDAY(C32)=WEEKDAY($P$7),$S$7, IF(WEEKDAY(C32)=WEEKDAY($P$8),$S$8, IF(WEEKDAY(C32)=WEEKDAY($P$9),$S$9, IF(WEEKDAY(C32)=WEEKDAY($P$10),$S$10, IF(WEEKDAY(C32)=WEEKDAY($P$11),$S$11, IF(WEEKDAY(C32)=WEEKDAY($P$12),$S$12,"")))))))</f>
        <v>0</v>
      </c>
      <c r="AV32" s="0" t="n">
        <f aca="false">IF(IFERROR(MATCH($B32,Feiertage!$B$2:$B$34,0)&gt;0,0),1,0)</f>
        <v>0</v>
      </c>
      <c r="AW32" s="27" t="n">
        <f aca="false">IFERROR(HLOOKUP(DAY(B32),Urlaub!$C$4:$AG$16,MONTH(B32)+1,0),0)</f>
        <v>0</v>
      </c>
      <c r="AX32" s="28" t="n">
        <f aca="false">IFERROR(IF(OR(AW32=0,AW32="G"),0,IF(EXACT(LOWER(AW32),AW32),0.5*BB32,BB32)),"")</f>
        <v>0</v>
      </c>
      <c r="AY32" s="29" t="n">
        <f aca="false">IFERROR(IF(WEEKDAY(C32)=WEEKDAY($P$6),$R$6, IF(WEEKDAY(C32)=WEEKDAY($P$7),$R$7, IF(WEEKDAY(C32)=WEEKDAY($P$8),$R$8, IF(WEEKDAY(C32)=WEEKDAY($P$9),$R$9, IF(WEEKDAY(C32)=WEEKDAY($P$10),$R$10, IF(WEEKDAY(C32)=WEEKDAY($P$11),$R$11, IF(WEEKDAY(C32)=WEEKDAY($P$12),$R$12,""))))))),"")</f>
        <v>0.0208333333333333</v>
      </c>
      <c r="AZ32" s="30" t="n">
        <f aca="false">IF(F32,IF(E32,IF(E32&gt;F32,F32+"24:00"-E32,F32-E32),0),0)+IF(G32,IF(G32,IF(G32&gt;H32,H32+"24:00"-G32,H32-G32),0),0)</f>
        <v>0</v>
      </c>
      <c r="BA32" s="31" t="n">
        <f aca="false">AZ32*24</f>
        <v>0</v>
      </c>
      <c r="BB32" s="30" t="n">
        <f aca="false">IFERROR(IF(WEEKDAY(C32)=WEEKDAY($P$6),$Q$6, IF(WEEKDAY(C32)=WEEKDAY($P$7),$Q$7, IF(WEEKDAY(C32)=WEEKDAY($P$8),$Q$8, IF(WEEKDAY(C32)=WEEKDAY($P$9),$Q$9, IF(WEEKDAY(C32)=WEEKDAY($P$10),$Q$10, IF(WEEKDAY(C32)=WEEKDAY($P$11),$Q$11, IF(WEEKDAY(C32)=WEEKDAY($P$12),$Q$12,""))))))),"")</f>
        <v>0.333333333333333</v>
      </c>
    </row>
    <row r="33" customFormat="false" ht="17.35" hidden="false" customHeight="false" outlineLevel="0" collapsed="false">
      <c r="B33" s="32" t="n">
        <f aca="false">IF(B32&lt;&gt;"",IF(MONTH($B$1)&lt;MONTH(B32+1),"",B32+1),"")</f>
        <v>41818</v>
      </c>
      <c r="C33" s="33" t="n">
        <f aca="false">B33</f>
        <v>41818</v>
      </c>
      <c r="D33" s="19"/>
      <c r="E33" s="34"/>
      <c r="F33" s="34"/>
      <c r="G33" s="34"/>
      <c r="H33" s="34"/>
      <c r="I33" s="34" t="str">
        <f aca="true">IF(AZ33=0,"",IF(AY33=0,"",IF(OR(B33&lt;=TODAY(),AZ33),AY33,"")))</f>
        <v/>
      </c>
      <c r="J33" s="22" t="n">
        <f aca="false">IF(B33&lt;&gt;"",IF(AND(Feiertage!$G$2&lt;&gt;"ja",AV33=1),IF(AZ33&gt;0,BB33+AZ33,BB33),IF(AZ33=0,0, IF(I33&lt;&gt;"",AZ33-I33,AZ33)))+AX33,"")</f>
        <v>0</v>
      </c>
      <c r="K33" s="34" t="n">
        <f aca="false">IF(B33&lt;&gt;"",IF(AV33=0,BB33,IF(Feiertage!$G$2="ja","00:00",BB33)),"")</f>
        <v>0.25</v>
      </c>
      <c r="L33" s="22" t="str">
        <f aca="true">IF(OR(B33&lt;=TODAY(),J33,AW33="G"),IF(J33&lt;&gt;"",IF(J33-K33=0,"",J33-K33),IF(K33&lt;&gt;"",-K33,"")),"")</f>
        <v/>
      </c>
      <c r="M33" s="23" t="str">
        <f aca="false">IF(LOWER(AW33)=LOWER(Urlaub!$W$19),Urlaub!$S$19, IF(LOWER(AW33)=LOWER(Urlaub!$W$20),Urlaub!$S$20, IF(LOWER(AW33)=LOWER(Urlaub!$W$21),Urlaub!$S$21, IF(LOWER(AW33)=LOWER(Urlaub!$W$22),Urlaub!$S$22, IF(LOWER(AW33)=LOWER(Urlaub!$W$23),Urlaub!$S$23, IF(LOWER(AW33)=LOWER(Urlaub!$W$24),Urlaub!$S$24,""))))))&amp;IF(AND(EXACT(LOWER(AW33),AW33),AW33&lt;&gt;0)," 1/2","")</f>
        <v/>
      </c>
      <c r="N33" s="36" t="n">
        <f aca="false">IF(J33&lt;&gt;"",24*J33*IF(WEEKDAY(C33)=WEEKDAY($P$6),$S$6, IF(WEEKDAY(C33)=WEEKDAY($P$7),$S$7, IF(WEEKDAY(C33)=WEEKDAY($P$8),$S$8, IF(WEEKDAY(C33)=WEEKDAY($P$9),$S$9, IF(WEEKDAY(C33)=WEEKDAY($P$10),$S$10, IF(WEEKDAY(C33)=WEEKDAY($P$11),$S$11, IF(WEEKDAY(C33)=WEEKDAY($P$12),$S$12,""))))))),"")</f>
        <v>0</v>
      </c>
      <c r="AV33" s="0" t="n">
        <f aca="false">IF(IFERROR(MATCH($B33,Feiertage!$B$2:$B$34,0)&gt;0,0),1,0)</f>
        <v>0</v>
      </c>
      <c r="AW33" s="27" t="n">
        <f aca="false">IFERROR(HLOOKUP(DAY(B33),Urlaub!$C$4:$AG$16,MONTH(B33)+1,0),0)</f>
        <v>0</v>
      </c>
      <c r="AX33" s="28" t="n">
        <f aca="false">IFERROR(IF(OR(AW33=0,AW33="G"),0,IF(EXACT(LOWER(AW33),AW33),0.5*BB33,BB33)),"")</f>
        <v>0</v>
      </c>
      <c r="AY33" s="29" t="n">
        <f aca="false">IFERROR(IF(WEEKDAY(C33)=WEEKDAY($P$6),$R$6, IF(WEEKDAY(C33)=WEEKDAY($P$7),$R$7, IF(WEEKDAY(C33)=WEEKDAY($P$8),$R$8, IF(WEEKDAY(C33)=WEEKDAY($P$9),$R$9, IF(WEEKDAY(C33)=WEEKDAY($P$10),$R$10, IF(WEEKDAY(C33)=WEEKDAY($P$11),$R$11, IF(WEEKDAY(C33)=WEEKDAY($P$12),$R$12,""))))))),"")</f>
        <v>0.0208333333333333</v>
      </c>
      <c r="AZ33" s="30" t="n">
        <f aca="false">IF(F33,IF(E33,IF(E33&gt;F33,F33+"24:00"-E33,F33-E33),0),0)+IF(G33,IF(G33,IF(G33&gt;H33,H33+"24:00"-G33,H33-G33),0),0)</f>
        <v>0</v>
      </c>
      <c r="BA33" s="31" t="n">
        <f aca="false">AZ33*24</f>
        <v>0</v>
      </c>
      <c r="BB33" s="30" t="n">
        <f aca="false">IFERROR(IF(WEEKDAY(C33)=WEEKDAY($P$6),$Q$6, IF(WEEKDAY(C33)=WEEKDAY($P$7),$Q$7, IF(WEEKDAY(C33)=WEEKDAY($P$8),$Q$8, IF(WEEKDAY(C33)=WEEKDAY($P$9),$Q$9, IF(WEEKDAY(C33)=WEEKDAY($P$10),$Q$10, IF(WEEKDAY(C33)=WEEKDAY($P$11),$Q$11, IF(WEEKDAY(C33)=WEEKDAY($P$12),$Q$12,""))))))),"")</f>
        <v>0.25</v>
      </c>
    </row>
    <row r="34" customFormat="false" ht="17.35" hidden="false" customHeight="false" outlineLevel="0" collapsed="false">
      <c r="B34" s="32" t="n">
        <f aca="false">IF(B33&lt;&gt;"",IF(MONTH($B$1)&lt;MONTH(B33+1),"",B33+1),"")</f>
        <v>41819</v>
      </c>
      <c r="C34" s="33" t="n">
        <f aca="false">B34</f>
        <v>41819</v>
      </c>
      <c r="D34" s="19"/>
      <c r="E34" s="34"/>
      <c r="F34" s="34"/>
      <c r="G34" s="34"/>
      <c r="H34" s="34"/>
      <c r="I34" s="34" t="str">
        <f aca="true">IF(AZ34=0,"",IF(AY34=0,"",IF(OR(B34&lt;=TODAY(),AZ34),AY34,"")))</f>
        <v/>
      </c>
      <c r="J34" s="22" t="n">
        <f aca="false">IF(B34&lt;&gt;"",IF(AND(Feiertage!$G$2&lt;&gt;"ja",AV34=1),IF(AZ34&gt;0,BB34+AZ34,BB34),IF(AZ34=0,0, IF(I34&lt;&gt;"",AZ34-I34,AZ34)))+AX34,"")</f>
        <v>0</v>
      </c>
      <c r="K34" s="34" t="n">
        <f aca="false">IF(B34&lt;&gt;"",IF(AV34=0,BB34,IF(Feiertage!$G$2="ja","00:00",BB34)),"")</f>
        <v>0</v>
      </c>
      <c r="L34" s="22" t="str">
        <f aca="true">IF(OR(B34&lt;=TODAY(),J34,AW34="G"),IF(J34&lt;&gt;"",IF(J34-K34=0,"",J34-K34),IF(K34&lt;&gt;"",-K34,"")),"")</f>
        <v/>
      </c>
      <c r="M34" s="23" t="str">
        <f aca="false">IF(LOWER(AW34)=LOWER(Urlaub!$W$19),Urlaub!$S$19, IF(LOWER(AW34)=LOWER(Urlaub!$W$20),Urlaub!$S$20, IF(LOWER(AW34)=LOWER(Urlaub!$W$21),Urlaub!$S$21, IF(LOWER(AW34)=LOWER(Urlaub!$W$22),Urlaub!$S$22, IF(LOWER(AW34)=LOWER(Urlaub!$W$23),Urlaub!$S$23, IF(LOWER(AW34)=LOWER(Urlaub!$W$24),Urlaub!$S$24,""))))))&amp;IF(AND(EXACT(LOWER(AW34),AW34),AW34&lt;&gt;0)," 1/2","")</f>
        <v/>
      </c>
      <c r="N34" s="36" t="n">
        <f aca="false">IF(J34&lt;&gt;"",24*J34*IF(WEEKDAY(C34)=WEEKDAY($P$6),$S$6, IF(WEEKDAY(C34)=WEEKDAY($P$7),$S$7, IF(WEEKDAY(C34)=WEEKDAY($P$8),$S$8, IF(WEEKDAY(C34)=WEEKDAY($P$9),$S$9, IF(WEEKDAY(C34)=WEEKDAY($P$10),$S$10, IF(WEEKDAY(C34)=WEEKDAY($P$11),$S$11, IF(WEEKDAY(C34)=WEEKDAY($P$12),$S$12,""))))))),"")</f>
        <v>0</v>
      </c>
      <c r="AV34" s="0" t="n">
        <f aca="false">IF(IFERROR(MATCH($B34,Feiertage!$B$2:$B$34,0)&gt;0,0),1,0)</f>
        <v>0</v>
      </c>
      <c r="AW34" s="27" t="n">
        <f aca="false">IFERROR(HLOOKUP(DAY(B34),Urlaub!$C$4:$AG$16,MONTH(B34)+1,0),0)</f>
        <v>0</v>
      </c>
      <c r="AX34" s="28" t="n">
        <f aca="false">IFERROR(IF(OR(AW34=0,AW34="G"),0,IF(EXACT(LOWER(AW34),AW34),0.5*BB34,BB34)),"")</f>
        <v>0</v>
      </c>
      <c r="AY34" s="29" t="n">
        <f aca="false">IFERROR(IF(WEEKDAY(C34)=WEEKDAY($P$6),$R$6, IF(WEEKDAY(C34)=WEEKDAY($P$7),$R$7, IF(WEEKDAY(C34)=WEEKDAY($P$8),$R$8, IF(WEEKDAY(C34)=WEEKDAY($P$9),$R$9, IF(WEEKDAY(C34)=WEEKDAY($P$10),$R$10, IF(WEEKDAY(C34)=WEEKDAY($P$11),$R$11, IF(WEEKDAY(C34)=WEEKDAY($P$12),$R$12,""))))))),"")</f>
        <v>0.0208333333333333</v>
      </c>
      <c r="AZ34" s="30" t="n">
        <f aca="false">IF(F34,IF(E34,IF(E34&gt;F34,F34+"24:00"-E34,F34-E34),0),0)+IF(G34,IF(G34,IF(G34&gt;H34,H34+"24:00"-G34,H34-G34),0),0)</f>
        <v>0</v>
      </c>
      <c r="BA34" s="31" t="n">
        <f aca="false">AZ34*24</f>
        <v>0</v>
      </c>
      <c r="BB34" s="30" t="n">
        <f aca="false">IFERROR(IF(WEEKDAY(C34)=WEEKDAY($P$6),$Q$6, IF(WEEKDAY(C34)=WEEKDAY($P$7),$Q$7, IF(WEEKDAY(C34)=WEEKDAY($P$8),$Q$8, IF(WEEKDAY(C34)=WEEKDAY($P$9),$Q$9, IF(WEEKDAY(C34)=WEEKDAY($P$10),$Q$10, IF(WEEKDAY(C34)=WEEKDAY($P$11),$Q$11, IF(WEEKDAY(C34)=WEEKDAY($P$12),$Q$12,""))))))),"")</f>
        <v>0</v>
      </c>
    </row>
    <row r="35" customFormat="false" ht="17.35" hidden="false" customHeight="false" outlineLevel="0" collapsed="false">
      <c r="B35" s="56" t="str">
        <f aca="false">IF(B34&lt;&gt;"",IF(MONTH($B$1)&lt;MONTH(B34+1),"",B34+1),"")</f>
        <v/>
      </c>
      <c r="C35" s="57" t="str">
        <f aca="false">B35</f>
        <v/>
      </c>
      <c r="D35" s="58"/>
      <c r="E35" s="59"/>
      <c r="F35" s="59"/>
      <c r="G35" s="59"/>
      <c r="H35" s="60"/>
      <c r="I35" s="60" t="str">
        <f aca="true">IF(AZ35=0,"",IF(AY35=0,"",IF(OR(B35&lt;=TODAY(),AZ35),AY35,"")))</f>
        <v/>
      </c>
      <c r="J35" s="61" t="str">
        <f aca="false">IF(B35&lt;&gt;"",IF(AND(Feiertage!$G$2&lt;&gt;"ja",AV35=1),IF(AZ35&gt;0,BB35+AZ35,BB35),IF(AZ35=0,0, IF(I35&lt;&gt;"",AZ35-I35,AZ35)))+AX35,"")</f>
        <v/>
      </c>
      <c r="K35" s="59" t="str">
        <f aca="false">IF(B35&lt;&gt;"",IF(AV35=0,BB35,IF(Feiertage!$G$2="ja","00:00",BB35)),"")</f>
        <v/>
      </c>
      <c r="L35" s="22" t="str">
        <f aca="true">IF(OR(B35&lt;=TODAY(),J35,AW35="G"),IF(J35&lt;&gt;"",IF(J35-K35=0,"",J35-K35),IF(K35&lt;&gt;"",-K35,"")),"")</f>
        <v/>
      </c>
      <c r="M35" s="62" t="str">
        <f aca="false">IF(LOWER(AW35)=LOWER(Urlaub!$W$19),Urlaub!$S$19, IF(LOWER(AW35)=LOWER(Urlaub!$W$20),Urlaub!$S$20, IF(LOWER(AW35)=LOWER(Urlaub!$W$21),Urlaub!$S$21, IF(LOWER(AW35)=LOWER(Urlaub!$W$22),Urlaub!$S$22, IF(LOWER(AW35)=LOWER(Urlaub!$W$23),Urlaub!$S$23, IF(LOWER(AW35)=LOWER(Urlaub!$W$24),Urlaub!$S$24,""))))))&amp;IF(AND(EXACT(LOWER(AW35),AW35),AW35&lt;&gt;0)," 1/2","")</f>
        <v/>
      </c>
      <c r="N35" s="63" t="str">
        <f aca="false">IF(J35&lt;&gt;"",24*J35*IF(WEEKDAY(C35)=WEEKDAY($P$6),$S$6, IF(WEEKDAY(C35)=WEEKDAY($P$7),$S$7, IF(WEEKDAY(C35)=WEEKDAY($P$8),$S$8, IF(WEEKDAY(C35)=WEEKDAY($P$9),$S$9, IF(WEEKDAY(C35)=WEEKDAY($P$10),$S$10, IF(WEEKDAY(C35)=WEEKDAY($P$11),$S$11, IF(WEEKDAY(C35)=WEEKDAY($P$12),$S$12,""))))))),"")</f>
        <v/>
      </c>
      <c r="AV35" s="0" t="n">
        <f aca="false">IF(IFERROR(MATCH($B35,Feiertage!$B$2:$B$34,0)&gt;0,0),1,0)</f>
        <v>0</v>
      </c>
      <c r="AW35" s="27" t="n">
        <f aca="false">IFERROR(HLOOKUP(DAY(B35),Urlaub!$C$4:$AG$16,MONTH(B35)+1,0),0)</f>
        <v>0</v>
      </c>
      <c r="AX35" s="28" t="n">
        <f aca="false">IFERROR(IF(OR(AW35=0,AW35="G"),0,IF(EXACT(LOWER(AW35),AW35),0.5*BB35,BB35)),"")</f>
        <v>0</v>
      </c>
      <c r="AY35" s="29" t="str">
        <f aca="false">IFERROR(IF(WEEKDAY(C35)=WEEKDAY($P$6),$R$6, IF(WEEKDAY(C35)=WEEKDAY($P$7),$R$7, IF(WEEKDAY(C35)=WEEKDAY($P$8),$R$8, IF(WEEKDAY(C35)=WEEKDAY($P$9),$R$9, IF(WEEKDAY(C35)=WEEKDAY($P$10),$R$10, IF(WEEKDAY(C35)=WEEKDAY($P$11),$R$11, IF(WEEKDAY(C35)=WEEKDAY($P$12),$R$12,""))))))),"")</f>
        <v/>
      </c>
      <c r="AZ35" s="30" t="n">
        <f aca="false">IF(F35,IF(E35,IF(E35&gt;F35,F35+"24:00"-E35,F35-E35),0),0)+IF(G35,IF(G35,IF(G35&gt;H35,H35+"24:00"-G35,H35-G35),0),0)</f>
        <v>0</v>
      </c>
      <c r="BA35" s="31" t="n">
        <f aca="false">AZ35*24</f>
        <v>0</v>
      </c>
      <c r="BB35" s="30" t="str">
        <f aca="false">IFERROR(IF(WEEKDAY(C35)=WEEKDAY($P$6),$Q$6, IF(WEEKDAY(C35)=WEEKDAY($P$7),$Q$7, IF(WEEKDAY(C35)=WEEKDAY($P$8),$Q$8, IF(WEEKDAY(C35)=WEEKDAY($P$9),$Q$9, IF(WEEKDAY(C35)=WEEKDAY($P$10),$Q$10, IF(WEEKDAY(C35)=WEEKDAY($P$11),$Q$11, IF(WEEKDAY(C35)=WEEKDAY($P$12),$Q$12,""))))))),"")</f>
        <v/>
      </c>
    </row>
    <row r="36" customFormat="false" ht="5.25" hidden="false" customHeight="true" outlineLevel="0" collapsed="false">
      <c r="B36" s="64"/>
      <c r="H36" s="65"/>
      <c r="I36" s="65"/>
      <c r="J36" s="65"/>
      <c r="K36" s="8"/>
      <c r="L36" s="65"/>
    </row>
    <row r="37" customFormat="false" ht="24" hidden="false" customHeight="false" outlineLevel="0" collapsed="false">
      <c r="B37" s="66" t="s">
        <v>20</v>
      </c>
      <c r="C37" s="66"/>
      <c r="D37" s="66"/>
      <c r="E37" s="66"/>
      <c r="F37" s="66"/>
      <c r="G37" s="66"/>
      <c r="H37" s="66"/>
      <c r="I37" s="66"/>
      <c r="J37" s="67" t="n">
        <f aca="false">SUM(J5:J35)</f>
        <v>0</v>
      </c>
      <c r="K37" s="67" t="n">
        <f aca="false">SUM(K5:K35)</f>
        <v>6.58333333333333</v>
      </c>
      <c r="L37" s="67" t="n">
        <f aca="false">SUM(L5:L35)</f>
        <v>0</v>
      </c>
      <c r="M37" s="67" t="n">
        <f aca="false">SUM(AX5:AX35)</f>
        <v>0</v>
      </c>
      <c r="N37" s="68" t="n">
        <f aca="false">SUM(N5:N35)</f>
        <v>0</v>
      </c>
    </row>
  </sheetData>
  <mergeCells count="5">
    <mergeCell ref="B1:N1"/>
    <mergeCell ref="E3:H3"/>
    <mergeCell ref="P4:S4"/>
    <mergeCell ref="U4:V4"/>
    <mergeCell ref="B37:I37"/>
  </mergeCells>
  <conditionalFormatting sqref="B5:N35">
    <cfRule type="expression" priority="2" aboveAverage="0" equalAverage="0" bottom="0" percent="0" rank="0" text="" dxfId="0">
      <formula>COUNTIF(Feiertage!$B$2:$B$18,$B5)</formula>
    </cfRule>
    <cfRule type="expression" priority="3" aboveAverage="0" equalAverage="0" bottom="0" percent="0" rank="0" text="" dxfId="1">
      <formula>WEEKDAY($B5,2)&gt;5</formula>
    </cfRule>
  </conditionalFormatting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B3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4" ySplit="4" topLeftCell="E5" activePane="bottomRight" state="frozen"/>
      <selection pane="topLeft" activeCell="A1" activeCellId="0" sqref="A1"/>
      <selection pane="topRight" activeCell="E1" activeCellId="0" sqref="E1"/>
      <selection pane="bottomLeft" activeCell="A5" activeCellId="0" sqref="A5"/>
      <selection pane="bottomRight" activeCell="B5" activeCellId="0" sqref="B5"/>
    </sheetView>
  </sheetViews>
  <sheetFormatPr defaultRowHeight="15" zeroHeight="false" outlineLevelRow="0" outlineLevelCol="0"/>
  <cols>
    <col collapsed="false" customWidth="true" hidden="false" outlineLevel="0" max="1" min="1" style="0" width="2.29"/>
    <col collapsed="false" customWidth="true" hidden="false" outlineLevel="0" max="2" min="2" style="0" width="8.86"/>
    <col collapsed="false" customWidth="true" hidden="false" outlineLevel="0" max="3" min="3" style="0" width="7.29"/>
    <col collapsed="false" customWidth="true" hidden="false" outlineLevel="0" max="4" min="4" style="0" width="0.86"/>
    <col collapsed="false" customWidth="true" hidden="false" outlineLevel="0" max="8" min="5" style="0" width="7.71"/>
    <col collapsed="false" customWidth="true" hidden="false" outlineLevel="0" max="9" min="9" style="0" width="8"/>
    <col collapsed="false" customWidth="true" hidden="false" outlineLevel="0" max="10" min="10" style="0" width="12.42"/>
    <col collapsed="false" customWidth="true" hidden="false" outlineLevel="0" max="11" min="11" style="0" width="12.14"/>
    <col collapsed="false" customWidth="true" hidden="false" outlineLevel="0" max="12" min="12" style="0" width="12.86"/>
    <col collapsed="false" customWidth="true" hidden="false" outlineLevel="0" max="13" min="13" style="0" width="20.71"/>
    <col collapsed="false" customWidth="true" hidden="false" outlineLevel="0" max="14" min="14" style="0" width="17.86"/>
    <col collapsed="false" customWidth="true" hidden="false" outlineLevel="0" max="15" min="15" style="0" width="4.29"/>
    <col collapsed="false" customWidth="true" hidden="false" outlineLevel="0" max="16" min="16" style="0" width="23.86"/>
    <col collapsed="false" customWidth="true" hidden="false" outlineLevel="0" max="17" min="17" style="0" width="12.29"/>
    <col collapsed="false" customWidth="true" hidden="false" outlineLevel="0" max="18" min="18" style="0" width="11.14"/>
    <col collapsed="false" customWidth="true" hidden="false" outlineLevel="0" max="19" min="19" style="0" width="15.71"/>
    <col collapsed="false" customWidth="true" hidden="false" outlineLevel="0" max="20" min="20" style="0" width="4.14"/>
    <col collapsed="false" customWidth="true" hidden="false" outlineLevel="0" max="21" min="21" style="0" width="29.71"/>
    <col collapsed="false" customWidth="true" hidden="false" outlineLevel="0" max="22" min="22" style="0" width="16"/>
    <col collapsed="false" customWidth="true" hidden="false" outlineLevel="0" max="46" min="23" style="0" width="10.52"/>
    <col collapsed="false" customWidth="true" hidden="false" outlineLevel="0" max="55" min="47" style="0" width="13.7"/>
    <col collapsed="false" customWidth="true" hidden="false" outlineLevel="0" max="1025" min="56" style="0" width="10.52"/>
  </cols>
  <sheetData>
    <row r="1" customFormat="false" ht="24.75" hidden="false" customHeight="true" outlineLevel="0" collapsed="false">
      <c r="A1" s="1" t="n">
        <v>41639</v>
      </c>
      <c r="B1" s="2" t="n">
        <f aca="true">DATEVALUE("1 " &amp; RIGHT(CELL("dateiname",$A$1),LEN(CELL("dateiname",$A$1))-FIND("]",CELL("dateiname",$A$1))) &amp; " " &amp; YEAR(Januar!$A$1))</f>
        <v>41820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="3" customFormat="true" ht="24.75" hidden="false" customHeight="true" outlineLevel="0" collapsed="false">
      <c r="B2" s="4"/>
      <c r="C2" s="4"/>
      <c r="D2" s="4"/>
      <c r="E2" s="5"/>
      <c r="F2" s="5"/>
      <c r="G2" s="5"/>
      <c r="H2" s="5"/>
      <c r="I2" s="4"/>
      <c r="J2" s="4"/>
      <c r="K2" s="4"/>
      <c r="L2" s="4"/>
      <c r="M2" s="4"/>
      <c r="N2" s="4"/>
    </row>
    <row r="3" customFormat="false" ht="19.5" hidden="false" customHeight="false" outlineLevel="0" collapsed="false">
      <c r="B3" s="6"/>
      <c r="C3" s="6"/>
      <c r="D3" s="6"/>
      <c r="E3" s="7" t="s">
        <v>0</v>
      </c>
      <c r="F3" s="7"/>
      <c r="G3" s="7"/>
      <c r="H3" s="7"/>
      <c r="I3" s="6"/>
      <c r="J3" s="6"/>
      <c r="K3" s="6"/>
      <c r="L3" s="6"/>
      <c r="M3" s="6"/>
      <c r="N3" s="6"/>
      <c r="O3" s="8"/>
    </row>
    <row r="4" customFormat="false" ht="19.5" hidden="false" customHeight="false" outlineLevel="0" collapsed="false">
      <c r="B4" s="9" t="s">
        <v>1</v>
      </c>
      <c r="C4" s="9" t="s">
        <v>2</v>
      </c>
      <c r="D4" s="10"/>
      <c r="E4" s="9" t="s">
        <v>3</v>
      </c>
      <c r="F4" s="9" t="s">
        <v>4</v>
      </c>
      <c r="G4" s="9" t="s">
        <v>3</v>
      </c>
      <c r="H4" s="9" t="s">
        <v>4</v>
      </c>
      <c r="I4" s="9" t="s">
        <v>5</v>
      </c>
      <c r="J4" s="9" t="s">
        <v>6</v>
      </c>
      <c r="K4" s="9" t="s">
        <v>7</v>
      </c>
      <c r="L4" s="9" t="s">
        <v>8</v>
      </c>
      <c r="M4" s="9" t="s">
        <v>9</v>
      </c>
      <c r="N4" s="9" t="s">
        <v>10</v>
      </c>
      <c r="O4" s="11"/>
      <c r="P4" s="12" t="s">
        <v>11</v>
      </c>
      <c r="Q4" s="12"/>
      <c r="R4" s="12"/>
      <c r="S4" s="12"/>
      <c r="U4" s="13" t="s">
        <v>12</v>
      </c>
      <c r="V4" s="13"/>
      <c r="AV4" s="14" t="s">
        <v>13</v>
      </c>
      <c r="AW4" s="15" t="s">
        <v>14</v>
      </c>
      <c r="AX4" s="14" t="s">
        <v>15</v>
      </c>
      <c r="AY4" s="16" t="s">
        <v>5</v>
      </c>
      <c r="AZ4" s="14" t="s">
        <v>6</v>
      </c>
      <c r="BA4" s="14" t="s">
        <v>16</v>
      </c>
      <c r="BB4" s="16" t="s">
        <v>7</v>
      </c>
    </row>
    <row r="5" customFormat="false" ht="19.7" hidden="false" customHeight="false" outlineLevel="0" collapsed="false">
      <c r="B5" s="17" t="n">
        <f aca="false">B1</f>
        <v>41820</v>
      </c>
      <c r="C5" s="18" t="n">
        <f aca="false">B5</f>
        <v>41820</v>
      </c>
      <c r="D5" s="19"/>
      <c r="E5" s="20"/>
      <c r="F5" s="20"/>
      <c r="G5" s="20"/>
      <c r="H5" s="20"/>
      <c r="I5" s="20" t="str">
        <f aca="true">IF(AZ5=0,"",IF(AY5=0,"",IF(OR(B5&lt;=TODAY(),AZ5),AY5,"")))</f>
        <v/>
      </c>
      <c r="J5" s="21" t="n">
        <f aca="false">IF(AND(Feiertage!$G$2&lt;&gt;"ja",AV5=1),IF(AZ5&gt;0,BB5+AZ5,BB5),IF(AZ5=0,0, IF(I5&lt;&gt;"",AZ5-I5,AZ5)))+AX5</f>
        <v>0</v>
      </c>
      <c r="K5" s="20" t="n">
        <f aca="false">IF(AV5=0,BB5,IF(Feiertage!$G$2="ja","00:00",BB5))</f>
        <v>0</v>
      </c>
      <c r="L5" s="22" t="str">
        <f aca="true">IF(OR(B5&lt;=TODAY(),J5,AW5="G"),IF(J5&lt;&gt;"",IF(J5-K5=0,"",J5-K5),IF(K5&lt;&gt;"",-K5,"")),"")</f>
        <v/>
      </c>
      <c r="M5" s="23" t="str">
        <f aca="false">IF(LOWER(AW5)=LOWER(Urlaub!$W$19),Urlaub!$S$19, IF(LOWER(AW5)=LOWER(Urlaub!$W$20),Urlaub!$S$20, IF(LOWER(AW5)=LOWER(Urlaub!$W$21),Urlaub!$S$21, IF(LOWER(AW5)=LOWER(Urlaub!$W$22),Urlaub!$S$22, IF(LOWER(AW5)=LOWER(Urlaub!$W$23),Urlaub!$S$23, IF(LOWER(AW5)=LOWER(Urlaub!$W$24),Urlaub!$S$24,""))))))&amp;IF(AND(EXACT(LOWER(AW5),AW5),AW5&lt;&gt;0)," 1/2","")</f>
        <v/>
      </c>
      <c r="N5" s="24" t="n">
        <f aca="false">24*J5*IF(WEEKDAY(C5)=WEEKDAY($P$6),$S$6, IF(WEEKDAY(C5)=WEEKDAY($P$7),$S$7, IF(WEEKDAY(C5)=WEEKDAY($P$8),$S$8, IF(WEEKDAY(C5)=WEEKDAY($P$9),$S$9, IF(WEEKDAY(C5)=WEEKDAY($P$10),$S$10, IF(WEEKDAY(C5)=WEEKDAY($P$11),$S$11, IF(WEEKDAY(C5)=WEEKDAY($P$12),$S$12,"")))))))</f>
        <v>0</v>
      </c>
      <c r="P5" s="9" t="s">
        <v>17</v>
      </c>
      <c r="Q5" s="9" t="s">
        <v>7</v>
      </c>
      <c r="R5" s="9" t="s">
        <v>5</v>
      </c>
      <c r="S5" s="9" t="s">
        <v>18</v>
      </c>
      <c r="U5" s="25" t="str">
        <f aca="false">"Übertrag aus " &amp; IF( MONTH(B1)=1, YEAR(B1)-1, TEXT(EDATE(B1,-1),"MMMM"))</f>
        <v>Übertrag aus Juni</v>
      </c>
      <c r="V5" s="41" t="n">
        <f aca="true">IF(MONTH(B1)&gt;1,INDIRECT(TEXT(EDATE(B1,-1),"MMMM")&amp;"!v9"),"")</f>
        <v>-0.135416666666666</v>
      </c>
      <c r="AV5" s="0" t="n">
        <f aca="false">IF(IFERROR(MATCH($B5,Feiertage!$B$2:$B$34,0)&gt;0,0),1,0)</f>
        <v>0</v>
      </c>
      <c r="AW5" s="27" t="n">
        <f aca="false">IFERROR(HLOOKUP(DAY(B5),Urlaub!$C$4:$AG$16,MONTH(B5)+1,0),0)</f>
        <v>0</v>
      </c>
      <c r="AX5" s="28" t="n">
        <f aca="false">IFERROR(IF(AW5=0,0,IF(EXACT(LOWER(AW5),AW5),0.5*BB5,BB5)),"")</f>
        <v>0</v>
      </c>
      <c r="AY5" s="29" t="n">
        <f aca="false">IFERROR(IF(WEEKDAY(C5)=WEEKDAY($P$6),$R$6, IF(WEEKDAY(C5)=WEEKDAY($P$7),$R$7, IF(WEEKDAY(C5)=WEEKDAY($P$8),$R$8, IF(WEEKDAY(C5)=WEEKDAY($P$9),$R$9, IF(WEEKDAY(C5)=WEEKDAY($P$10),$R$10, IF(WEEKDAY(C5)=WEEKDAY($P$11),$R$11, IF(WEEKDAY(C5)=WEEKDAY($P$12),$R$12,""))))))),"")</f>
        <v>0.0208333333333333</v>
      </c>
      <c r="AZ5" s="30" t="n">
        <f aca="false">IF(F5,IF(E5,IF(E5&gt;F5,F5+"24:00"-E5,F5-E5),0),0)+IF(G5,IF(G5,IF(G5&gt;H5,H5+"24:00"-G5,H5-G5),0),0)</f>
        <v>0</v>
      </c>
      <c r="BA5" s="31" t="n">
        <f aca="false">AZ5*24</f>
        <v>0</v>
      </c>
      <c r="BB5" s="30" t="n">
        <f aca="false">IFERROR(IF(WEEKDAY(C5)=WEEKDAY($P$6),$Q$6, IF(WEEKDAY(C5)=WEEKDAY($P$7),$Q$7, IF(WEEKDAY(C5)=WEEKDAY($P$8),$Q$8, IF(WEEKDAY(C5)=WEEKDAY($P$9),$Q$9, IF(WEEKDAY(C5)=WEEKDAY($P$10),$Q$10, IF(WEEKDAY(C5)=WEEKDAY($P$11),$Q$11, IF(WEEKDAY(C5)=WEEKDAY($P$12),$Q$12,""))))))),"")</f>
        <v>0</v>
      </c>
    </row>
    <row r="6" customFormat="false" ht="19.7" hidden="false" customHeight="false" outlineLevel="0" collapsed="false">
      <c r="B6" s="32" t="n">
        <f aca="false">B5+1</f>
        <v>41821</v>
      </c>
      <c r="C6" s="33" t="n">
        <f aca="false">B6</f>
        <v>41821</v>
      </c>
      <c r="D6" s="19"/>
      <c r="E6" s="34"/>
      <c r="F6" s="34"/>
      <c r="G6" s="34"/>
      <c r="H6" s="34"/>
      <c r="I6" s="34" t="str">
        <f aca="true">IF(AZ6=0,"",IF(AY6=0,"",IF(OR(B6&lt;=TODAY(),AZ6),AY6,"")))</f>
        <v/>
      </c>
      <c r="J6" s="22" t="n">
        <f aca="false">IF(AND(Feiertage!$G$2&lt;&gt;"ja",AV6=1),IF(AZ6&gt;0,BB6+AZ6,BB6),IF(AZ6=0,0, IF(I6&lt;&gt;"",AZ6-I6,AZ6)))+AX6</f>
        <v>0</v>
      </c>
      <c r="K6" s="34" t="n">
        <f aca="false">IF(AV6=0,BB6,IF(Feiertage!$G$2="ja","00:00",BB6))</f>
        <v>0.333333333333333</v>
      </c>
      <c r="L6" s="22" t="str">
        <f aca="true">IF(OR(B6&lt;=TODAY(),J6,AW6="G"),IF(J6&lt;&gt;"",IF(J6-K6=0,"",J6-K6),IF(K6&lt;&gt;"",-K6,"")),"")</f>
        <v/>
      </c>
      <c r="M6" s="23" t="str">
        <f aca="false">IF(LOWER(AW6)=LOWER(Urlaub!$W$19),Urlaub!$S$19, IF(LOWER(AW6)=LOWER(Urlaub!$W$20),Urlaub!$S$20, IF(LOWER(AW6)=LOWER(Urlaub!$W$21),Urlaub!$S$21, IF(LOWER(AW6)=LOWER(Urlaub!$W$22),Urlaub!$S$22, IF(LOWER(AW6)=LOWER(Urlaub!$W$23),Urlaub!$S$23, IF(LOWER(AW6)=LOWER(Urlaub!$W$24),Urlaub!$S$24,""))))))&amp;IF(AND(EXACT(LOWER(AW6),AW6),AW6&lt;&gt;0)," 1/2","")</f>
        <v/>
      </c>
      <c r="N6" s="36" t="n">
        <f aca="false">24*J6*IF(WEEKDAY(C6)=WEEKDAY($P$6),$S$6, IF(WEEKDAY(C6)=WEEKDAY($P$7),$S$7, IF(WEEKDAY(C6)=WEEKDAY($P$8),$S$8, IF(WEEKDAY(C6)=WEEKDAY($P$9),$S$9, IF(WEEKDAY(C6)=WEEKDAY($P$10),$S$10, IF(WEEKDAY(C6)=WEEKDAY($P$11),$S$11, IF(WEEKDAY(C6)=WEEKDAY($P$12),$S$12,"")))))))</f>
        <v>0</v>
      </c>
      <c r="P6" s="37" t="n">
        <v>41639</v>
      </c>
      <c r="Q6" s="38" t="n">
        <v>0.333333333333333</v>
      </c>
      <c r="R6" s="38" t="n">
        <v>0.0208333333333333</v>
      </c>
      <c r="S6" s="39"/>
      <c r="U6" s="40" t="s">
        <v>7</v>
      </c>
      <c r="V6" s="41" t="n">
        <f aca="false">SUM(K5:K35)</f>
        <v>7</v>
      </c>
      <c r="AV6" s="0" t="n">
        <f aca="false">IF(IFERROR(MATCH($B6,Feiertage!$B$2:$B$34,0)&gt;0,0),1,0)</f>
        <v>0</v>
      </c>
      <c r="AW6" s="27" t="n">
        <f aca="false">IFERROR(HLOOKUP(DAY(B6),Urlaub!$C$4:$AG$16,MONTH(B6)+1,0),0)</f>
        <v>0</v>
      </c>
      <c r="AX6" s="28" t="n">
        <f aca="false">IFERROR(IF(AW6=0,0,IF(EXACT(LOWER(AW6),AW6),0.5*BB6,BB6)),"")</f>
        <v>0</v>
      </c>
      <c r="AY6" s="29" t="n">
        <f aca="false">IFERROR(IF(WEEKDAY(C6)=WEEKDAY($P$6),$R$6, IF(WEEKDAY(C6)=WEEKDAY($P$7),$R$7, IF(WEEKDAY(C6)=WEEKDAY($P$8),$R$8, IF(WEEKDAY(C6)=WEEKDAY($P$9),$R$9, IF(WEEKDAY(C6)=WEEKDAY($P$10),$R$10, IF(WEEKDAY(C6)=WEEKDAY($P$11),$R$11, IF(WEEKDAY(C6)=WEEKDAY($P$12),$R$12,""))))))),"")</f>
        <v>0.0208333333333333</v>
      </c>
      <c r="AZ6" s="30" t="n">
        <f aca="false">IF(F6,IF(E6,IF(E6&gt;F6,F6+"24:00"-E6,F6-E6),0),0)+IF(G6,IF(G6,IF(G6&gt;H6,H6+"24:00"-G6,H6-G6),0),0)</f>
        <v>0</v>
      </c>
      <c r="BA6" s="31" t="n">
        <f aca="false">AZ6*24</f>
        <v>0</v>
      </c>
      <c r="BB6" s="30" t="n">
        <f aca="false">IFERROR(IF(WEEKDAY(C6)=WEEKDAY($P$6),$Q$6, IF(WEEKDAY(C6)=WEEKDAY($P$7),$Q$7, IF(WEEKDAY(C6)=WEEKDAY($P$8),$Q$8, IF(WEEKDAY(C6)=WEEKDAY($P$9),$Q$9, IF(WEEKDAY(C6)=WEEKDAY($P$10),$Q$10, IF(WEEKDAY(C6)=WEEKDAY($P$11),$Q$11, IF(WEEKDAY(C6)=WEEKDAY($P$12),$Q$12,""))))))),"")</f>
        <v>0.333333333333333</v>
      </c>
    </row>
    <row r="7" customFormat="false" ht="19.7" hidden="false" customHeight="false" outlineLevel="0" collapsed="false">
      <c r="B7" s="32" t="n">
        <f aca="false">B6+1</f>
        <v>41822</v>
      </c>
      <c r="C7" s="33" t="n">
        <f aca="false">B7</f>
        <v>41822</v>
      </c>
      <c r="D7" s="19"/>
      <c r="E7" s="34"/>
      <c r="F7" s="34"/>
      <c r="G7" s="34"/>
      <c r="H7" s="34"/>
      <c r="I7" s="34" t="str">
        <f aca="true">IF(AZ7=0,"",IF(AY7=0,"",IF(OR(B7&lt;=TODAY(),AZ7),AY7,"")))</f>
        <v/>
      </c>
      <c r="J7" s="22" t="n">
        <f aca="false">IF(AND(Feiertage!$G$2&lt;&gt;"ja",AV7=1),IF(AZ7&gt;0,BB7+AZ7,BB7),IF(AZ7=0,0, IF(I7&lt;&gt;"",AZ7-I7,AZ7)))+AX7</f>
        <v>0</v>
      </c>
      <c r="K7" s="34" t="n">
        <f aca="false">IF(AV7=0,BB7,IF(Feiertage!$G$2="ja","00:00",BB7))</f>
        <v>0.333333333333333</v>
      </c>
      <c r="L7" s="22" t="str">
        <f aca="true">IF(OR(B7&lt;=TODAY(),J7,AW7="G"),IF(J7&lt;&gt;"",IF(J7-K7=0,"",J7-K7),IF(K7&lt;&gt;"",-K7,"")),"")</f>
        <v/>
      </c>
      <c r="M7" s="23" t="str">
        <f aca="false">IF(LOWER(AW7)=LOWER(Urlaub!$W$19),Urlaub!$S$19, IF(LOWER(AW7)=LOWER(Urlaub!$W$20),Urlaub!$S$20, IF(LOWER(AW7)=LOWER(Urlaub!$W$21),Urlaub!$S$21, IF(LOWER(AW7)=LOWER(Urlaub!$W$22),Urlaub!$S$22, IF(LOWER(AW7)=LOWER(Urlaub!$W$23),Urlaub!$S$23, IF(LOWER(AW7)=LOWER(Urlaub!$W$24),Urlaub!$S$24,""))))))&amp;IF(AND(EXACT(LOWER(AW7),AW7),AW7&lt;&gt;0)," 1/2","")</f>
        <v/>
      </c>
      <c r="N7" s="36" t="n">
        <f aca="false">24*J7*IF(WEEKDAY(C7)=WEEKDAY($P$6),$S$6, IF(WEEKDAY(C7)=WEEKDAY($P$7),$S$7, IF(WEEKDAY(C7)=WEEKDAY($P$8),$S$8, IF(WEEKDAY(C7)=WEEKDAY($P$9),$S$9, IF(WEEKDAY(C7)=WEEKDAY($P$10),$S$10, IF(WEEKDAY(C7)=WEEKDAY($P$11),$S$11, IF(WEEKDAY(C7)=WEEKDAY($P$12),$S$12,"")))))))</f>
        <v>0</v>
      </c>
      <c r="P7" s="42" t="n">
        <v>41640</v>
      </c>
      <c r="Q7" s="43" t="n">
        <v>0.333333333333333</v>
      </c>
      <c r="R7" s="38" t="n">
        <v>0.0208333333333333</v>
      </c>
      <c r="S7" s="44"/>
      <c r="U7" s="40" t="s">
        <v>6</v>
      </c>
      <c r="V7" s="41" t="n">
        <f aca="false">SUM(J5:J35)</f>
        <v>0</v>
      </c>
      <c r="AV7" s="0" t="n">
        <f aca="false">IF(IFERROR(MATCH($B7,Feiertage!$B$2:$B$34,0)&gt;0,0),1,0)</f>
        <v>0</v>
      </c>
      <c r="AW7" s="27" t="n">
        <f aca="false">IFERROR(HLOOKUP(DAY(B7),Urlaub!$C$4:$AG$16,MONTH(B7)+1,0),0)</f>
        <v>0</v>
      </c>
      <c r="AX7" s="28" t="n">
        <f aca="false">IFERROR(IF(AW7=0,0,IF(EXACT(LOWER(AW7),AW7),0.5*BB7,BB7)),"")</f>
        <v>0</v>
      </c>
      <c r="AY7" s="29" t="n">
        <f aca="false">IFERROR(IF(WEEKDAY(C7)=WEEKDAY($P$6),$R$6, IF(WEEKDAY(C7)=WEEKDAY($P$7),$R$7, IF(WEEKDAY(C7)=WEEKDAY($P$8),$R$8, IF(WEEKDAY(C7)=WEEKDAY($P$9),$R$9, IF(WEEKDAY(C7)=WEEKDAY($P$10),$R$10, IF(WEEKDAY(C7)=WEEKDAY($P$11),$R$11, IF(WEEKDAY(C7)=WEEKDAY($P$12),$R$12,""))))))),"")</f>
        <v>0.0208333333333333</v>
      </c>
      <c r="AZ7" s="30" t="n">
        <f aca="false">IF(F7,IF(E7,IF(E7&gt;F7,F7+"24:00"-E7,F7-E7),0),0)+IF(G7,IF(G7,IF(G7&gt;H7,H7+"24:00"-G7,H7-G7),0),0)</f>
        <v>0</v>
      </c>
      <c r="BA7" s="31" t="n">
        <f aca="false">AZ7*24</f>
        <v>0</v>
      </c>
      <c r="BB7" s="30" t="n">
        <f aca="false">IFERROR(IF(WEEKDAY(C7)=WEEKDAY($P$6),$Q$6, IF(WEEKDAY(C7)=WEEKDAY($P$7),$Q$7, IF(WEEKDAY(C7)=WEEKDAY($P$8),$Q$8, IF(WEEKDAY(C7)=WEEKDAY($P$9),$Q$9, IF(WEEKDAY(C7)=WEEKDAY($P$10),$Q$10, IF(WEEKDAY(C7)=WEEKDAY($P$11),$Q$11, IF(WEEKDAY(C7)=WEEKDAY($P$12),$Q$12,""))))))),"")</f>
        <v>0.333333333333333</v>
      </c>
    </row>
    <row r="8" customFormat="false" ht="19.7" hidden="false" customHeight="false" outlineLevel="0" collapsed="false">
      <c r="B8" s="32" t="n">
        <f aca="false">B7+1</f>
        <v>41823</v>
      </c>
      <c r="C8" s="33" t="n">
        <f aca="false">B8</f>
        <v>41823</v>
      </c>
      <c r="D8" s="19"/>
      <c r="E8" s="34"/>
      <c r="F8" s="34"/>
      <c r="G8" s="34"/>
      <c r="H8" s="34"/>
      <c r="I8" s="34" t="str">
        <f aca="true">IF(AZ8=0,"",IF(AY8=0,"",IF(OR(B8&lt;=TODAY(),AZ8),AY8,"")))</f>
        <v/>
      </c>
      <c r="J8" s="22" t="n">
        <f aca="false">IF(AND(Feiertage!$G$2&lt;&gt;"ja",AV8=1),IF(AZ8&gt;0,BB8+AZ8,BB8),IF(AZ8=0,0, IF(I8&lt;&gt;"",AZ8-I8,AZ8)))+AX8</f>
        <v>0</v>
      </c>
      <c r="K8" s="34" t="n">
        <f aca="false">IF(AV8=0,BB8,IF(Feiertage!$G$2="ja","00:00",BB8))</f>
        <v>0.333333333333333</v>
      </c>
      <c r="L8" s="22" t="str">
        <f aca="true">IF(OR(B8&lt;=TODAY(),J8,AW8="G"),IF(J8&lt;&gt;"",IF(J8-K8=0,"",J8-K8),IF(K8&lt;&gt;"",-K8,"")),"")</f>
        <v/>
      </c>
      <c r="M8" s="23" t="str">
        <f aca="false">IF(LOWER(AW8)=LOWER(Urlaub!$W$19),Urlaub!$S$19, IF(LOWER(AW8)=LOWER(Urlaub!$W$20),Urlaub!$S$20, IF(LOWER(AW8)=LOWER(Urlaub!$W$21),Urlaub!$S$21, IF(LOWER(AW8)=LOWER(Urlaub!$W$22),Urlaub!$S$22, IF(LOWER(AW8)=LOWER(Urlaub!$W$23),Urlaub!$S$23, IF(LOWER(AW8)=LOWER(Urlaub!$W$24),Urlaub!$S$24,""))))))&amp;IF(AND(EXACT(LOWER(AW8),AW8),AW8&lt;&gt;0)," 1/2","")</f>
        <v/>
      </c>
      <c r="N8" s="36" t="n">
        <f aca="false">24*J8*IF(WEEKDAY(C8)=WEEKDAY($P$6),$S$6, IF(WEEKDAY(C8)=WEEKDAY($P$7),$S$7, IF(WEEKDAY(C8)=WEEKDAY($P$8),$S$8, IF(WEEKDAY(C8)=WEEKDAY($P$9),$S$9, IF(WEEKDAY(C8)=WEEKDAY($P$10),$S$10, IF(WEEKDAY(C8)=WEEKDAY($P$11),$S$11, IF(WEEKDAY(C8)=WEEKDAY($P$12),$S$12,"")))))))</f>
        <v>0</v>
      </c>
      <c r="P8" s="42" t="n">
        <v>41641</v>
      </c>
      <c r="Q8" s="43" t="n">
        <v>0.333333333333333</v>
      </c>
      <c r="R8" s="38" t="n">
        <v>0.0208333333333333</v>
      </c>
      <c r="S8" s="44"/>
      <c r="U8" s="45" t="str">
        <f aca="false">"Saldo " &amp; TEXT(B1,"MMMM")</f>
        <v>Saldo Juli</v>
      </c>
      <c r="V8" s="41" t="n">
        <f aca="false">SUM(L5:L35)</f>
        <v>0</v>
      </c>
      <c r="AV8" s="0" t="n">
        <f aca="false">IF(IFERROR(MATCH($B8,Feiertage!$B$2:$B$34,0)&gt;0,0),1,0)</f>
        <v>0</v>
      </c>
      <c r="AW8" s="27" t="n">
        <f aca="false">IFERROR(HLOOKUP(DAY(B8),Urlaub!$C$4:$AG$16,MONTH(B8)+1,0),0)</f>
        <v>0</v>
      </c>
      <c r="AX8" s="28" t="n">
        <f aca="false">IFERROR(IF(AW8=0,0,IF(EXACT(LOWER(AW8),AW8),0.5*BB8,BB8)),"")</f>
        <v>0</v>
      </c>
      <c r="AY8" s="29" t="n">
        <f aca="false">IFERROR(IF(WEEKDAY(C8)=WEEKDAY($P$6),$R$6, IF(WEEKDAY(C8)=WEEKDAY($P$7),$R$7, IF(WEEKDAY(C8)=WEEKDAY($P$8),$R$8, IF(WEEKDAY(C8)=WEEKDAY($P$9),$R$9, IF(WEEKDAY(C8)=WEEKDAY($P$10),$R$10, IF(WEEKDAY(C8)=WEEKDAY($P$11),$R$11, IF(WEEKDAY(C8)=WEEKDAY($P$12),$R$12,""))))))),"")</f>
        <v>0.0208333333333333</v>
      </c>
      <c r="AZ8" s="30" t="n">
        <f aca="false">IF(F8,IF(E8,IF(E8&gt;F8,F8+"24:00"-E8,F8-E8),0),0)+IF(G8,IF(G8,IF(G8&gt;H8,H8+"24:00"-G8,H8-G8),0),0)</f>
        <v>0</v>
      </c>
      <c r="BA8" s="31" t="n">
        <f aca="false">AZ8*24</f>
        <v>0</v>
      </c>
      <c r="BB8" s="30" t="n">
        <f aca="false">IFERROR(IF(WEEKDAY(C8)=WEEKDAY($P$6),$Q$6, IF(WEEKDAY(C8)=WEEKDAY($P$7),$Q$7, IF(WEEKDAY(C8)=WEEKDAY($P$8),$Q$8, IF(WEEKDAY(C8)=WEEKDAY($P$9),$Q$9, IF(WEEKDAY(C8)=WEEKDAY($P$10),$Q$10, IF(WEEKDAY(C8)=WEEKDAY($P$11),$Q$11, IF(WEEKDAY(C8)=WEEKDAY($P$12),$Q$12,""))))))),"")</f>
        <v>0.333333333333333</v>
      </c>
    </row>
    <row r="9" customFormat="false" ht="19.7" hidden="false" customHeight="false" outlineLevel="0" collapsed="false">
      <c r="B9" s="32" t="n">
        <f aca="false">B8+1</f>
        <v>41824</v>
      </c>
      <c r="C9" s="33" t="n">
        <f aca="false">B9</f>
        <v>41824</v>
      </c>
      <c r="D9" s="19"/>
      <c r="E9" s="34"/>
      <c r="F9" s="34"/>
      <c r="G9" s="34"/>
      <c r="H9" s="34"/>
      <c r="I9" s="34" t="str">
        <f aca="true">IF(AZ9=0,"",IF(AY9=0,"",IF(OR(B9&lt;=TODAY(),AZ9),AY9,"")))</f>
        <v/>
      </c>
      <c r="J9" s="22" t="n">
        <f aca="false">IF(AND(Feiertage!$G$2&lt;&gt;"ja",AV9=1),IF(AZ9&gt;0,BB9+AZ9,BB9),IF(AZ9=0,0, IF(I9&lt;&gt;"",AZ9-I9,AZ9)))+AX9</f>
        <v>0</v>
      </c>
      <c r="K9" s="34" t="n">
        <f aca="false">IF(AV9=0,BB9,IF(Feiertage!$G$2="ja","00:00",BB9))</f>
        <v>0.333333333333333</v>
      </c>
      <c r="L9" s="22" t="str">
        <f aca="true">IF(OR(B9&lt;=TODAY(),J9,AW9="G"),IF(J9&lt;&gt;"",IF(J9-K9=0,"",J9-K9),IF(K9&lt;&gt;"",-K9,"")),"")</f>
        <v/>
      </c>
      <c r="M9" s="23" t="str">
        <f aca="false">IF(LOWER(AW9)=LOWER(Urlaub!$W$19),Urlaub!$S$19, IF(LOWER(AW9)=LOWER(Urlaub!$W$20),Urlaub!$S$20, IF(LOWER(AW9)=LOWER(Urlaub!$W$21),Urlaub!$S$21, IF(LOWER(AW9)=LOWER(Urlaub!$W$22),Urlaub!$S$22, IF(LOWER(AW9)=LOWER(Urlaub!$W$23),Urlaub!$S$23, IF(LOWER(AW9)=LOWER(Urlaub!$W$24),Urlaub!$S$24,""))))))&amp;IF(AND(EXACT(LOWER(AW9),AW9),AW9&lt;&gt;0)," 1/2","")</f>
        <v/>
      </c>
      <c r="N9" s="36" t="n">
        <f aca="false">24*J9*IF(WEEKDAY(C9)=WEEKDAY($P$6),$S$6, IF(WEEKDAY(C9)=WEEKDAY($P$7),$S$7, IF(WEEKDAY(C9)=WEEKDAY($P$8),$S$8, IF(WEEKDAY(C9)=WEEKDAY($P$9),$S$9, IF(WEEKDAY(C9)=WEEKDAY($P$10),$S$10, IF(WEEKDAY(C9)=WEEKDAY($P$11),$S$11, IF(WEEKDAY(C9)=WEEKDAY($P$12),$S$12,"")))))))</f>
        <v>0</v>
      </c>
      <c r="P9" s="42" t="n">
        <v>41642</v>
      </c>
      <c r="Q9" s="43" t="n">
        <v>0.333333333333333</v>
      </c>
      <c r="R9" s="38" t="n">
        <v>0.0208333333333333</v>
      </c>
      <c r="S9" s="44"/>
      <c r="U9" s="46" t="str">
        <f aca="false">"Übertrag in " &amp;  IF( MONTH(B1)=12, YEAR(B1)+1, TEXT(EDATE(B1,1),"MMMM"))</f>
        <v>Übertrag in August</v>
      </c>
      <c r="V9" s="47" t="n">
        <f aca="false">IF(V5="",0,V5)+V8</f>
        <v>-0.135416666666666</v>
      </c>
      <c r="AV9" s="0" t="n">
        <f aca="false">IF(IFERROR(MATCH($B9,Feiertage!$B$2:$B$34,0)&gt;0,0),1,0)</f>
        <v>0</v>
      </c>
      <c r="AW9" s="27" t="n">
        <f aca="false">IFERROR(HLOOKUP(DAY(B9),Urlaub!$C$4:$AG$16,MONTH(B9)+1,0),0)</f>
        <v>0</v>
      </c>
      <c r="AX9" s="28" t="n">
        <f aca="false">IFERROR(IF(AW9=0,0,IF(EXACT(LOWER(AW9),AW9),0.5*BB9,BB9)),"")</f>
        <v>0</v>
      </c>
      <c r="AY9" s="29" t="n">
        <f aca="false">IFERROR(IF(WEEKDAY(C9)=WEEKDAY($P$6),$R$6, IF(WEEKDAY(C9)=WEEKDAY($P$7),$R$7, IF(WEEKDAY(C9)=WEEKDAY($P$8),$R$8, IF(WEEKDAY(C9)=WEEKDAY($P$9),$R$9, IF(WEEKDAY(C9)=WEEKDAY($P$10),$R$10, IF(WEEKDAY(C9)=WEEKDAY($P$11),$R$11, IF(WEEKDAY(C9)=WEEKDAY($P$12),$R$12,""))))))),"")</f>
        <v>0.0208333333333333</v>
      </c>
      <c r="AZ9" s="30" t="n">
        <f aca="false">IF(F9,IF(E9,IF(E9&gt;F9,F9+"24:00"-E9,F9-E9),0),0)+IF(G9,IF(G9,IF(G9&gt;H9,H9+"24:00"-G9,H9-G9),0),0)</f>
        <v>0</v>
      </c>
      <c r="BA9" s="31" t="n">
        <f aca="false">AZ9*24</f>
        <v>0</v>
      </c>
      <c r="BB9" s="30" t="n">
        <f aca="false">IFERROR(IF(WEEKDAY(C9)=WEEKDAY($P$6),$Q$6, IF(WEEKDAY(C9)=WEEKDAY($P$7),$Q$7, IF(WEEKDAY(C9)=WEEKDAY($P$8),$Q$8, IF(WEEKDAY(C9)=WEEKDAY($P$9),$Q$9, IF(WEEKDAY(C9)=WEEKDAY($P$10),$Q$10, IF(WEEKDAY(C9)=WEEKDAY($P$11),$Q$11, IF(WEEKDAY(C9)=WEEKDAY($P$12),$Q$12,""))))))),"")</f>
        <v>0.333333333333333</v>
      </c>
    </row>
    <row r="10" customFormat="false" ht="17.35" hidden="false" customHeight="false" outlineLevel="0" collapsed="false">
      <c r="B10" s="32" t="n">
        <f aca="false">B9+1</f>
        <v>41825</v>
      </c>
      <c r="C10" s="33" t="n">
        <f aca="false">B10</f>
        <v>41825</v>
      </c>
      <c r="D10" s="19"/>
      <c r="E10" s="34"/>
      <c r="F10" s="34"/>
      <c r="G10" s="34"/>
      <c r="H10" s="34"/>
      <c r="I10" s="34" t="str">
        <f aca="true">IF(AZ10=0,"",IF(AY10=0,"",IF(OR(B10&lt;=TODAY(),AZ10),AY10,"")))</f>
        <v/>
      </c>
      <c r="J10" s="22" t="n">
        <f aca="false">IF(AND(Feiertage!$G$2&lt;&gt;"ja",AV10=1),IF(AZ10&gt;0,BB10+AZ10,BB10),IF(AZ10=0,0, IF(I10&lt;&gt;"",AZ10-I10,AZ10)))+AX10</f>
        <v>0</v>
      </c>
      <c r="K10" s="34" t="n">
        <f aca="false">IF(AV10=0,BB10,IF(Feiertage!$G$2="ja","00:00",BB10))</f>
        <v>0.25</v>
      </c>
      <c r="L10" s="22" t="str">
        <f aca="true">IF(OR(B10&lt;=TODAY(),J10,AW10="G"),IF(J10&lt;&gt;"",IF(J10-K10=0,"",J10-K10),IF(K10&lt;&gt;"",-K10,"")),"")</f>
        <v/>
      </c>
      <c r="M10" s="23" t="str">
        <f aca="false">IF(LOWER(AW10)=LOWER(Urlaub!$W$19),Urlaub!$S$19, IF(LOWER(AW10)=LOWER(Urlaub!$W$20),Urlaub!$S$20, IF(LOWER(AW10)=LOWER(Urlaub!$W$21),Urlaub!$S$21, IF(LOWER(AW10)=LOWER(Urlaub!$W$22),Urlaub!$S$22, IF(LOWER(AW10)=LOWER(Urlaub!$W$23),Urlaub!$S$23, IF(LOWER(AW10)=LOWER(Urlaub!$W$24),Urlaub!$S$24,""))))))&amp;IF(AND(EXACT(LOWER(AW10),AW10),AW10&lt;&gt;0)," 1/2","")</f>
        <v/>
      </c>
      <c r="N10" s="36" t="n">
        <f aca="false">24*J10*IF(WEEKDAY(C10)=WEEKDAY($P$6),$S$6, IF(WEEKDAY(C10)=WEEKDAY($P$7),$S$7, IF(WEEKDAY(C10)=WEEKDAY($P$8),$S$8, IF(WEEKDAY(C10)=WEEKDAY($P$9),$S$9, IF(WEEKDAY(C10)=WEEKDAY($P$10),$S$10, IF(WEEKDAY(C10)=WEEKDAY($P$11),$S$11, IF(WEEKDAY(C10)=WEEKDAY($P$12),$S$12,"")))))))</f>
        <v>0</v>
      </c>
      <c r="P10" s="42" t="n">
        <v>41643</v>
      </c>
      <c r="Q10" s="43" t="n">
        <v>0.25</v>
      </c>
      <c r="R10" s="38" t="n">
        <v>0.0208333333333333</v>
      </c>
      <c r="S10" s="44"/>
      <c r="AV10" s="0" t="n">
        <f aca="false">IF(IFERROR(MATCH($B10,Feiertage!$B$2:$B$34,0)&gt;0,0),1,0)</f>
        <v>0</v>
      </c>
      <c r="AW10" s="27" t="n">
        <f aca="false">IFERROR(HLOOKUP(DAY(B10),Urlaub!$C$4:$AG$16,MONTH(B10)+1,0),0)</f>
        <v>0</v>
      </c>
      <c r="AX10" s="28" t="n">
        <f aca="false">IFERROR(IF(AW10=0,0,IF(EXACT(LOWER(AW10),AW10),0.5*BB10,BB10)),"")</f>
        <v>0</v>
      </c>
      <c r="AY10" s="29" t="n">
        <f aca="false">IFERROR(IF(WEEKDAY(C10)=WEEKDAY($P$6),$R$6, IF(WEEKDAY(C10)=WEEKDAY($P$7),$R$7, IF(WEEKDAY(C10)=WEEKDAY($P$8),$R$8, IF(WEEKDAY(C10)=WEEKDAY($P$9),$R$9, IF(WEEKDAY(C10)=WEEKDAY($P$10),$R$10, IF(WEEKDAY(C10)=WEEKDAY($P$11),$R$11, IF(WEEKDAY(C10)=WEEKDAY($P$12),$R$12,""))))))),"")</f>
        <v>0.0208333333333333</v>
      </c>
      <c r="AZ10" s="30" t="n">
        <f aca="false">IF(F10,IF(E10,IF(E10&gt;F10,F10+"24:00"-E10,F10-E10),0),0)+IF(G10,IF(G10,IF(G10&gt;H10,H10+"24:00"-G10,H10-G10),0),0)</f>
        <v>0</v>
      </c>
      <c r="BA10" s="31" t="n">
        <f aca="false">AZ10*24</f>
        <v>0</v>
      </c>
      <c r="BB10" s="30" t="n">
        <f aca="false">IFERROR(IF(WEEKDAY(C10)=WEEKDAY($P$6),$Q$6, IF(WEEKDAY(C10)=WEEKDAY($P$7),$Q$7, IF(WEEKDAY(C10)=WEEKDAY($P$8),$Q$8, IF(WEEKDAY(C10)=WEEKDAY($P$9),$Q$9, IF(WEEKDAY(C10)=WEEKDAY($P$10),$Q$10, IF(WEEKDAY(C10)=WEEKDAY($P$11),$Q$11, IF(WEEKDAY(C10)=WEEKDAY($P$12),$Q$12,""))))))),"")</f>
        <v>0.25</v>
      </c>
    </row>
    <row r="11" customFormat="false" ht="17.35" hidden="false" customHeight="false" outlineLevel="0" collapsed="false">
      <c r="B11" s="32" t="n">
        <f aca="false">B10+1</f>
        <v>41826</v>
      </c>
      <c r="C11" s="33" t="n">
        <f aca="false">B11</f>
        <v>41826</v>
      </c>
      <c r="D11" s="19"/>
      <c r="E11" s="34"/>
      <c r="F11" s="34"/>
      <c r="G11" s="34"/>
      <c r="H11" s="34"/>
      <c r="I11" s="34" t="str">
        <f aca="true">IF(AZ11=0,"",IF(AY11=0,"",IF(OR(B11&lt;=TODAY(),AZ11),AY11,"")))</f>
        <v/>
      </c>
      <c r="J11" s="22" t="n">
        <f aca="false">IF(AND(Feiertage!$G$2&lt;&gt;"ja",AV11=1),IF(AZ11&gt;0,BB11+AZ11,BB11),IF(AZ11=0,0, IF(I11&lt;&gt;"",AZ11-I11,AZ11)))+AX11</f>
        <v>0</v>
      </c>
      <c r="K11" s="34" t="n">
        <f aca="false">IF(AV11=0,BB11,IF(Feiertage!$G$2="ja","00:00",BB11))</f>
        <v>0</v>
      </c>
      <c r="L11" s="22" t="str">
        <f aca="true">IF(OR(B11&lt;=TODAY(),J11,AW11="G"),IF(J11&lt;&gt;"",IF(J11-K11=0,"",J11-K11),IF(K11&lt;&gt;"",-K11,"")),"")</f>
        <v/>
      </c>
      <c r="M11" s="23" t="str">
        <f aca="false">IF(LOWER(AW11)=LOWER(Urlaub!$W$19),Urlaub!$S$19, IF(LOWER(AW11)=LOWER(Urlaub!$W$20),Urlaub!$S$20, IF(LOWER(AW11)=LOWER(Urlaub!$W$21),Urlaub!$S$21, IF(LOWER(AW11)=LOWER(Urlaub!$W$22),Urlaub!$S$22, IF(LOWER(AW11)=LOWER(Urlaub!$W$23),Urlaub!$S$23, IF(LOWER(AW11)=LOWER(Urlaub!$W$24),Urlaub!$S$24,""))))))&amp;IF(AND(EXACT(LOWER(AW11),AW11),AW11&lt;&gt;0)," 1/2","")</f>
        <v/>
      </c>
      <c r="N11" s="36" t="n">
        <f aca="false">24*J11*IF(WEEKDAY(C11)=WEEKDAY($P$6),$S$6, IF(WEEKDAY(C11)=WEEKDAY($P$7),$S$7, IF(WEEKDAY(C11)=WEEKDAY($P$8),$S$8, IF(WEEKDAY(C11)=WEEKDAY($P$9),$S$9, IF(WEEKDAY(C11)=WEEKDAY($P$10),$S$10, IF(WEEKDAY(C11)=WEEKDAY($P$11),$S$11, IF(WEEKDAY(C11)=WEEKDAY($P$12),$S$12,"")))))))</f>
        <v>0</v>
      </c>
      <c r="O11" s="3"/>
      <c r="P11" s="48" t="n">
        <v>41644</v>
      </c>
      <c r="Q11" s="49" t="n">
        <v>0</v>
      </c>
      <c r="R11" s="38" t="n">
        <v>0.0208333333333333</v>
      </c>
      <c r="S11" s="44"/>
      <c r="AV11" s="0" t="n">
        <f aca="false">IF(IFERROR(MATCH($B11,Feiertage!$B$2:$B$34,0)&gt;0,0),1,0)</f>
        <v>0</v>
      </c>
      <c r="AW11" s="27" t="n">
        <f aca="false">IFERROR(HLOOKUP(DAY(B11),Urlaub!$C$4:$AG$16,MONTH(B11)+1,0),0)</f>
        <v>0</v>
      </c>
      <c r="AX11" s="28" t="n">
        <f aca="false">IFERROR(IF(AW11=0,0,IF(EXACT(LOWER(AW11),AW11),0.5*BB11,BB11)),"")</f>
        <v>0</v>
      </c>
      <c r="AY11" s="29" t="n">
        <f aca="false">IFERROR(IF(WEEKDAY(C11)=WEEKDAY($P$6),$R$6, IF(WEEKDAY(C11)=WEEKDAY($P$7),$R$7, IF(WEEKDAY(C11)=WEEKDAY($P$8),$R$8, IF(WEEKDAY(C11)=WEEKDAY($P$9),$R$9, IF(WEEKDAY(C11)=WEEKDAY($P$10),$R$10, IF(WEEKDAY(C11)=WEEKDAY($P$11),$R$11, IF(WEEKDAY(C11)=WEEKDAY($P$12),$R$12,""))))))),"")</f>
        <v>0.0208333333333333</v>
      </c>
      <c r="AZ11" s="30" t="n">
        <f aca="false">IF(F11,IF(E11,IF(E11&gt;F11,F11+"24:00"-E11,F11-E11),0),0)+IF(G11,IF(G11,IF(G11&gt;H11,H11+"24:00"-G11,H11-G11),0),0)</f>
        <v>0</v>
      </c>
      <c r="BA11" s="31" t="n">
        <f aca="false">AZ11*24</f>
        <v>0</v>
      </c>
      <c r="BB11" s="30" t="n">
        <f aca="false">IFERROR(IF(WEEKDAY(C11)=WEEKDAY($P$6),$Q$6, IF(WEEKDAY(C11)=WEEKDAY($P$7),$Q$7, IF(WEEKDAY(C11)=WEEKDAY($P$8),$Q$8, IF(WEEKDAY(C11)=WEEKDAY($P$9),$Q$9, IF(WEEKDAY(C11)=WEEKDAY($P$10),$Q$10, IF(WEEKDAY(C11)=WEEKDAY($P$11),$Q$11, IF(WEEKDAY(C11)=WEEKDAY($P$12),$Q$12,""))))))),"")</f>
        <v>0</v>
      </c>
    </row>
    <row r="12" customFormat="false" ht="17.35" hidden="false" customHeight="false" outlineLevel="0" collapsed="false">
      <c r="B12" s="32" t="n">
        <f aca="false">B11+1</f>
        <v>41827</v>
      </c>
      <c r="C12" s="33" t="n">
        <f aca="false">B12</f>
        <v>41827</v>
      </c>
      <c r="D12" s="19"/>
      <c r="E12" s="34"/>
      <c r="F12" s="34"/>
      <c r="G12" s="34"/>
      <c r="H12" s="34"/>
      <c r="I12" s="34" t="str">
        <f aca="true">IF(AZ12=0,"",IF(AY12=0,"",IF(OR(B12&lt;=TODAY(),AZ12),AY12,"")))</f>
        <v/>
      </c>
      <c r="J12" s="22" t="n">
        <f aca="false">IF(AND(Feiertage!$G$2&lt;&gt;"ja",AV12=1),IF(AZ12&gt;0,BB12+AZ12,BB12),IF(AZ12=0,0, IF(I12&lt;&gt;"",AZ12-I12,AZ12)))+AX12</f>
        <v>0</v>
      </c>
      <c r="K12" s="34" t="n">
        <f aca="false">IF(AV12=0,BB12,IF(Feiertage!$G$2="ja","00:00",BB12))</f>
        <v>0</v>
      </c>
      <c r="L12" s="22" t="str">
        <f aca="true">IF(OR(B12&lt;=TODAY(),J12,AW12="G"),IF(J12&lt;&gt;"",IF(J12-K12=0,"",J12-K12),IF(K12&lt;&gt;"",-K12,"")),"")</f>
        <v/>
      </c>
      <c r="M12" s="23" t="str">
        <f aca="false">IF(LOWER(AW12)=LOWER(Urlaub!$W$19),Urlaub!$S$19, IF(LOWER(AW12)=LOWER(Urlaub!$W$20),Urlaub!$S$20, IF(LOWER(AW12)=LOWER(Urlaub!$W$21),Urlaub!$S$21, IF(LOWER(AW12)=LOWER(Urlaub!$W$22),Urlaub!$S$22, IF(LOWER(AW12)=LOWER(Urlaub!$W$23),Urlaub!$S$23, IF(LOWER(AW12)=LOWER(Urlaub!$W$24),Urlaub!$S$24,""))))))&amp;IF(AND(EXACT(LOWER(AW12),AW12),AW12&lt;&gt;0)," 1/2","")</f>
        <v/>
      </c>
      <c r="N12" s="36" t="n">
        <f aca="false">24*J12*IF(WEEKDAY(C12)=WEEKDAY($P$6),$S$6, IF(WEEKDAY(C12)=WEEKDAY($P$7),$S$7, IF(WEEKDAY(C12)=WEEKDAY($P$8),$S$8, IF(WEEKDAY(C12)=WEEKDAY($P$9),$S$9, IF(WEEKDAY(C12)=WEEKDAY($P$10),$S$10, IF(WEEKDAY(C12)=WEEKDAY($P$11),$S$11, IF(WEEKDAY(C12)=WEEKDAY($P$12),$S$12,"")))))))</f>
        <v>0</v>
      </c>
      <c r="P12" s="50" t="n">
        <v>41645</v>
      </c>
      <c r="Q12" s="51" t="n">
        <v>0</v>
      </c>
      <c r="R12" s="52" t="n">
        <v>0.0208333333333333</v>
      </c>
      <c r="S12" s="53"/>
      <c r="AV12" s="0" t="n">
        <f aca="false">IF(IFERROR(MATCH($B12,Feiertage!$B$2:$B$34,0)&gt;0,0),1,0)</f>
        <v>0</v>
      </c>
      <c r="AW12" s="27" t="n">
        <f aca="false">IFERROR(HLOOKUP(DAY(B12),Urlaub!$C$4:$AG$16,MONTH(B12)+1,0),0)</f>
        <v>0</v>
      </c>
      <c r="AX12" s="28" t="n">
        <f aca="false">IFERROR(IF(AW12=0,0,IF(EXACT(LOWER(AW12),AW12),0.5*BB12,BB12)),"")</f>
        <v>0</v>
      </c>
      <c r="AY12" s="29" t="n">
        <f aca="false">IFERROR(IF(WEEKDAY(C12)=WEEKDAY($P$6),$R$6, IF(WEEKDAY(C12)=WEEKDAY($P$7),$R$7, IF(WEEKDAY(C12)=WEEKDAY($P$8),$R$8, IF(WEEKDAY(C12)=WEEKDAY($P$9),$R$9, IF(WEEKDAY(C12)=WEEKDAY($P$10),$R$10, IF(WEEKDAY(C12)=WEEKDAY($P$11),$R$11, IF(WEEKDAY(C12)=WEEKDAY($P$12),$R$12,""))))))),"")</f>
        <v>0.0208333333333333</v>
      </c>
      <c r="AZ12" s="30" t="n">
        <f aca="false">IF(F12,IF(E12,IF(E12&gt;F12,F12+"24:00"-E12,F12-E12),0),0)+IF(G12,IF(G12,IF(G12&gt;H12,H12+"24:00"-G12,H12-G12),0),0)</f>
        <v>0</v>
      </c>
      <c r="BA12" s="31" t="n">
        <f aca="false">AZ12*24</f>
        <v>0</v>
      </c>
      <c r="BB12" s="30" t="n">
        <f aca="false">IFERROR(IF(WEEKDAY(C12)=WEEKDAY($P$6),$Q$6, IF(WEEKDAY(C12)=WEEKDAY($P$7),$Q$7, IF(WEEKDAY(C12)=WEEKDAY($P$8),$Q$8, IF(WEEKDAY(C12)=WEEKDAY($P$9),$Q$9, IF(WEEKDAY(C12)=WEEKDAY($P$10),$Q$10, IF(WEEKDAY(C12)=WEEKDAY($P$11),$Q$11, IF(WEEKDAY(C12)=WEEKDAY($P$12),$Q$12,""))))))),"")</f>
        <v>0</v>
      </c>
    </row>
    <row r="13" customFormat="false" ht="17.35" hidden="false" customHeight="false" outlineLevel="0" collapsed="false">
      <c r="B13" s="32" t="n">
        <f aca="false">B12+1</f>
        <v>41828</v>
      </c>
      <c r="C13" s="33" t="n">
        <f aca="false">B13</f>
        <v>41828</v>
      </c>
      <c r="D13" s="19"/>
      <c r="E13" s="34"/>
      <c r="F13" s="34"/>
      <c r="G13" s="34"/>
      <c r="H13" s="34"/>
      <c r="I13" s="34" t="str">
        <f aca="true">IF(AZ13=0,"",IF(AY13=0,"",IF(OR(B13&lt;=TODAY(),AZ13),AY13,"")))</f>
        <v/>
      </c>
      <c r="J13" s="22" t="n">
        <f aca="false">IF(AND(Feiertage!$G$2&lt;&gt;"ja",AV13=1),IF(AZ13&gt;0,BB13+AZ13,BB13),IF(AZ13=0,0, IF(I13&lt;&gt;"",AZ13-I13,AZ13)))+AX13</f>
        <v>0</v>
      </c>
      <c r="K13" s="34" t="n">
        <f aca="false">IF(AV13=0,BB13,IF(Feiertage!$G$2="ja","00:00",BB13))</f>
        <v>0.333333333333333</v>
      </c>
      <c r="L13" s="22" t="str">
        <f aca="true">IF(OR(B13&lt;=TODAY(),J13,AW13="G"),IF(J13&lt;&gt;"",IF(J13-K13=0,"",J13-K13),IF(K13&lt;&gt;"",-K13,"")),"")</f>
        <v/>
      </c>
      <c r="M13" s="23" t="str">
        <f aca="false">IF(LOWER(AW13)=LOWER(Urlaub!$W$19),Urlaub!$S$19, IF(LOWER(AW13)=LOWER(Urlaub!$W$20),Urlaub!$S$20, IF(LOWER(AW13)=LOWER(Urlaub!$W$21),Urlaub!$S$21, IF(LOWER(AW13)=LOWER(Urlaub!$W$22),Urlaub!$S$22, IF(LOWER(AW13)=LOWER(Urlaub!$W$23),Urlaub!$S$23, IF(LOWER(AW13)=LOWER(Urlaub!$W$24),Urlaub!$S$24,""))))))&amp;IF(AND(EXACT(LOWER(AW13),AW13),AW13&lt;&gt;0)," 1/2","")</f>
        <v/>
      </c>
      <c r="N13" s="36" t="n">
        <f aca="false">24*J13*IF(WEEKDAY(C13)=WEEKDAY($P$6),$S$6, IF(WEEKDAY(C13)=WEEKDAY($P$7),$S$7, IF(WEEKDAY(C13)=WEEKDAY($P$8),$S$8, IF(WEEKDAY(C13)=WEEKDAY($P$9),$S$9, IF(WEEKDAY(C13)=WEEKDAY($P$10),$S$10, IF(WEEKDAY(C13)=WEEKDAY($P$11),$S$11, IF(WEEKDAY(C13)=WEEKDAY($P$12),$S$12,"")))))))</f>
        <v>0</v>
      </c>
      <c r="P13" s="12" t="s">
        <v>19</v>
      </c>
      <c r="Q13" s="54" t="n">
        <f aca="false">SUM(Q6:Q12)</f>
        <v>1.58333333333333</v>
      </c>
      <c r="R13" s="55"/>
      <c r="Y13" s="29"/>
      <c r="AV13" s="0" t="n">
        <f aca="false">IF(IFERROR(MATCH($B13,Feiertage!$B$2:$B$34,0)&gt;0,0),1,0)</f>
        <v>0</v>
      </c>
      <c r="AW13" s="27" t="n">
        <f aca="false">IFERROR(HLOOKUP(DAY(B13),Urlaub!$C$4:$AG$16,MONTH(B13)+1,0),0)</f>
        <v>0</v>
      </c>
      <c r="AX13" s="28" t="n">
        <f aca="false">IFERROR(IF(AW13=0,0,IF(EXACT(LOWER(AW13),AW13),0.5*BB13,BB13)),"")</f>
        <v>0</v>
      </c>
      <c r="AY13" s="29" t="n">
        <f aca="false">IFERROR(IF(WEEKDAY(C13)=WEEKDAY($P$6),$R$6, IF(WEEKDAY(C13)=WEEKDAY($P$7),$R$7, IF(WEEKDAY(C13)=WEEKDAY($P$8),$R$8, IF(WEEKDAY(C13)=WEEKDAY($P$9),$R$9, IF(WEEKDAY(C13)=WEEKDAY($P$10),$R$10, IF(WEEKDAY(C13)=WEEKDAY($P$11),$R$11, IF(WEEKDAY(C13)=WEEKDAY($P$12),$R$12,""))))))),"")</f>
        <v>0.0208333333333333</v>
      </c>
      <c r="AZ13" s="30" t="n">
        <f aca="false">IF(F13,IF(E13,IF(E13&gt;F13,F13+"24:00"-E13,F13-E13),0),0)+IF(G13,IF(G13,IF(G13&gt;H13,H13+"24:00"-G13,H13-G13),0),0)</f>
        <v>0</v>
      </c>
      <c r="BA13" s="31" t="n">
        <f aca="false">AZ13*24</f>
        <v>0</v>
      </c>
      <c r="BB13" s="30" t="n">
        <f aca="false">IFERROR(IF(WEEKDAY(C13)=WEEKDAY($P$6),$Q$6, IF(WEEKDAY(C13)=WEEKDAY($P$7),$Q$7, IF(WEEKDAY(C13)=WEEKDAY($P$8),$Q$8, IF(WEEKDAY(C13)=WEEKDAY($P$9),$Q$9, IF(WEEKDAY(C13)=WEEKDAY($P$10),$Q$10, IF(WEEKDAY(C13)=WEEKDAY($P$11),$Q$11, IF(WEEKDAY(C13)=WEEKDAY($P$12),$Q$12,""))))))),"")</f>
        <v>0.333333333333333</v>
      </c>
    </row>
    <row r="14" customFormat="false" ht="17.35" hidden="false" customHeight="false" outlineLevel="0" collapsed="false">
      <c r="B14" s="32" t="n">
        <f aca="false">B13+1</f>
        <v>41829</v>
      </c>
      <c r="C14" s="33" t="n">
        <f aca="false">B14</f>
        <v>41829</v>
      </c>
      <c r="D14" s="19"/>
      <c r="E14" s="34"/>
      <c r="F14" s="34"/>
      <c r="G14" s="34"/>
      <c r="H14" s="34"/>
      <c r="I14" s="34" t="str">
        <f aca="true">IF(AZ14=0,"",IF(AY14=0,"",IF(OR(B14&lt;=TODAY(),AZ14),AY14,"")))</f>
        <v/>
      </c>
      <c r="J14" s="22" t="n">
        <f aca="false">IF(AND(Feiertage!$G$2&lt;&gt;"ja",AV14=1),IF(AZ14&gt;0,BB14+AZ14,BB14),IF(AZ14=0,0, IF(I14&lt;&gt;"",AZ14-I14,AZ14)))+AX14</f>
        <v>0</v>
      </c>
      <c r="K14" s="34" t="n">
        <f aca="false">IF(AV14=0,BB14,IF(Feiertage!$G$2="ja","00:00",BB14))</f>
        <v>0.333333333333333</v>
      </c>
      <c r="L14" s="22" t="str">
        <f aca="true">IF(OR(B14&lt;=TODAY(),J14,AW14="G"),IF(J14&lt;&gt;"",IF(J14-K14=0,"",J14-K14),IF(K14&lt;&gt;"",-K14,"")),"")</f>
        <v/>
      </c>
      <c r="M14" s="23" t="str">
        <f aca="false">IF(LOWER(AW14)=LOWER(Urlaub!$W$19),Urlaub!$S$19, IF(LOWER(AW14)=LOWER(Urlaub!$W$20),Urlaub!$S$20, IF(LOWER(AW14)=LOWER(Urlaub!$W$21),Urlaub!$S$21, IF(LOWER(AW14)=LOWER(Urlaub!$W$22),Urlaub!$S$22, IF(LOWER(AW14)=LOWER(Urlaub!$W$23),Urlaub!$S$23, IF(LOWER(AW14)=LOWER(Urlaub!$W$24),Urlaub!$S$24,""))))))&amp;IF(AND(EXACT(LOWER(AW14),AW14),AW14&lt;&gt;0)," 1/2","")</f>
        <v/>
      </c>
      <c r="N14" s="36" t="n">
        <f aca="false">24*J14*IF(WEEKDAY(C14)=WEEKDAY($P$6),$S$6, IF(WEEKDAY(C14)=WEEKDAY($P$7),$S$7, IF(WEEKDAY(C14)=WEEKDAY($P$8),$S$8, IF(WEEKDAY(C14)=WEEKDAY($P$9),$S$9, IF(WEEKDAY(C14)=WEEKDAY($P$10),$S$10, IF(WEEKDAY(C14)=WEEKDAY($P$11),$S$11, IF(WEEKDAY(C14)=WEEKDAY($P$12),$S$12,"")))))))</f>
        <v>0</v>
      </c>
      <c r="O14" s="16"/>
      <c r="AV14" s="0" t="n">
        <f aca="false">IF(IFERROR(MATCH($B14,Feiertage!$B$2:$B$34,0)&gt;0,0),1,0)</f>
        <v>0</v>
      </c>
      <c r="AW14" s="27" t="n">
        <f aca="false">IFERROR(HLOOKUP(DAY(B14),Urlaub!$C$4:$AG$16,MONTH(B14)+1,0),0)</f>
        <v>0</v>
      </c>
      <c r="AX14" s="28" t="n">
        <f aca="false">IFERROR(IF(AW14=0,0,IF(EXACT(LOWER(AW14),AW14),0.5*BB14,BB14)),"")</f>
        <v>0</v>
      </c>
      <c r="AY14" s="29" t="n">
        <f aca="false">IFERROR(IF(WEEKDAY(C14)=WEEKDAY($P$6),$R$6, IF(WEEKDAY(C14)=WEEKDAY($P$7),$R$7, IF(WEEKDAY(C14)=WEEKDAY($P$8),$R$8, IF(WEEKDAY(C14)=WEEKDAY($P$9),$R$9, IF(WEEKDAY(C14)=WEEKDAY($P$10),$R$10, IF(WEEKDAY(C14)=WEEKDAY($P$11),$R$11, IF(WEEKDAY(C14)=WEEKDAY($P$12),$R$12,""))))))),"")</f>
        <v>0.0208333333333333</v>
      </c>
      <c r="AZ14" s="30" t="n">
        <f aca="false">IF(F14,IF(E14,IF(E14&gt;F14,F14+"24:00"-E14,F14-E14),0),0)+IF(G14,IF(G14,IF(G14&gt;H14,H14+"24:00"-G14,H14-G14),0),0)</f>
        <v>0</v>
      </c>
      <c r="BA14" s="31" t="n">
        <f aca="false">AZ14*24</f>
        <v>0</v>
      </c>
      <c r="BB14" s="30" t="n">
        <f aca="false">IFERROR(IF(WEEKDAY(C14)=WEEKDAY($P$6),$Q$6, IF(WEEKDAY(C14)=WEEKDAY($P$7),$Q$7, IF(WEEKDAY(C14)=WEEKDAY($P$8),$Q$8, IF(WEEKDAY(C14)=WEEKDAY($P$9),$Q$9, IF(WEEKDAY(C14)=WEEKDAY($P$10),$Q$10, IF(WEEKDAY(C14)=WEEKDAY($P$11),$Q$11, IF(WEEKDAY(C14)=WEEKDAY($P$12),$Q$12,""))))))),"")</f>
        <v>0.333333333333333</v>
      </c>
    </row>
    <row r="15" customFormat="false" ht="17.35" hidden="false" customHeight="false" outlineLevel="0" collapsed="false">
      <c r="B15" s="32" t="n">
        <f aca="false">B14+1</f>
        <v>41830</v>
      </c>
      <c r="C15" s="33" t="n">
        <f aca="false">B15</f>
        <v>41830</v>
      </c>
      <c r="D15" s="19"/>
      <c r="E15" s="34"/>
      <c r="F15" s="34"/>
      <c r="G15" s="34"/>
      <c r="H15" s="34"/>
      <c r="I15" s="34" t="str">
        <f aca="true">IF(AZ15=0,"",IF(AY15=0,"",IF(OR(B15&lt;=TODAY(),AZ15),AY15,"")))</f>
        <v/>
      </c>
      <c r="J15" s="22" t="n">
        <f aca="false">IF(AND(Feiertage!$G$2&lt;&gt;"ja",AV15=1),IF(AZ15&gt;0,BB15+AZ15,BB15),IF(AZ15=0,0, IF(I15&lt;&gt;"",AZ15-I15,AZ15)))+AX15</f>
        <v>0</v>
      </c>
      <c r="K15" s="34" t="n">
        <f aca="false">IF(AV15=0,BB15,IF(Feiertage!$G$2="ja","00:00",BB15))</f>
        <v>0.333333333333333</v>
      </c>
      <c r="L15" s="22" t="str">
        <f aca="true">IF(OR(B15&lt;=TODAY(),J15,AW15="G"),IF(J15&lt;&gt;"",IF(J15-K15=0,"",J15-K15),IF(K15&lt;&gt;"",-K15,"")),"")</f>
        <v/>
      </c>
      <c r="M15" s="23" t="str">
        <f aca="false">IF(LOWER(AW15)=LOWER(Urlaub!$W$19),Urlaub!$S$19, IF(LOWER(AW15)=LOWER(Urlaub!$W$20),Urlaub!$S$20, IF(LOWER(AW15)=LOWER(Urlaub!$W$21),Urlaub!$S$21, IF(LOWER(AW15)=LOWER(Urlaub!$W$22),Urlaub!$S$22, IF(LOWER(AW15)=LOWER(Urlaub!$W$23),Urlaub!$S$23, IF(LOWER(AW15)=LOWER(Urlaub!$W$24),Urlaub!$S$24,""))))))&amp;IF(AND(EXACT(LOWER(AW15),AW15),AW15&lt;&gt;0)," 1/2","")</f>
        <v/>
      </c>
      <c r="N15" s="36" t="n">
        <f aca="false">24*J15*IF(WEEKDAY(C15)=WEEKDAY($P$6),$S$6, IF(WEEKDAY(C15)=WEEKDAY($P$7),$S$7, IF(WEEKDAY(C15)=WEEKDAY($P$8),$S$8, IF(WEEKDAY(C15)=WEEKDAY($P$9),$S$9, IF(WEEKDAY(C15)=WEEKDAY($P$10),$S$10, IF(WEEKDAY(C15)=WEEKDAY($P$11),$S$11, IF(WEEKDAY(C15)=WEEKDAY($P$12),$S$12,"")))))))</f>
        <v>0</v>
      </c>
      <c r="AV15" s="0" t="n">
        <f aca="false">IF(IFERROR(MATCH($B15,Feiertage!$B$2:$B$34,0)&gt;0,0),1,0)</f>
        <v>0</v>
      </c>
      <c r="AW15" s="27" t="n">
        <f aca="false">IFERROR(HLOOKUP(DAY(B15),Urlaub!$C$4:$AG$16,MONTH(B15)+1,0),0)</f>
        <v>0</v>
      </c>
      <c r="AX15" s="28" t="n">
        <f aca="false">IFERROR(IF(AW15=0,0,IF(EXACT(LOWER(AW15),AW15),0.5*BB15,BB15)),"")</f>
        <v>0</v>
      </c>
      <c r="AY15" s="29" t="n">
        <f aca="false">IFERROR(IF(WEEKDAY(C15)=WEEKDAY($P$6),$R$6, IF(WEEKDAY(C15)=WEEKDAY($P$7),$R$7, IF(WEEKDAY(C15)=WEEKDAY($P$8),$R$8, IF(WEEKDAY(C15)=WEEKDAY($P$9),$R$9, IF(WEEKDAY(C15)=WEEKDAY($P$10),$R$10, IF(WEEKDAY(C15)=WEEKDAY($P$11),$R$11, IF(WEEKDAY(C15)=WEEKDAY($P$12),$R$12,""))))))),"")</f>
        <v>0.0208333333333333</v>
      </c>
      <c r="AZ15" s="30" t="n">
        <f aca="false">IF(F15,IF(E15,IF(E15&gt;F15,F15+"24:00"-E15,F15-E15),0),0)+IF(G15,IF(G15,IF(G15&gt;H15,H15+"24:00"-G15,H15-G15),0),0)</f>
        <v>0</v>
      </c>
      <c r="BA15" s="31" t="n">
        <f aca="false">AZ15*24</f>
        <v>0</v>
      </c>
      <c r="BB15" s="30" t="n">
        <f aca="false">IFERROR(IF(WEEKDAY(C15)=WEEKDAY($P$6),$Q$6, IF(WEEKDAY(C15)=WEEKDAY($P$7),$Q$7, IF(WEEKDAY(C15)=WEEKDAY($P$8),$Q$8, IF(WEEKDAY(C15)=WEEKDAY($P$9),$Q$9, IF(WEEKDAY(C15)=WEEKDAY($P$10),$Q$10, IF(WEEKDAY(C15)=WEEKDAY($P$11),$Q$11, IF(WEEKDAY(C15)=WEEKDAY($P$12),$Q$12,""))))))),"")</f>
        <v>0.333333333333333</v>
      </c>
    </row>
    <row r="16" customFormat="false" ht="17.35" hidden="false" customHeight="false" outlineLevel="0" collapsed="false">
      <c r="B16" s="32" t="n">
        <f aca="false">B15+1</f>
        <v>41831</v>
      </c>
      <c r="C16" s="33" t="n">
        <f aca="false">B16</f>
        <v>41831</v>
      </c>
      <c r="D16" s="19"/>
      <c r="E16" s="34"/>
      <c r="F16" s="34"/>
      <c r="G16" s="34"/>
      <c r="H16" s="34"/>
      <c r="I16" s="34" t="str">
        <f aca="true">IF(AZ16=0,"",IF(AY16=0,"",IF(OR(B16&lt;=TODAY(),AZ16),AY16,"")))</f>
        <v/>
      </c>
      <c r="J16" s="22" t="n">
        <f aca="false">IF(AND(Feiertage!$G$2&lt;&gt;"ja",AV16=1),IF(AZ16&gt;0,BB16+AZ16,BB16),IF(AZ16=0,0, IF(I16&lt;&gt;"",AZ16-I16,AZ16)))+AX16</f>
        <v>0</v>
      </c>
      <c r="K16" s="34" t="n">
        <f aca="false">IF(AV16=0,BB16,IF(Feiertage!$G$2="ja","00:00",BB16))</f>
        <v>0.333333333333333</v>
      </c>
      <c r="L16" s="22" t="str">
        <f aca="true">IF(OR(B16&lt;=TODAY(),J16,AW16="G"),IF(J16&lt;&gt;"",IF(J16-K16=0,"",J16-K16),IF(K16&lt;&gt;"",-K16,"")),"")</f>
        <v/>
      </c>
      <c r="M16" s="23" t="str">
        <f aca="false">IF(LOWER(AW16)=LOWER(Urlaub!$W$19),Urlaub!$S$19, IF(LOWER(AW16)=LOWER(Urlaub!$W$20),Urlaub!$S$20, IF(LOWER(AW16)=LOWER(Urlaub!$W$21),Urlaub!$S$21, IF(LOWER(AW16)=LOWER(Urlaub!$W$22),Urlaub!$S$22, IF(LOWER(AW16)=LOWER(Urlaub!$W$23),Urlaub!$S$23, IF(LOWER(AW16)=LOWER(Urlaub!$W$24),Urlaub!$S$24,""))))))&amp;IF(AND(EXACT(LOWER(AW16),AW16),AW16&lt;&gt;0)," 1/2","")</f>
        <v/>
      </c>
      <c r="N16" s="36" t="n">
        <f aca="false">24*J16*IF(WEEKDAY(C16)=WEEKDAY($P$6),$S$6, IF(WEEKDAY(C16)=WEEKDAY($P$7),$S$7, IF(WEEKDAY(C16)=WEEKDAY($P$8),$S$8, IF(WEEKDAY(C16)=WEEKDAY($P$9),$S$9, IF(WEEKDAY(C16)=WEEKDAY($P$10),$S$10, IF(WEEKDAY(C16)=WEEKDAY($P$11),$S$11, IF(WEEKDAY(C16)=WEEKDAY($P$12),$S$12,"")))))))</f>
        <v>0</v>
      </c>
      <c r="AV16" s="0" t="n">
        <f aca="false">IF(IFERROR(MATCH($B16,Feiertage!$B$2:$B$34,0)&gt;0,0),1,0)</f>
        <v>0</v>
      </c>
      <c r="AW16" s="27" t="n">
        <f aca="false">IFERROR(HLOOKUP(DAY(B16),Urlaub!$C$4:$AG$16,MONTH(B16)+1,0),0)</f>
        <v>0</v>
      </c>
      <c r="AX16" s="28" t="n">
        <f aca="false">IFERROR(IF(AW16=0,0,IF(EXACT(LOWER(AW16),AW16),0.5*BB16,BB16)),"")</f>
        <v>0</v>
      </c>
      <c r="AY16" s="29" t="n">
        <f aca="false">IFERROR(IF(WEEKDAY(C16)=WEEKDAY($P$6),$R$6, IF(WEEKDAY(C16)=WEEKDAY($P$7),$R$7, IF(WEEKDAY(C16)=WEEKDAY($P$8),$R$8, IF(WEEKDAY(C16)=WEEKDAY($P$9),$R$9, IF(WEEKDAY(C16)=WEEKDAY($P$10),$R$10, IF(WEEKDAY(C16)=WEEKDAY($P$11),$R$11, IF(WEEKDAY(C16)=WEEKDAY($P$12),$R$12,""))))))),"")</f>
        <v>0.0208333333333333</v>
      </c>
      <c r="AZ16" s="30" t="n">
        <f aca="false">IF(F16,IF(E16,IF(E16&gt;F16,F16+"24:00"-E16,F16-E16),0),0)+IF(G16,IF(G16,IF(G16&gt;H16,H16+"24:00"-G16,H16-G16),0),0)</f>
        <v>0</v>
      </c>
      <c r="BA16" s="31" t="n">
        <f aca="false">AZ16*24</f>
        <v>0</v>
      </c>
      <c r="BB16" s="30" t="n">
        <f aca="false">IFERROR(IF(WEEKDAY(C16)=WEEKDAY($P$6),$Q$6, IF(WEEKDAY(C16)=WEEKDAY($P$7),$Q$7, IF(WEEKDAY(C16)=WEEKDAY($P$8),$Q$8, IF(WEEKDAY(C16)=WEEKDAY($P$9),$Q$9, IF(WEEKDAY(C16)=WEEKDAY($P$10),$Q$10, IF(WEEKDAY(C16)=WEEKDAY($P$11),$Q$11, IF(WEEKDAY(C16)=WEEKDAY($P$12),$Q$12,""))))))),"")</f>
        <v>0.333333333333333</v>
      </c>
    </row>
    <row r="17" customFormat="false" ht="17.35" hidden="false" customHeight="false" outlineLevel="0" collapsed="false">
      <c r="B17" s="32" t="n">
        <f aca="false">B16+1</f>
        <v>41832</v>
      </c>
      <c r="C17" s="33" t="n">
        <f aca="false">B17</f>
        <v>41832</v>
      </c>
      <c r="D17" s="19"/>
      <c r="E17" s="34"/>
      <c r="F17" s="34"/>
      <c r="G17" s="34"/>
      <c r="H17" s="34"/>
      <c r="I17" s="34" t="str">
        <f aca="true">IF(AZ17=0,"",IF(AY17=0,"",IF(OR(B17&lt;=TODAY(),AZ17),AY17,"")))</f>
        <v/>
      </c>
      <c r="J17" s="22" t="n">
        <f aca="false">IF(AND(Feiertage!$G$2&lt;&gt;"ja",AV17=1),IF(AZ17&gt;0,BB17+AZ17,BB17),IF(AZ17=0,0, IF(I17&lt;&gt;"",AZ17-I17,AZ17)))+AX17</f>
        <v>0</v>
      </c>
      <c r="K17" s="34" t="n">
        <f aca="false">IF(AV17=0,BB17,IF(Feiertage!$G$2="ja","00:00",BB17))</f>
        <v>0.25</v>
      </c>
      <c r="L17" s="22" t="str">
        <f aca="true">IF(OR(B17&lt;=TODAY(),J17,AW17="G"),IF(J17&lt;&gt;"",IF(J17-K17=0,"",J17-K17),IF(K17&lt;&gt;"",-K17,"")),"")</f>
        <v/>
      </c>
      <c r="M17" s="23" t="str">
        <f aca="false">IF(LOWER(AW17)=LOWER(Urlaub!$W$19),Urlaub!$S$19, IF(LOWER(AW17)=LOWER(Urlaub!$W$20),Urlaub!$S$20, IF(LOWER(AW17)=LOWER(Urlaub!$W$21),Urlaub!$S$21, IF(LOWER(AW17)=LOWER(Urlaub!$W$22),Urlaub!$S$22, IF(LOWER(AW17)=LOWER(Urlaub!$W$23),Urlaub!$S$23, IF(LOWER(AW17)=LOWER(Urlaub!$W$24),Urlaub!$S$24,""))))))&amp;IF(AND(EXACT(LOWER(AW17),AW17),AW17&lt;&gt;0)," 1/2","")</f>
        <v/>
      </c>
      <c r="N17" s="36" t="n">
        <f aca="false">24*J17*IF(WEEKDAY(C17)=WEEKDAY($P$6),$S$6, IF(WEEKDAY(C17)=WEEKDAY($P$7),$S$7, IF(WEEKDAY(C17)=WEEKDAY($P$8),$S$8, IF(WEEKDAY(C17)=WEEKDAY($P$9),$S$9, IF(WEEKDAY(C17)=WEEKDAY($P$10),$S$10, IF(WEEKDAY(C17)=WEEKDAY($P$11),$S$11, IF(WEEKDAY(C17)=WEEKDAY($P$12),$S$12,"")))))))</f>
        <v>0</v>
      </c>
      <c r="AV17" s="0" t="n">
        <f aca="false">IF(IFERROR(MATCH($B17,Feiertage!$B$2:$B$34,0)&gt;0,0),1,0)</f>
        <v>0</v>
      </c>
      <c r="AW17" s="27" t="n">
        <f aca="false">IFERROR(HLOOKUP(DAY(B17),Urlaub!$C$4:$AG$16,MONTH(B17)+1,0),0)</f>
        <v>0</v>
      </c>
      <c r="AX17" s="28" t="n">
        <f aca="false">IFERROR(IF(OR(AW17=0,AW17="G"),0,IF(EXACT(LOWER(AW17),AW17),0.5*BB17,BB17)),"")</f>
        <v>0</v>
      </c>
      <c r="AY17" s="29" t="n">
        <f aca="false">IFERROR(IF(WEEKDAY(C17)=WEEKDAY($P$6),$R$6, IF(WEEKDAY(C17)=WEEKDAY($P$7),$R$7, IF(WEEKDAY(C17)=WEEKDAY($P$8),$R$8, IF(WEEKDAY(C17)=WEEKDAY($P$9),$R$9, IF(WEEKDAY(C17)=WEEKDAY($P$10),$R$10, IF(WEEKDAY(C17)=WEEKDAY($P$11),$R$11, IF(WEEKDAY(C17)=WEEKDAY($P$12),$R$12,""))))))),"")</f>
        <v>0.0208333333333333</v>
      </c>
      <c r="AZ17" s="30" t="n">
        <f aca="false">IF(F17,IF(E17,IF(E17&gt;F17,F17+"24:00"-E17,F17-E17),0),0)+IF(G17,IF(G17,IF(G17&gt;H17,H17+"24:00"-G17,H17-G17),0),0)</f>
        <v>0</v>
      </c>
      <c r="BA17" s="31" t="n">
        <f aca="false">AZ17*24</f>
        <v>0</v>
      </c>
      <c r="BB17" s="30" t="n">
        <f aca="false">IFERROR(IF(WEEKDAY(C17)=WEEKDAY($P$6),$Q$6, IF(WEEKDAY(C17)=WEEKDAY($P$7),$Q$7, IF(WEEKDAY(C17)=WEEKDAY($P$8),$Q$8, IF(WEEKDAY(C17)=WEEKDAY($P$9),$Q$9, IF(WEEKDAY(C17)=WEEKDAY($P$10),$Q$10, IF(WEEKDAY(C17)=WEEKDAY($P$11),$Q$11, IF(WEEKDAY(C17)=WEEKDAY($P$12),$Q$12,""))))))),"")</f>
        <v>0.25</v>
      </c>
    </row>
    <row r="18" customFormat="false" ht="17.35" hidden="false" customHeight="false" outlineLevel="0" collapsed="false">
      <c r="B18" s="32" t="n">
        <f aca="false">B17+1</f>
        <v>41833</v>
      </c>
      <c r="C18" s="33" t="n">
        <f aca="false">B18</f>
        <v>41833</v>
      </c>
      <c r="D18" s="19"/>
      <c r="E18" s="34"/>
      <c r="F18" s="34"/>
      <c r="G18" s="34"/>
      <c r="H18" s="34"/>
      <c r="I18" s="34" t="str">
        <f aca="true">IF(AZ18=0,"",IF(AY18=0,"",IF(OR(B18&lt;=TODAY(),AZ18),AY18,"")))</f>
        <v/>
      </c>
      <c r="J18" s="22" t="n">
        <f aca="false">IF(AND(Feiertage!$G$2&lt;&gt;"ja",AV18=1),IF(AZ18&gt;0,BB18+AZ18,BB18),IF(AZ18=0,0, IF(I18&lt;&gt;"",AZ18-I18,AZ18)))+AX18</f>
        <v>0</v>
      </c>
      <c r="K18" s="34" t="n">
        <f aca="false">IF(AV18=0,BB18,IF(Feiertage!$G$2="ja","00:00",BB18))</f>
        <v>0</v>
      </c>
      <c r="L18" s="22" t="str">
        <f aca="true">IF(OR(B18&lt;=TODAY(),J18,AW18="G"),IF(J18&lt;&gt;"",IF(J18-K18=0,"",J18-K18),IF(K18&lt;&gt;"",-K18,"")),"")</f>
        <v/>
      </c>
      <c r="M18" s="23" t="str">
        <f aca="false">IF(LOWER(AW18)=LOWER(Urlaub!$W$19),Urlaub!$S$19, IF(LOWER(AW18)=LOWER(Urlaub!$W$20),Urlaub!$S$20, IF(LOWER(AW18)=LOWER(Urlaub!$W$21),Urlaub!$S$21, IF(LOWER(AW18)=LOWER(Urlaub!$W$22),Urlaub!$S$22, IF(LOWER(AW18)=LOWER(Urlaub!$W$23),Urlaub!$S$23, IF(LOWER(AW18)=LOWER(Urlaub!$W$24),Urlaub!$S$24,""))))))&amp;IF(AND(EXACT(LOWER(AW18),AW18),AW18&lt;&gt;0)," 1/2","")</f>
        <v/>
      </c>
      <c r="N18" s="36" t="n">
        <f aca="false">24*J18*IF(WEEKDAY(C18)=WEEKDAY($P$6),$S$6, IF(WEEKDAY(C18)=WEEKDAY($P$7),$S$7, IF(WEEKDAY(C18)=WEEKDAY($P$8),$S$8, IF(WEEKDAY(C18)=WEEKDAY($P$9),$S$9, IF(WEEKDAY(C18)=WEEKDAY($P$10),$S$10, IF(WEEKDAY(C18)=WEEKDAY($P$11),$S$11, IF(WEEKDAY(C18)=WEEKDAY($P$12),$S$12,"")))))))</f>
        <v>0</v>
      </c>
      <c r="AV18" s="0" t="n">
        <f aca="false">IF(IFERROR(MATCH($B18,Feiertage!$B$2:$B$34,0)&gt;0,0),1,0)</f>
        <v>0</v>
      </c>
      <c r="AW18" s="27" t="n">
        <f aca="false">IFERROR(HLOOKUP(DAY(B18),Urlaub!$C$4:$AG$16,MONTH(B18)+1,0),0)</f>
        <v>0</v>
      </c>
      <c r="AX18" s="28" t="n">
        <f aca="false">IFERROR(IF(OR(AW18=0,AW18="G"),0,IF(EXACT(LOWER(AW18),AW18),0.5*BB18,BB18)),"")</f>
        <v>0</v>
      </c>
      <c r="AY18" s="29" t="n">
        <f aca="false">IFERROR(IF(WEEKDAY(C18)=WEEKDAY($P$6),$R$6, IF(WEEKDAY(C18)=WEEKDAY($P$7),$R$7, IF(WEEKDAY(C18)=WEEKDAY($P$8),$R$8, IF(WEEKDAY(C18)=WEEKDAY($P$9),$R$9, IF(WEEKDAY(C18)=WEEKDAY($P$10),$R$10, IF(WEEKDAY(C18)=WEEKDAY($P$11),$R$11, IF(WEEKDAY(C18)=WEEKDAY($P$12),$R$12,""))))))),"")</f>
        <v>0.0208333333333333</v>
      </c>
      <c r="AZ18" s="30" t="n">
        <f aca="false">IF(F18,IF(E18,IF(E18&gt;F18,F18+"24:00"-E18,F18-E18),0),0)+IF(G18,IF(G18,IF(G18&gt;H18,H18+"24:00"-G18,H18-G18),0),0)</f>
        <v>0</v>
      </c>
      <c r="BA18" s="31" t="n">
        <f aca="false">AZ18*24</f>
        <v>0</v>
      </c>
      <c r="BB18" s="30" t="n">
        <f aca="false">IFERROR(IF(WEEKDAY(C18)=WEEKDAY($P$6),$Q$6, IF(WEEKDAY(C18)=WEEKDAY($P$7),$Q$7, IF(WEEKDAY(C18)=WEEKDAY($P$8),$Q$8, IF(WEEKDAY(C18)=WEEKDAY($P$9),$Q$9, IF(WEEKDAY(C18)=WEEKDAY($P$10),$Q$10, IF(WEEKDAY(C18)=WEEKDAY($P$11),$Q$11, IF(WEEKDAY(C18)=WEEKDAY($P$12),$Q$12,""))))))),"")</f>
        <v>0</v>
      </c>
    </row>
    <row r="19" customFormat="false" ht="17.35" hidden="false" customHeight="false" outlineLevel="0" collapsed="false">
      <c r="B19" s="32" t="n">
        <f aca="false">B18+1</f>
        <v>41834</v>
      </c>
      <c r="C19" s="33" t="n">
        <f aca="false">B19</f>
        <v>41834</v>
      </c>
      <c r="D19" s="19"/>
      <c r="E19" s="34"/>
      <c r="F19" s="34"/>
      <c r="G19" s="34"/>
      <c r="H19" s="34"/>
      <c r="I19" s="34" t="str">
        <f aca="true">IF(AZ19=0,"",IF(AY19=0,"",IF(OR(B19&lt;=TODAY(),AZ19),AY19,"")))</f>
        <v/>
      </c>
      <c r="J19" s="22" t="n">
        <f aca="false">IF(AND(Feiertage!$G$2&lt;&gt;"ja",AV19=1),IF(AZ19&gt;0,BB19+AZ19,BB19),IF(AZ19=0,0, IF(I19&lt;&gt;"",AZ19-I19,AZ19)))+AX19</f>
        <v>0</v>
      </c>
      <c r="K19" s="34" t="n">
        <f aca="false">IF(AV19=0,BB19,IF(Feiertage!$G$2="ja","00:00",BB19))</f>
        <v>0</v>
      </c>
      <c r="L19" s="22" t="str">
        <f aca="true">IF(OR(B19&lt;=TODAY(),J19,AW19="G"),IF(J19&lt;&gt;"",IF(J19-K19=0,"",J19-K19),IF(K19&lt;&gt;"",-K19,"")),"")</f>
        <v/>
      </c>
      <c r="M19" s="23" t="str">
        <f aca="false">IF(LOWER(AW19)=LOWER(Urlaub!$W$19),Urlaub!$S$19, IF(LOWER(AW19)=LOWER(Urlaub!$W$20),Urlaub!$S$20, IF(LOWER(AW19)=LOWER(Urlaub!$W$21),Urlaub!$S$21, IF(LOWER(AW19)=LOWER(Urlaub!$W$22),Urlaub!$S$22, IF(LOWER(AW19)=LOWER(Urlaub!$W$23),Urlaub!$S$23, IF(LOWER(AW19)=LOWER(Urlaub!$W$24),Urlaub!$S$24,""))))))&amp;IF(AND(EXACT(LOWER(AW19),AW19),AW19&lt;&gt;0)," 1/2","")</f>
        <v/>
      </c>
      <c r="N19" s="36" t="n">
        <f aca="false">24*J19*IF(WEEKDAY(C19)=WEEKDAY($P$6),$S$6, IF(WEEKDAY(C19)=WEEKDAY($P$7),$S$7, IF(WEEKDAY(C19)=WEEKDAY($P$8),$S$8, IF(WEEKDAY(C19)=WEEKDAY($P$9),$S$9, IF(WEEKDAY(C19)=WEEKDAY($P$10),$S$10, IF(WEEKDAY(C19)=WEEKDAY($P$11),$S$11, IF(WEEKDAY(C19)=WEEKDAY($P$12),$S$12,"")))))))</f>
        <v>0</v>
      </c>
      <c r="AV19" s="0" t="n">
        <f aca="false">IF(IFERROR(MATCH($B19,Feiertage!$B$2:$B$34,0)&gt;0,0),1,0)</f>
        <v>0</v>
      </c>
      <c r="AW19" s="27" t="n">
        <f aca="false">IFERROR(HLOOKUP(DAY(B19),Urlaub!$C$4:$AG$16,MONTH(B19)+1,0),0)</f>
        <v>0</v>
      </c>
      <c r="AX19" s="28" t="n">
        <f aca="false">IFERROR(IF(OR(AW19=0,AW19="G"),0,IF(EXACT(LOWER(AW19),AW19),0.5*BB19,BB19)),"")</f>
        <v>0</v>
      </c>
      <c r="AY19" s="29" t="n">
        <f aca="false">IFERROR(IF(WEEKDAY(C19)=WEEKDAY($P$6),$R$6, IF(WEEKDAY(C19)=WEEKDAY($P$7),$R$7, IF(WEEKDAY(C19)=WEEKDAY($P$8),$R$8, IF(WEEKDAY(C19)=WEEKDAY($P$9),$R$9, IF(WEEKDAY(C19)=WEEKDAY($P$10),$R$10, IF(WEEKDAY(C19)=WEEKDAY($P$11),$R$11, IF(WEEKDAY(C19)=WEEKDAY($P$12),$R$12,""))))))),"")</f>
        <v>0.0208333333333333</v>
      </c>
      <c r="AZ19" s="30" t="n">
        <f aca="false">IF(F19,IF(E19,IF(E19&gt;F19,F19+"24:00"-E19,F19-E19),0),0)+IF(G19,IF(G19,IF(G19&gt;H19,H19+"24:00"-G19,H19-G19),0),0)</f>
        <v>0</v>
      </c>
      <c r="BA19" s="31" t="n">
        <f aca="false">AZ19*24</f>
        <v>0</v>
      </c>
      <c r="BB19" s="30" t="n">
        <f aca="false">IFERROR(IF(WEEKDAY(C19)=WEEKDAY($P$6),$Q$6, IF(WEEKDAY(C19)=WEEKDAY($P$7),$Q$7, IF(WEEKDAY(C19)=WEEKDAY($P$8),$Q$8, IF(WEEKDAY(C19)=WEEKDAY($P$9),$Q$9, IF(WEEKDAY(C19)=WEEKDAY($P$10),$Q$10, IF(WEEKDAY(C19)=WEEKDAY($P$11),$Q$11, IF(WEEKDAY(C19)=WEEKDAY($P$12),$Q$12,""))))))),"")</f>
        <v>0</v>
      </c>
    </row>
    <row r="20" customFormat="false" ht="17.35" hidden="false" customHeight="false" outlineLevel="0" collapsed="false">
      <c r="B20" s="32" t="n">
        <f aca="false">B19+1</f>
        <v>41835</v>
      </c>
      <c r="C20" s="33" t="n">
        <f aca="false">B20</f>
        <v>41835</v>
      </c>
      <c r="D20" s="19"/>
      <c r="E20" s="34"/>
      <c r="F20" s="34"/>
      <c r="G20" s="34"/>
      <c r="H20" s="34"/>
      <c r="I20" s="34" t="str">
        <f aca="true">IF(AZ20=0,"",IF(AY20=0,"",IF(OR(B20&lt;=TODAY(),AZ20),AY20,"")))</f>
        <v/>
      </c>
      <c r="J20" s="22" t="n">
        <f aca="false">IF(AND(Feiertage!$G$2&lt;&gt;"ja",AV20=1),IF(AZ20&gt;0,BB20+AZ20,BB20),IF(AZ20=0,0, IF(I20&lt;&gt;"",AZ20-I20,AZ20)))+AX20</f>
        <v>0</v>
      </c>
      <c r="K20" s="34" t="n">
        <f aca="false">IF(AV20=0,BB20,IF(Feiertage!$G$2="ja","00:00",BB20))</f>
        <v>0.333333333333333</v>
      </c>
      <c r="L20" s="22" t="str">
        <f aca="true">IF(OR(B20&lt;=TODAY(),J20,AW20="G"),IF(J20&lt;&gt;"",IF(J20-K20=0,"",J20-K20),IF(K20&lt;&gt;"",-K20,"")),"")</f>
        <v/>
      </c>
      <c r="M20" s="23" t="str">
        <f aca="false">IF(LOWER(AW20)=LOWER(Urlaub!$W$19),Urlaub!$S$19, IF(LOWER(AW20)=LOWER(Urlaub!$W$20),Urlaub!$S$20, IF(LOWER(AW20)=LOWER(Urlaub!$W$21),Urlaub!$S$21, IF(LOWER(AW20)=LOWER(Urlaub!$W$22),Urlaub!$S$22, IF(LOWER(AW20)=LOWER(Urlaub!$W$23),Urlaub!$S$23, IF(LOWER(AW20)=LOWER(Urlaub!$W$24),Urlaub!$S$24,""))))))&amp;IF(AND(EXACT(LOWER(AW20),AW20),AW20&lt;&gt;0)," 1/2","")</f>
        <v/>
      </c>
      <c r="N20" s="36" t="n">
        <f aca="false">24*J20*IF(WEEKDAY(C20)=WEEKDAY($P$6),$S$6, IF(WEEKDAY(C20)=WEEKDAY($P$7),$S$7, IF(WEEKDAY(C20)=WEEKDAY($P$8),$S$8, IF(WEEKDAY(C20)=WEEKDAY($P$9),$S$9, IF(WEEKDAY(C20)=WEEKDAY($P$10),$S$10, IF(WEEKDAY(C20)=WEEKDAY($P$11),$S$11, IF(WEEKDAY(C20)=WEEKDAY($P$12),$S$12,"")))))))</f>
        <v>0</v>
      </c>
      <c r="AV20" s="0" t="n">
        <f aca="false">IF(IFERROR(MATCH($B20,Feiertage!$B$2:$B$34,0)&gt;0,0),1,0)</f>
        <v>0</v>
      </c>
      <c r="AW20" s="27" t="n">
        <f aca="false">IFERROR(HLOOKUP(DAY(B20),Urlaub!$C$4:$AG$16,MONTH(B20)+1,0),0)</f>
        <v>0</v>
      </c>
      <c r="AX20" s="28" t="n">
        <f aca="false">IFERROR(IF(OR(AW20=0,AW20="G"),0,IF(EXACT(LOWER(AW20),AW20),0.5*BB20,BB20)),"")</f>
        <v>0</v>
      </c>
      <c r="AY20" s="29" t="n">
        <f aca="false">IFERROR(IF(WEEKDAY(C20)=WEEKDAY($P$6),$R$6, IF(WEEKDAY(C20)=WEEKDAY($P$7),$R$7, IF(WEEKDAY(C20)=WEEKDAY($P$8),$R$8, IF(WEEKDAY(C20)=WEEKDAY($P$9),$R$9, IF(WEEKDAY(C20)=WEEKDAY($P$10),$R$10, IF(WEEKDAY(C20)=WEEKDAY($P$11),$R$11, IF(WEEKDAY(C20)=WEEKDAY($P$12),$R$12,""))))))),"")</f>
        <v>0.0208333333333333</v>
      </c>
      <c r="AZ20" s="30" t="n">
        <f aca="false">IF(F20,IF(E20,IF(E20&gt;F20,F20+"24:00"-E20,F20-E20),0),0)+IF(G20,IF(G20,IF(G20&gt;H20,H20+"24:00"-G20,H20-G20),0),0)</f>
        <v>0</v>
      </c>
      <c r="BA20" s="31" t="n">
        <f aca="false">AZ20*24</f>
        <v>0</v>
      </c>
      <c r="BB20" s="30" t="n">
        <f aca="false">IFERROR(IF(WEEKDAY(C20)=WEEKDAY($P$6),$Q$6, IF(WEEKDAY(C20)=WEEKDAY($P$7),$Q$7, IF(WEEKDAY(C20)=WEEKDAY($P$8),$Q$8, IF(WEEKDAY(C20)=WEEKDAY($P$9),$Q$9, IF(WEEKDAY(C20)=WEEKDAY($P$10),$Q$10, IF(WEEKDAY(C20)=WEEKDAY($P$11),$Q$11, IF(WEEKDAY(C20)=WEEKDAY($P$12),$Q$12,""))))))),"")</f>
        <v>0.333333333333333</v>
      </c>
    </row>
    <row r="21" customFormat="false" ht="17.35" hidden="false" customHeight="false" outlineLevel="0" collapsed="false">
      <c r="B21" s="32" t="n">
        <f aca="false">B20+1</f>
        <v>41836</v>
      </c>
      <c r="C21" s="33" t="n">
        <f aca="false">B21</f>
        <v>41836</v>
      </c>
      <c r="D21" s="19"/>
      <c r="E21" s="34"/>
      <c r="F21" s="34"/>
      <c r="G21" s="34"/>
      <c r="H21" s="34"/>
      <c r="I21" s="34" t="str">
        <f aca="true">IF(AZ21=0,"",IF(AY21=0,"",IF(OR(B21&lt;=TODAY(),AZ21),AY21,"")))</f>
        <v/>
      </c>
      <c r="J21" s="22" t="n">
        <f aca="false">IF(AND(Feiertage!$G$2&lt;&gt;"ja",AV21=1),IF(AZ21&gt;0,BB21+AZ21,BB21),IF(AZ21=0,0, IF(I21&lt;&gt;"",AZ21-I21,AZ21)))+AX21</f>
        <v>0</v>
      </c>
      <c r="K21" s="34" t="n">
        <f aca="false">IF(AV21=0,BB21,IF(Feiertage!$G$2="ja","00:00",BB21))</f>
        <v>0.333333333333333</v>
      </c>
      <c r="L21" s="22" t="str">
        <f aca="true">IF(OR(B21&lt;=TODAY(),J21,AW21="G"),IF(J21&lt;&gt;"",IF(J21-K21=0,"",J21-K21),IF(K21&lt;&gt;"",-K21,"")),"")</f>
        <v/>
      </c>
      <c r="M21" s="23" t="str">
        <f aca="false">IF(LOWER(AW21)=LOWER(Urlaub!$W$19),Urlaub!$S$19, IF(LOWER(AW21)=LOWER(Urlaub!$W$20),Urlaub!$S$20, IF(LOWER(AW21)=LOWER(Urlaub!$W$21),Urlaub!$S$21, IF(LOWER(AW21)=LOWER(Urlaub!$W$22),Urlaub!$S$22, IF(LOWER(AW21)=LOWER(Urlaub!$W$23),Urlaub!$S$23, IF(LOWER(AW21)=LOWER(Urlaub!$W$24),Urlaub!$S$24,""))))))&amp;IF(AND(EXACT(LOWER(AW21),AW21),AW21&lt;&gt;0)," 1/2","")</f>
        <v/>
      </c>
      <c r="N21" s="36" t="n">
        <f aca="false">24*J21*IF(WEEKDAY(C21)=WEEKDAY($P$6),$S$6, IF(WEEKDAY(C21)=WEEKDAY($P$7),$S$7, IF(WEEKDAY(C21)=WEEKDAY($P$8),$S$8, IF(WEEKDAY(C21)=WEEKDAY($P$9),$S$9, IF(WEEKDAY(C21)=WEEKDAY($P$10),$S$10, IF(WEEKDAY(C21)=WEEKDAY($P$11),$S$11, IF(WEEKDAY(C21)=WEEKDAY($P$12),$S$12,"")))))))</f>
        <v>0</v>
      </c>
      <c r="AV21" s="0" t="n">
        <f aca="false">IF(IFERROR(MATCH($B21,Feiertage!$B$2:$B$34,0)&gt;0,0),1,0)</f>
        <v>0</v>
      </c>
      <c r="AW21" s="27" t="n">
        <f aca="false">IFERROR(HLOOKUP(DAY(B21),Urlaub!$C$4:$AG$16,MONTH(B21)+1,0),0)</f>
        <v>0</v>
      </c>
      <c r="AX21" s="28" t="n">
        <f aca="false">IFERROR(IF(OR(AW21=0,AW21="G"),0,IF(EXACT(LOWER(AW21),AW21),0.5*BB21,BB21)),"")</f>
        <v>0</v>
      </c>
      <c r="AY21" s="29" t="n">
        <f aca="false">IFERROR(IF(WEEKDAY(C21)=WEEKDAY($P$6),$R$6, IF(WEEKDAY(C21)=WEEKDAY($P$7),$R$7, IF(WEEKDAY(C21)=WEEKDAY($P$8),$R$8, IF(WEEKDAY(C21)=WEEKDAY($P$9),$R$9, IF(WEEKDAY(C21)=WEEKDAY($P$10),$R$10, IF(WEEKDAY(C21)=WEEKDAY($P$11),$R$11, IF(WEEKDAY(C21)=WEEKDAY($P$12),$R$12,""))))))),"")</f>
        <v>0.0208333333333333</v>
      </c>
      <c r="AZ21" s="30" t="n">
        <f aca="false">IF(F21,IF(E21,IF(E21&gt;F21,F21+"24:00"-E21,F21-E21),0),0)+IF(G21,IF(G21,IF(G21&gt;H21,H21+"24:00"-G21,H21-G21),0),0)</f>
        <v>0</v>
      </c>
      <c r="BA21" s="31" t="n">
        <f aca="false">AZ21*24</f>
        <v>0</v>
      </c>
      <c r="BB21" s="30" t="n">
        <f aca="false">IFERROR(IF(WEEKDAY(C21)=WEEKDAY($P$6),$Q$6, IF(WEEKDAY(C21)=WEEKDAY($P$7),$Q$7, IF(WEEKDAY(C21)=WEEKDAY($P$8),$Q$8, IF(WEEKDAY(C21)=WEEKDAY($P$9),$Q$9, IF(WEEKDAY(C21)=WEEKDAY($P$10),$Q$10, IF(WEEKDAY(C21)=WEEKDAY($P$11),$Q$11, IF(WEEKDAY(C21)=WEEKDAY($P$12),$Q$12,""))))))),"")</f>
        <v>0.333333333333333</v>
      </c>
    </row>
    <row r="22" customFormat="false" ht="17.35" hidden="false" customHeight="false" outlineLevel="0" collapsed="false">
      <c r="B22" s="32" t="n">
        <f aca="false">B21+1</f>
        <v>41837</v>
      </c>
      <c r="C22" s="33" t="n">
        <f aca="false">B22</f>
        <v>41837</v>
      </c>
      <c r="D22" s="19"/>
      <c r="E22" s="34"/>
      <c r="F22" s="34"/>
      <c r="G22" s="34"/>
      <c r="H22" s="34"/>
      <c r="I22" s="34" t="str">
        <f aca="true">IF(AZ22=0,"",IF(AY22=0,"",IF(OR(B22&lt;=TODAY(),AZ22),AY22,"")))</f>
        <v/>
      </c>
      <c r="J22" s="22" t="n">
        <f aca="false">IF(AND(Feiertage!$G$2&lt;&gt;"ja",AV22=1),IF(AZ22&gt;0,BB22+AZ22,BB22),IF(AZ22=0,0, IF(I22&lt;&gt;"",AZ22-I22,AZ22)))+AX22</f>
        <v>0</v>
      </c>
      <c r="K22" s="34" t="n">
        <f aca="false">IF(AV22=0,BB22,IF(Feiertage!$G$2="ja","00:00",BB22))</f>
        <v>0.333333333333333</v>
      </c>
      <c r="L22" s="22" t="str">
        <f aca="true">IF(OR(B22&lt;=TODAY(),J22,AW22="G"),IF(J22&lt;&gt;"",IF(J22-K22=0,"",J22-K22),IF(K22&lt;&gt;"",-K22,"")),"")</f>
        <v/>
      </c>
      <c r="M22" s="23" t="str">
        <f aca="false">IF(LOWER(AW22)=LOWER(Urlaub!$W$19),Urlaub!$S$19, IF(LOWER(AW22)=LOWER(Urlaub!$W$20),Urlaub!$S$20, IF(LOWER(AW22)=LOWER(Urlaub!$W$21),Urlaub!$S$21, IF(LOWER(AW22)=LOWER(Urlaub!$W$22),Urlaub!$S$22, IF(LOWER(AW22)=LOWER(Urlaub!$W$23),Urlaub!$S$23, IF(LOWER(AW22)=LOWER(Urlaub!$W$24),Urlaub!$S$24,""))))))&amp;IF(AND(EXACT(LOWER(AW22),AW22),AW22&lt;&gt;0)," 1/2","")</f>
        <v/>
      </c>
      <c r="N22" s="36" t="n">
        <f aca="false">24*J22*IF(WEEKDAY(C22)=WEEKDAY($P$6),$S$6, IF(WEEKDAY(C22)=WEEKDAY($P$7),$S$7, IF(WEEKDAY(C22)=WEEKDAY($P$8),$S$8, IF(WEEKDAY(C22)=WEEKDAY($P$9),$S$9, IF(WEEKDAY(C22)=WEEKDAY($P$10),$S$10, IF(WEEKDAY(C22)=WEEKDAY($P$11),$S$11, IF(WEEKDAY(C22)=WEEKDAY($P$12),$S$12,"")))))))</f>
        <v>0</v>
      </c>
      <c r="AV22" s="0" t="n">
        <f aca="false">IF(IFERROR(MATCH($B22,Feiertage!$B$2:$B$34,0)&gt;0,0),1,0)</f>
        <v>0</v>
      </c>
      <c r="AW22" s="27" t="n">
        <f aca="false">IFERROR(HLOOKUP(DAY(B22),Urlaub!$C$4:$AG$16,MONTH(B22)+1,0),0)</f>
        <v>0</v>
      </c>
      <c r="AX22" s="28" t="n">
        <f aca="false">IFERROR(IF(OR(AW22=0,AW22="G"),0,IF(EXACT(LOWER(AW22),AW22),0.5*BB22,BB22)),"")</f>
        <v>0</v>
      </c>
      <c r="AY22" s="29" t="n">
        <f aca="false">IFERROR(IF(WEEKDAY(C22)=WEEKDAY($P$6),$R$6, IF(WEEKDAY(C22)=WEEKDAY($P$7),$R$7, IF(WEEKDAY(C22)=WEEKDAY($P$8),$R$8, IF(WEEKDAY(C22)=WEEKDAY($P$9),$R$9, IF(WEEKDAY(C22)=WEEKDAY($P$10),$R$10, IF(WEEKDAY(C22)=WEEKDAY($P$11),$R$11, IF(WEEKDAY(C22)=WEEKDAY($P$12),$R$12,""))))))),"")</f>
        <v>0.0208333333333333</v>
      </c>
      <c r="AZ22" s="30" t="n">
        <f aca="false">IF(F22,IF(E22,IF(E22&gt;F22,F22+"24:00"-E22,F22-E22),0),0)+IF(G22,IF(G22,IF(G22&gt;H22,H22+"24:00"-G22,H22-G22),0),0)</f>
        <v>0</v>
      </c>
      <c r="BA22" s="31" t="n">
        <f aca="false">AZ22*24</f>
        <v>0</v>
      </c>
      <c r="BB22" s="30" t="n">
        <f aca="false">IFERROR(IF(WEEKDAY(C22)=WEEKDAY($P$6),$Q$6, IF(WEEKDAY(C22)=WEEKDAY($P$7),$Q$7, IF(WEEKDAY(C22)=WEEKDAY($P$8),$Q$8, IF(WEEKDAY(C22)=WEEKDAY($P$9),$Q$9, IF(WEEKDAY(C22)=WEEKDAY($P$10),$Q$10, IF(WEEKDAY(C22)=WEEKDAY($P$11),$Q$11, IF(WEEKDAY(C22)=WEEKDAY($P$12),$Q$12,""))))))),"")</f>
        <v>0.333333333333333</v>
      </c>
    </row>
    <row r="23" customFormat="false" ht="17.35" hidden="false" customHeight="false" outlineLevel="0" collapsed="false">
      <c r="B23" s="32" t="n">
        <f aca="false">B22+1</f>
        <v>41838</v>
      </c>
      <c r="C23" s="33" t="n">
        <f aca="false">B23</f>
        <v>41838</v>
      </c>
      <c r="D23" s="19"/>
      <c r="E23" s="34"/>
      <c r="F23" s="34"/>
      <c r="G23" s="34"/>
      <c r="H23" s="34"/>
      <c r="I23" s="34" t="str">
        <f aca="true">IF(AZ23=0,"",IF(AY23=0,"",IF(OR(B23&lt;=TODAY(),AZ23),AY23,"")))</f>
        <v/>
      </c>
      <c r="J23" s="22" t="n">
        <f aca="false">IF(AND(Feiertage!$G$2&lt;&gt;"ja",AV23=1),IF(AZ23&gt;0,BB23+AZ23,BB23),IF(AZ23=0,0, IF(I23&lt;&gt;"",AZ23-I23,AZ23)))+AX23</f>
        <v>0</v>
      </c>
      <c r="K23" s="34" t="n">
        <f aca="false">IF(AV23=0,BB23,IF(Feiertage!$G$2="ja","00:00",BB23))</f>
        <v>0.333333333333333</v>
      </c>
      <c r="L23" s="22" t="str">
        <f aca="true">IF(OR(B23&lt;=TODAY(),J23,AW23="G"),IF(J23&lt;&gt;"",IF(J23-K23=0,"",J23-K23),IF(K23&lt;&gt;"",-K23,"")),"")</f>
        <v/>
      </c>
      <c r="M23" s="23" t="str">
        <f aca="false">IF(LOWER(AW23)=LOWER(Urlaub!$W$19),Urlaub!$S$19, IF(LOWER(AW23)=LOWER(Urlaub!$W$20),Urlaub!$S$20, IF(LOWER(AW23)=LOWER(Urlaub!$W$21),Urlaub!$S$21, IF(LOWER(AW23)=LOWER(Urlaub!$W$22),Urlaub!$S$22, IF(LOWER(AW23)=LOWER(Urlaub!$W$23),Urlaub!$S$23, IF(LOWER(AW23)=LOWER(Urlaub!$W$24),Urlaub!$S$24,""))))))&amp;IF(AND(EXACT(LOWER(AW23),AW23),AW23&lt;&gt;0)," 1/2","")</f>
        <v/>
      </c>
      <c r="N23" s="36" t="n">
        <f aca="false">24*J23*IF(WEEKDAY(C23)=WEEKDAY($P$6),$S$6, IF(WEEKDAY(C23)=WEEKDAY($P$7),$S$7, IF(WEEKDAY(C23)=WEEKDAY($P$8),$S$8, IF(WEEKDAY(C23)=WEEKDAY($P$9),$S$9, IF(WEEKDAY(C23)=WEEKDAY($P$10),$S$10, IF(WEEKDAY(C23)=WEEKDAY($P$11),$S$11, IF(WEEKDAY(C23)=WEEKDAY($P$12),$S$12,"")))))))</f>
        <v>0</v>
      </c>
      <c r="AV23" s="0" t="n">
        <f aca="false">IF(IFERROR(MATCH($B23,Feiertage!$B$2:$B$34,0)&gt;0,0),1,0)</f>
        <v>0</v>
      </c>
      <c r="AW23" s="27" t="n">
        <f aca="false">IFERROR(HLOOKUP(DAY(B23),Urlaub!$C$4:$AG$16,MONTH(B23)+1,0),0)</f>
        <v>0</v>
      </c>
      <c r="AX23" s="28" t="n">
        <f aca="false">IFERROR(IF(OR(AW23=0,AW23="G"),0,IF(EXACT(LOWER(AW23),AW23),0.5*BB23,BB23)),"")</f>
        <v>0</v>
      </c>
      <c r="AY23" s="29" t="n">
        <f aca="false">IFERROR(IF(WEEKDAY(C23)=WEEKDAY($P$6),$R$6, IF(WEEKDAY(C23)=WEEKDAY($P$7),$R$7, IF(WEEKDAY(C23)=WEEKDAY($P$8),$R$8, IF(WEEKDAY(C23)=WEEKDAY($P$9),$R$9, IF(WEEKDAY(C23)=WEEKDAY($P$10),$R$10, IF(WEEKDAY(C23)=WEEKDAY($P$11),$R$11, IF(WEEKDAY(C23)=WEEKDAY($P$12),$R$12,""))))))),"")</f>
        <v>0.0208333333333333</v>
      </c>
      <c r="AZ23" s="30" t="n">
        <f aca="false">IF(F23,IF(E23,IF(E23&gt;F23,F23+"24:00"-E23,F23-E23),0),0)+IF(G23,IF(G23,IF(G23&gt;H23,H23+"24:00"-G23,H23-G23),0),0)</f>
        <v>0</v>
      </c>
      <c r="BA23" s="31" t="n">
        <f aca="false">AZ23*24</f>
        <v>0</v>
      </c>
      <c r="BB23" s="30" t="n">
        <f aca="false">IFERROR(IF(WEEKDAY(C23)=WEEKDAY($P$6),$Q$6, IF(WEEKDAY(C23)=WEEKDAY($P$7),$Q$7, IF(WEEKDAY(C23)=WEEKDAY($P$8),$Q$8, IF(WEEKDAY(C23)=WEEKDAY($P$9),$Q$9, IF(WEEKDAY(C23)=WEEKDAY($P$10),$Q$10, IF(WEEKDAY(C23)=WEEKDAY($P$11),$Q$11, IF(WEEKDAY(C23)=WEEKDAY($P$12),$Q$12,""))))))),"")</f>
        <v>0.333333333333333</v>
      </c>
    </row>
    <row r="24" customFormat="false" ht="17.35" hidden="false" customHeight="false" outlineLevel="0" collapsed="false">
      <c r="B24" s="32" t="n">
        <f aca="false">B23+1</f>
        <v>41839</v>
      </c>
      <c r="C24" s="33" t="n">
        <f aca="false">B24</f>
        <v>41839</v>
      </c>
      <c r="D24" s="19"/>
      <c r="E24" s="34"/>
      <c r="F24" s="34"/>
      <c r="G24" s="34"/>
      <c r="H24" s="34"/>
      <c r="I24" s="34" t="str">
        <f aca="true">IF(AZ24=0,"",IF(AY24=0,"",IF(OR(B24&lt;=TODAY(),AZ24),AY24,"")))</f>
        <v/>
      </c>
      <c r="J24" s="22" t="n">
        <f aca="false">IF(AND(Feiertage!$G$2&lt;&gt;"ja",AV24=1),IF(AZ24&gt;0,BB24+AZ24,BB24),IF(AZ24=0,0, IF(I24&lt;&gt;"",AZ24-I24,AZ24)))+AX24</f>
        <v>0</v>
      </c>
      <c r="K24" s="34" t="n">
        <f aca="false">IF(AV24=0,BB24,IF(Feiertage!$G$2="ja","00:00",BB24))</f>
        <v>0.25</v>
      </c>
      <c r="L24" s="22" t="str">
        <f aca="true">IF(OR(B24&lt;=TODAY(),J24,AW24="G"),IF(J24&lt;&gt;"",IF(J24-K24=0,"",J24-K24),IF(K24&lt;&gt;"",-K24,"")),"")</f>
        <v/>
      </c>
      <c r="M24" s="23" t="str">
        <f aca="false">IF(LOWER(AW24)=LOWER(Urlaub!$W$19),Urlaub!$S$19, IF(LOWER(AW24)=LOWER(Urlaub!$W$20),Urlaub!$S$20, IF(LOWER(AW24)=LOWER(Urlaub!$W$21),Urlaub!$S$21, IF(LOWER(AW24)=LOWER(Urlaub!$W$22),Urlaub!$S$22, IF(LOWER(AW24)=LOWER(Urlaub!$W$23),Urlaub!$S$23, IF(LOWER(AW24)=LOWER(Urlaub!$W$24),Urlaub!$S$24,""))))))&amp;IF(AND(EXACT(LOWER(AW24),AW24),AW24&lt;&gt;0)," 1/2","")</f>
        <v/>
      </c>
      <c r="N24" s="36" t="n">
        <f aca="false">24*J24*IF(WEEKDAY(C24)=WEEKDAY($P$6),$S$6, IF(WEEKDAY(C24)=WEEKDAY($P$7),$S$7, IF(WEEKDAY(C24)=WEEKDAY($P$8),$S$8, IF(WEEKDAY(C24)=WEEKDAY($P$9),$S$9, IF(WEEKDAY(C24)=WEEKDAY($P$10),$S$10, IF(WEEKDAY(C24)=WEEKDAY($P$11),$S$11, IF(WEEKDAY(C24)=WEEKDAY($P$12),$S$12,"")))))))</f>
        <v>0</v>
      </c>
      <c r="AV24" s="0" t="n">
        <f aca="false">IF(IFERROR(MATCH($B24,Feiertage!$B$2:$B$34,0)&gt;0,0),1,0)</f>
        <v>0</v>
      </c>
      <c r="AW24" s="27" t="n">
        <f aca="false">IFERROR(HLOOKUP(DAY(B24),Urlaub!$C$4:$AG$16,MONTH(B24)+1,0),0)</f>
        <v>0</v>
      </c>
      <c r="AX24" s="28" t="n">
        <f aca="false">IFERROR(IF(OR(AW24=0,AW24="G"),0,IF(EXACT(LOWER(AW24),AW24),0.5*BB24,BB24)),"")</f>
        <v>0</v>
      </c>
      <c r="AY24" s="29" t="n">
        <f aca="false">IFERROR(IF(WEEKDAY(C24)=WEEKDAY($P$6),$R$6, IF(WEEKDAY(C24)=WEEKDAY($P$7),$R$7, IF(WEEKDAY(C24)=WEEKDAY($P$8),$R$8, IF(WEEKDAY(C24)=WEEKDAY($P$9),$R$9, IF(WEEKDAY(C24)=WEEKDAY($P$10),$R$10, IF(WEEKDAY(C24)=WEEKDAY($P$11),$R$11, IF(WEEKDAY(C24)=WEEKDAY($P$12),$R$12,""))))))),"")</f>
        <v>0.0208333333333333</v>
      </c>
      <c r="AZ24" s="30" t="n">
        <f aca="false">IF(F24,IF(E24,IF(E24&gt;F24,F24+"24:00"-E24,F24-E24),0),0)+IF(G24,IF(G24,IF(G24&gt;H24,H24+"24:00"-G24,H24-G24),0),0)</f>
        <v>0</v>
      </c>
      <c r="BA24" s="31" t="n">
        <f aca="false">AZ24*24</f>
        <v>0</v>
      </c>
      <c r="BB24" s="30" t="n">
        <f aca="false">IFERROR(IF(WEEKDAY(C24)=WEEKDAY($P$6),$Q$6, IF(WEEKDAY(C24)=WEEKDAY($P$7),$Q$7, IF(WEEKDAY(C24)=WEEKDAY($P$8),$Q$8, IF(WEEKDAY(C24)=WEEKDAY($P$9),$Q$9, IF(WEEKDAY(C24)=WEEKDAY($P$10),$Q$10, IF(WEEKDAY(C24)=WEEKDAY($P$11),$Q$11, IF(WEEKDAY(C24)=WEEKDAY($P$12),$Q$12,""))))))),"")</f>
        <v>0.25</v>
      </c>
    </row>
    <row r="25" customFormat="false" ht="17.35" hidden="false" customHeight="false" outlineLevel="0" collapsed="false">
      <c r="B25" s="32" t="n">
        <f aca="false">B24+1</f>
        <v>41840</v>
      </c>
      <c r="C25" s="33" t="n">
        <f aca="false">B25</f>
        <v>41840</v>
      </c>
      <c r="D25" s="19"/>
      <c r="E25" s="34"/>
      <c r="F25" s="34"/>
      <c r="G25" s="34"/>
      <c r="H25" s="34"/>
      <c r="I25" s="34" t="str">
        <f aca="true">IF(AZ25=0,"",IF(AY25=0,"",IF(OR(B25&lt;=TODAY(),AZ25),AY25,"")))</f>
        <v/>
      </c>
      <c r="J25" s="22" t="n">
        <f aca="false">IF(AND(Feiertage!$G$2&lt;&gt;"ja",AV25=1),IF(AZ25&gt;0,BB25+AZ25,BB25),IF(AZ25=0,0, IF(I25&lt;&gt;"",AZ25-I25,AZ25)))+AX25</f>
        <v>0</v>
      </c>
      <c r="K25" s="34" t="n">
        <f aca="false">IF(AV25=0,BB25,IF(Feiertage!$G$2="ja","00:00",BB25))</f>
        <v>0</v>
      </c>
      <c r="L25" s="22" t="str">
        <f aca="true">IF(OR(B25&lt;=TODAY(),J25,AW25="G"),IF(J25&lt;&gt;"",IF(J25-K25=0,"",J25-K25),IF(K25&lt;&gt;"",-K25,"")),"")</f>
        <v/>
      </c>
      <c r="M25" s="23" t="str">
        <f aca="false">IF(LOWER(AW25)=LOWER(Urlaub!$W$19),Urlaub!$S$19, IF(LOWER(AW25)=LOWER(Urlaub!$W$20),Urlaub!$S$20, IF(LOWER(AW25)=LOWER(Urlaub!$W$21),Urlaub!$S$21, IF(LOWER(AW25)=LOWER(Urlaub!$W$22),Urlaub!$S$22, IF(LOWER(AW25)=LOWER(Urlaub!$W$23),Urlaub!$S$23, IF(LOWER(AW25)=LOWER(Urlaub!$W$24),Urlaub!$S$24,""))))))&amp;IF(AND(EXACT(LOWER(AW25),AW25),AW25&lt;&gt;0)," 1/2","")</f>
        <v/>
      </c>
      <c r="N25" s="36" t="n">
        <f aca="false">24*J25*IF(WEEKDAY(C25)=WEEKDAY($P$6),$S$6, IF(WEEKDAY(C25)=WEEKDAY($P$7),$S$7, IF(WEEKDAY(C25)=WEEKDAY($P$8),$S$8, IF(WEEKDAY(C25)=WEEKDAY($P$9),$S$9, IF(WEEKDAY(C25)=WEEKDAY($P$10),$S$10, IF(WEEKDAY(C25)=WEEKDAY($P$11),$S$11, IF(WEEKDAY(C25)=WEEKDAY($P$12),$S$12,"")))))))</f>
        <v>0</v>
      </c>
      <c r="AV25" s="0" t="n">
        <f aca="false">IF(IFERROR(MATCH($B25,Feiertage!$B$2:$B$34,0)&gt;0,0),1,0)</f>
        <v>0</v>
      </c>
      <c r="AW25" s="27" t="n">
        <f aca="false">IFERROR(HLOOKUP(DAY(B25),Urlaub!$C$4:$AG$16,MONTH(B25)+1,0),0)</f>
        <v>0</v>
      </c>
      <c r="AX25" s="28" t="n">
        <f aca="false">IFERROR(IF(OR(AW25=0,AW25="G"),0,IF(EXACT(LOWER(AW25),AW25),0.5*BB25,BB25)),"")</f>
        <v>0</v>
      </c>
      <c r="AY25" s="29" t="n">
        <f aca="false">IFERROR(IF(WEEKDAY(C25)=WEEKDAY($P$6),$R$6, IF(WEEKDAY(C25)=WEEKDAY($P$7),$R$7, IF(WEEKDAY(C25)=WEEKDAY($P$8),$R$8, IF(WEEKDAY(C25)=WEEKDAY($P$9),$R$9, IF(WEEKDAY(C25)=WEEKDAY($P$10),$R$10, IF(WEEKDAY(C25)=WEEKDAY($P$11),$R$11, IF(WEEKDAY(C25)=WEEKDAY($P$12),$R$12,""))))))),"")</f>
        <v>0.0208333333333333</v>
      </c>
      <c r="AZ25" s="30" t="n">
        <f aca="false">IF(F25,IF(E25,IF(E25&gt;F25,F25+"24:00"-E25,F25-E25),0),0)+IF(G25,IF(G25,IF(G25&gt;H25,H25+"24:00"-G25,H25-G25),0),0)</f>
        <v>0</v>
      </c>
      <c r="BA25" s="31" t="n">
        <f aca="false">AZ25*24</f>
        <v>0</v>
      </c>
      <c r="BB25" s="30" t="n">
        <f aca="false">IFERROR(IF(WEEKDAY(C25)=WEEKDAY($P$6),$Q$6, IF(WEEKDAY(C25)=WEEKDAY($P$7),$Q$7, IF(WEEKDAY(C25)=WEEKDAY($P$8),$Q$8, IF(WEEKDAY(C25)=WEEKDAY($P$9),$Q$9, IF(WEEKDAY(C25)=WEEKDAY($P$10),$Q$10, IF(WEEKDAY(C25)=WEEKDAY($P$11),$Q$11, IF(WEEKDAY(C25)=WEEKDAY($P$12),$Q$12,""))))))),"")</f>
        <v>0</v>
      </c>
    </row>
    <row r="26" customFormat="false" ht="17.35" hidden="false" customHeight="false" outlineLevel="0" collapsed="false">
      <c r="B26" s="32" t="n">
        <f aca="false">B25+1</f>
        <v>41841</v>
      </c>
      <c r="C26" s="33" t="n">
        <f aca="false">B26</f>
        <v>41841</v>
      </c>
      <c r="D26" s="19"/>
      <c r="E26" s="34"/>
      <c r="F26" s="34"/>
      <c r="G26" s="34"/>
      <c r="H26" s="34"/>
      <c r="I26" s="34" t="str">
        <f aca="true">IF(AZ26=0,"",IF(AY26=0,"",IF(OR(B26&lt;=TODAY(),AZ26),AY26,"")))</f>
        <v/>
      </c>
      <c r="J26" s="22" t="n">
        <f aca="false">IF(AND(Feiertage!$G$2&lt;&gt;"ja",AV26=1),IF(AZ26&gt;0,BB26+AZ26,BB26),IF(AZ26=0,0, IF(I26&lt;&gt;"",AZ26-I26,AZ26)))+AX26</f>
        <v>0</v>
      </c>
      <c r="K26" s="34" t="n">
        <f aca="false">IF(AV26=0,BB26,IF(Feiertage!$G$2="ja","00:00",BB26))</f>
        <v>0</v>
      </c>
      <c r="L26" s="22" t="str">
        <f aca="true">IF(OR(B26&lt;=TODAY(),J26,AW26="G"),IF(J26&lt;&gt;"",IF(J26-K26=0,"",J26-K26),IF(K26&lt;&gt;"",-K26,"")),"")</f>
        <v/>
      </c>
      <c r="M26" s="23" t="str">
        <f aca="false">IF(LOWER(AW26)=LOWER(Urlaub!$W$19),Urlaub!$S$19, IF(LOWER(AW26)=LOWER(Urlaub!$W$20),Urlaub!$S$20, IF(LOWER(AW26)=LOWER(Urlaub!$W$21),Urlaub!$S$21, IF(LOWER(AW26)=LOWER(Urlaub!$W$22),Urlaub!$S$22, IF(LOWER(AW26)=LOWER(Urlaub!$W$23),Urlaub!$S$23, IF(LOWER(AW26)=LOWER(Urlaub!$W$24),Urlaub!$S$24,""))))))&amp;IF(AND(EXACT(LOWER(AW26),AW26),AW26&lt;&gt;0)," 1/2","")</f>
        <v/>
      </c>
      <c r="N26" s="36" t="n">
        <f aca="false">24*J26*IF(WEEKDAY(C26)=WEEKDAY($P$6),$S$6, IF(WEEKDAY(C26)=WEEKDAY($P$7),$S$7, IF(WEEKDAY(C26)=WEEKDAY($P$8),$S$8, IF(WEEKDAY(C26)=WEEKDAY($P$9),$S$9, IF(WEEKDAY(C26)=WEEKDAY($P$10),$S$10, IF(WEEKDAY(C26)=WEEKDAY($P$11),$S$11, IF(WEEKDAY(C26)=WEEKDAY($P$12),$S$12,"")))))))</f>
        <v>0</v>
      </c>
      <c r="AV26" s="0" t="n">
        <f aca="false">IF(IFERROR(MATCH($B26,Feiertage!$B$2:$B$34,0)&gt;0,0),1,0)</f>
        <v>0</v>
      </c>
      <c r="AW26" s="27" t="n">
        <f aca="false">IFERROR(HLOOKUP(DAY(B26),Urlaub!$C$4:$AG$16,MONTH(B26)+1,0),0)</f>
        <v>0</v>
      </c>
      <c r="AX26" s="28" t="n">
        <f aca="false">IFERROR(IF(OR(AW26=0,AW26="G"),0,IF(EXACT(LOWER(AW26),AW26),0.5*BB26,BB26)),"")</f>
        <v>0</v>
      </c>
      <c r="AY26" s="29" t="n">
        <f aca="false">IFERROR(IF(WEEKDAY(C26)=WEEKDAY($P$6),$R$6, IF(WEEKDAY(C26)=WEEKDAY($P$7),$R$7, IF(WEEKDAY(C26)=WEEKDAY($P$8),$R$8, IF(WEEKDAY(C26)=WEEKDAY($P$9),$R$9, IF(WEEKDAY(C26)=WEEKDAY($P$10),$R$10, IF(WEEKDAY(C26)=WEEKDAY($P$11),$R$11, IF(WEEKDAY(C26)=WEEKDAY($P$12),$R$12,""))))))),"")</f>
        <v>0.0208333333333333</v>
      </c>
      <c r="AZ26" s="30" t="n">
        <f aca="false">IF(F26,IF(E26,IF(E26&gt;F26,F26+"24:00"-E26,F26-E26),0),0)+IF(G26,IF(G26,IF(G26&gt;H26,H26+"24:00"-G26,H26-G26),0),0)</f>
        <v>0</v>
      </c>
      <c r="BA26" s="31" t="n">
        <f aca="false">AZ26*24</f>
        <v>0</v>
      </c>
      <c r="BB26" s="30" t="n">
        <f aca="false">IFERROR(IF(WEEKDAY(C26)=WEEKDAY($P$6),$Q$6, IF(WEEKDAY(C26)=WEEKDAY($P$7),$Q$7, IF(WEEKDAY(C26)=WEEKDAY($P$8),$Q$8, IF(WEEKDAY(C26)=WEEKDAY($P$9),$Q$9, IF(WEEKDAY(C26)=WEEKDAY($P$10),$Q$10, IF(WEEKDAY(C26)=WEEKDAY($P$11),$Q$11, IF(WEEKDAY(C26)=WEEKDAY($P$12),$Q$12,""))))))),"")</f>
        <v>0</v>
      </c>
    </row>
    <row r="27" customFormat="false" ht="17.35" hidden="false" customHeight="false" outlineLevel="0" collapsed="false">
      <c r="B27" s="32" t="n">
        <f aca="false">B26+1</f>
        <v>41842</v>
      </c>
      <c r="C27" s="33" t="n">
        <f aca="false">B27</f>
        <v>41842</v>
      </c>
      <c r="D27" s="19"/>
      <c r="E27" s="34"/>
      <c r="F27" s="34"/>
      <c r="G27" s="34"/>
      <c r="H27" s="34"/>
      <c r="I27" s="34" t="str">
        <f aca="true">IF(AZ27=0,"",IF(AY27=0,"",IF(OR(B27&lt;=TODAY(),AZ27),AY27,"")))</f>
        <v/>
      </c>
      <c r="J27" s="22" t="n">
        <f aca="false">IF(AND(Feiertage!$G$2&lt;&gt;"ja",AV27=1),IF(AZ27&gt;0,BB27+AZ27,BB27),IF(AZ27=0,0, IF(I27&lt;&gt;"",AZ27-I27,AZ27)))+AX27</f>
        <v>0</v>
      </c>
      <c r="K27" s="34" t="n">
        <f aca="false">IF(AV27=0,BB27,IF(Feiertage!$G$2="ja","00:00",BB27))</f>
        <v>0.333333333333333</v>
      </c>
      <c r="L27" s="22" t="str">
        <f aca="true">IF(OR(B27&lt;=TODAY(),J27,AW27="G"),IF(J27&lt;&gt;"",IF(J27-K27=0,"",J27-K27),IF(K27&lt;&gt;"",-K27,"")),"")</f>
        <v/>
      </c>
      <c r="M27" s="23" t="str">
        <f aca="false">IF(LOWER(AW27)=LOWER(Urlaub!$W$19),Urlaub!$S$19, IF(LOWER(AW27)=LOWER(Urlaub!$W$20),Urlaub!$S$20, IF(LOWER(AW27)=LOWER(Urlaub!$W$21),Urlaub!$S$21, IF(LOWER(AW27)=LOWER(Urlaub!$W$22),Urlaub!$S$22, IF(LOWER(AW27)=LOWER(Urlaub!$W$23),Urlaub!$S$23, IF(LOWER(AW27)=LOWER(Urlaub!$W$24),Urlaub!$S$24,""))))))&amp;IF(AND(EXACT(LOWER(AW27),AW27),AW27&lt;&gt;0)," 1/2","")</f>
        <v/>
      </c>
      <c r="N27" s="36" t="n">
        <f aca="false">24*J27*IF(WEEKDAY(C27)=WEEKDAY($P$6),$S$6, IF(WEEKDAY(C27)=WEEKDAY($P$7),$S$7, IF(WEEKDAY(C27)=WEEKDAY($P$8),$S$8, IF(WEEKDAY(C27)=WEEKDAY($P$9),$S$9, IF(WEEKDAY(C27)=WEEKDAY($P$10),$S$10, IF(WEEKDAY(C27)=WEEKDAY($P$11),$S$11, IF(WEEKDAY(C27)=WEEKDAY($P$12),$S$12,"")))))))</f>
        <v>0</v>
      </c>
      <c r="AV27" s="0" t="n">
        <f aca="false">IF(IFERROR(MATCH($B27,Feiertage!$B$2:$B$34,0)&gt;0,0),1,0)</f>
        <v>0</v>
      </c>
      <c r="AW27" s="27" t="n">
        <f aca="false">IFERROR(HLOOKUP(DAY(B27),Urlaub!$C$4:$AG$16,MONTH(B27)+1,0),0)</f>
        <v>0</v>
      </c>
      <c r="AX27" s="28" t="n">
        <f aca="false">IFERROR(IF(OR(AW27=0,AW27="G"),0,IF(EXACT(LOWER(AW27),AW27),0.5*BB27,BB27)),"")</f>
        <v>0</v>
      </c>
      <c r="AY27" s="29" t="n">
        <f aca="false">IFERROR(IF(WEEKDAY(C27)=WEEKDAY($P$6),$R$6, IF(WEEKDAY(C27)=WEEKDAY($P$7),$R$7, IF(WEEKDAY(C27)=WEEKDAY($P$8),$R$8, IF(WEEKDAY(C27)=WEEKDAY($P$9),$R$9, IF(WEEKDAY(C27)=WEEKDAY($P$10),$R$10, IF(WEEKDAY(C27)=WEEKDAY($P$11),$R$11, IF(WEEKDAY(C27)=WEEKDAY($P$12),$R$12,""))))))),"")</f>
        <v>0.0208333333333333</v>
      </c>
      <c r="AZ27" s="30" t="n">
        <f aca="false">IF(F27,IF(E27,IF(E27&gt;F27,F27+"24:00"-E27,F27-E27),0),0)+IF(G27,IF(G27,IF(G27&gt;H27,H27+"24:00"-G27,H27-G27),0),0)</f>
        <v>0</v>
      </c>
      <c r="BA27" s="31" t="n">
        <f aca="false">AZ27*24</f>
        <v>0</v>
      </c>
      <c r="BB27" s="30" t="n">
        <f aca="false">IFERROR(IF(WEEKDAY(C27)=WEEKDAY($P$6),$Q$6, IF(WEEKDAY(C27)=WEEKDAY($P$7),$Q$7, IF(WEEKDAY(C27)=WEEKDAY($P$8),$Q$8, IF(WEEKDAY(C27)=WEEKDAY($P$9),$Q$9, IF(WEEKDAY(C27)=WEEKDAY($P$10),$Q$10, IF(WEEKDAY(C27)=WEEKDAY($P$11),$Q$11, IF(WEEKDAY(C27)=WEEKDAY($P$12),$Q$12,""))))))),"")</f>
        <v>0.333333333333333</v>
      </c>
    </row>
    <row r="28" customFormat="false" ht="17.35" hidden="false" customHeight="false" outlineLevel="0" collapsed="false">
      <c r="B28" s="32" t="n">
        <f aca="false">B27+1</f>
        <v>41843</v>
      </c>
      <c r="C28" s="33" t="n">
        <f aca="false">B28</f>
        <v>41843</v>
      </c>
      <c r="D28" s="19"/>
      <c r="E28" s="34"/>
      <c r="F28" s="34"/>
      <c r="G28" s="34"/>
      <c r="H28" s="34"/>
      <c r="I28" s="34" t="str">
        <f aca="true">IF(AZ28=0,"",IF(AY28=0,"",IF(OR(B28&lt;=TODAY(),AZ28),AY28,"")))</f>
        <v/>
      </c>
      <c r="J28" s="22" t="n">
        <f aca="false">IF(AND(Feiertage!$G$2&lt;&gt;"ja",AV28=1),IF(AZ28&gt;0,BB28+AZ28,BB28),IF(AZ28=0,0, IF(I28&lt;&gt;"",AZ28-I28,AZ28)))+AX28</f>
        <v>0</v>
      </c>
      <c r="K28" s="34" t="n">
        <f aca="false">IF(AV28=0,BB28,IF(Feiertage!$G$2="ja","00:00",BB28))</f>
        <v>0.333333333333333</v>
      </c>
      <c r="L28" s="22" t="str">
        <f aca="true">IF(OR(B28&lt;=TODAY(),J28,AW28="G"),IF(J28&lt;&gt;"",IF(J28-K28=0,"",J28-K28),IF(K28&lt;&gt;"",-K28,"")),"")</f>
        <v/>
      </c>
      <c r="M28" s="23" t="str">
        <f aca="false">IF(LOWER(AW28)=LOWER(Urlaub!$W$19),Urlaub!$S$19, IF(LOWER(AW28)=LOWER(Urlaub!$W$20),Urlaub!$S$20, IF(LOWER(AW28)=LOWER(Urlaub!$W$21),Urlaub!$S$21, IF(LOWER(AW28)=LOWER(Urlaub!$W$22),Urlaub!$S$22, IF(LOWER(AW28)=LOWER(Urlaub!$W$23),Urlaub!$S$23, IF(LOWER(AW28)=LOWER(Urlaub!$W$24),Urlaub!$S$24,""))))))&amp;IF(AND(EXACT(LOWER(AW28),AW28),AW28&lt;&gt;0)," 1/2","")</f>
        <v/>
      </c>
      <c r="N28" s="36" t="n">
        <f aca="false">24*J28*IF(WEEKDAY(C28)=WEEKDAY($P$6),$S$6, IF(WEEKDAY(C28)=WEEKDAY($P$7),$S$7, IF(WEEKDAY(C28)=WEEKDAY($P$8),$S$8, IF(WEEKDAY(C28)=WEEKDAY($P$9),$S$9, IF(WEEKDAY(C28)=WEEKDAY($P$10),$S$10, IF(WEEKDAY(C28)=WEEKDAY($P$11),$S$11, IF(WEEKDAY(C28)=WEEKDAY($P$12),$S$12,"")))))))</f>
        <v>0</v>
      </c>
      <c r="AV28" s="0" t="n">
        <f aca="false">IF(IFERROR(MATCH($B28,Feiertage!$B$2:$B$34,0)&gt;0,0),1,0)</f>
        <v>0</v>
      </c>
      <c r="AW28" s="27" t="n">
        <f aca="false">IFERROR(HLOOKUP(DAY(B28),Urlaub!$C$4:$AG$16,MONTH(B28)+1,0),0)</f>
        <v>0</v>
      </c>
      <c r="AX28" s="28" t="n">
        <f aca="false">IFERROR(IF(OR(AW28=0,AW28="G"),0,IF(EXACT(LOWER(AW28),AW28),0.5*BB28,BB28)),"")</f>
        <v>0</v>
      </c>
      <c r="AY28" s="29" t="n">
        <f aca="false">IFERROR(IF(WEEKDAY(C28)=WEEKDAY($P$6),$R$6, IF(WEEKDAY(C28)=WEEKDAY($P$7),$R$7, IF(WEEKDAY(C28)=WEEKDAY($P$8),$R$8, IF(WEEKDAY(C28)=WEEKDAY($P$9),$R$9, IF(WEEKDAY(C28)=WEEKDAY($P$10),$R$10, IF(WEEKDAY(C28)=WEEKDAY($P$11),$R$11, IF(WEEKDAY(C28)=WEEKDAY($P$12),$R$12,""))))))),"")</f>
        <v>0.0208333333333333</v>
      </c>
      <c r="AZ28" s="30" t="n">
        <f aca="false">IF(F28,IF(E28,IF(E28&gt;F28,F28+"24:00"-E28,F28-E28),0),0)+IF(G28,IF(G28,IF(G28&gt;H28,H28+"24:00"-G28,H28-G28),0),0)</f>
        <v>0</v>
      </c>
      <c r="BA28" s="31" t="n">
        <f aca="false">AZ28*24</f>
        <v>0</v>
      </c>
      <c r="BB28" s="30" t="n">
        <f aca="false">IFERROR(IF(WEEKDAY(C28)=WEEKDAY($P$6),$Q$6, IF(WEEKDAY(C28)=WEEKDAY($P$7),$Q$7, IF(WEEKDAY(C28)=WEEKDAY($P$8),$Q$8, IF(WEEKDAY(C28)=WEEKDAY($P$9),$Q$9, IF(WEEKDAY(C28)=WEEKDAY($P$10),$Q$10, IF(WEEKDAY(C28)=WEEKDAY($P$11),$Q$11, IF(WEEKDAY(C28)=WEEKDAY($P$12),$Q$12,""))))))),"")</f>
        <v>0.333333333333333</v>
      </c>
    </row>
    <row r="29" customFormat="false" ht="17.35" hidden="false" customHeight="false" outlineLevel="0" collapsed="false">
      <c r="B29" s="32" t="n">
        <f aca="false">B28+1</f>
        <v>41844</v>
      </c>
      <c r="C29" s="33" t="n">
        <f aca="false">B29</f>
        <v>41844</v>
      </c>
      <c r="D29" s="19"/>
      <c r="E29" s="34"/>
      <c r="F29" s="34"/>
      <c r="G29" s="34"/>
      <c r="H29" s="34"/>
      <c r="I29" s="34" t="str">
        <f aca="true">IF(AZ29=0,"",IF(AY29=0,"",IF(OR(B29&lt;=TODAY(),AZ29),AY29,"")))</f>
        <v/>
      </c>
      <c r="J29" s="22" t="n">
        <f aca="false">IF(AND(Feiertage!$G$2&lt;&gt;"ja",AV29=1),IF(AZ29&gt;0,BB29+AZ29,BB29),IF(AZ29=0,0, IF(I29&lt;&gt;"",AZ29-I29,AZ29)))+AX29</f>
        <v>0</v>
      </c>
      <c r="K29" s="34" t="n">
        <f aca="false">IF(AV29=0,BB29,IF(Feiertage!$G$2="ja","00:00",BB29))</f>
        <v>0.333333333333333</v>
      </c>
      <c r="L29" s="22" t="str">
        <f aca="true">IF(OR(B29&lt;=TODAY(),J29,AW29="G"),IF(J29&lt;&gt;"",IF(J29-K29=0,"",J29-K29),IF(K29&lt;&gt;"",-K29,"")),"")</f>
        <v/>
      </c>
      <c r="M29" s="23" t="str">
        <f aca="false">IF(LOWER(AW29)=LOWER(Urlaub!$W$19),Urlaub!$S$19, IF(LOWER(AW29)=LOWER(Urlaub!$W$20),Urlaub!$S$20, IF(LOWER(AW29)=LOWER(Urlaub!$W$21),Urlaub!$S$21, IF(LOWER(AW29)=LOWER(Urlaub!$W$22),Urlaub!$S$22, IF(LOWER(AW29)=LOWER(Urlaub!$W$23),Urlaub!$S$23, IF(LOWER(AW29)=LOWER(Urlaub!$W$24),Urlaub!$S$24,""))))))&amp;IF(AND(EXACT(LOWER(AW29),AW29),AW29&lt;&gt;0)," 1/2","")</f>
        <v/>
      </c>
      <c r="N29" s="36" t="n">
        <f aca="false">24*J29*IF(WEEKDAY(C29)=WEEKDAY($P$6),$S$6, IF(WEEKDAY(C29)=WEEKDAY($P$7),$S$7, IF(WEEKDAY(C29)=WEEKDAY($P$8),$S$8, IF(WEEKDAY(C29)=WEEKDAY($P$9),$S$9, IF(WEEKDAY(C29)=WEEKDAY($P$10),$S$10, IF(WEEKDAY(C29)=WEEKDAY($P$11),$S$11, IF(WEEKDAY(C29)=WEEKDAY($P$12),$S$12,"")))))))</f>
        <v>0</v>
      </c>
      <c r="AV29" s="0" t="n">
        <f aca="false">IF(IFERROR(MATCH($B29,Feiertage!$B$2:$B$34,0)&gt;0,0),1,0)</f>
        <v>0</v>
      </c>
      <c r="AW29" s="27" t="n">
        <f aca="false">IFERROR(HLOOKUP(DAY(B29),Urlaub!$C$4:$AG$16,MONTH(B29)+1,0),0)</f>
        <v>0</v>
      </c>
      <c r="AX29" s="28" t="n">
        <f aca="false">IFERROR(IF(OR(AW29=0,AW29="G"),0,IF(EXACT(LOWER(AW29),AW29),0.5*BB29,BB29)),"")</f>
        <v>0</v>
      </c>
      <c r="AY29" s="29" t="n">
        <f aca="false">IFERROR(IF(WEEKDAY(C29)=WEEKDAY($P$6),$R$6, IF(WEEKDAY(C29)=WEEKDAY($P$7),$R$7, IF(WEEKDAY(C29)=WEEKDAY($P$8),$R$8, IF(WEEKDAY(C29)=WEEKDAY($P$9),$R$9, IF(WEEKDAY(C29)=WEEKDAY($P$10),$R$10, IF(WEEKDAY(C29)=WEEKDAY($P$11),$R$11, IF(WEEKDAY(C29)=WEEKDAY($P$12),$R$12,""))))))),"")</f>
        <v>0.0208333333333333</v>
      </c>
      <c r="AZ29" s="30" t="n">
        <f aca="false">IF(F29,IF(E29,IF(E29&gt;F29,F29+"24:00"-E29,F29-E29),0),0)+IF(G29,IF(G29,IF(G29&gt;H29,H29+"24:00"-G29,H29-G29),0),0)</f>
        <v>0</v>
      </c>
      <c r="BA29" s="31" t="n">
        <f aca="false">AZ29*24</f>
        <v>0</v>
      </c>
      <c r="BB29" s="30" t="n">
        <f aca="false">IFERROR(IF(WEEKDAY(C29)=WEEKDAY($P$6),$Q$6, IF(WEEKDAY(C29)=WEEKDAY($P$7),$Q$7, IF(WEEKDAY(C29)=WEEKDAY($P$8),$Q$8, IF(WEEKDAY(C29)=WEEKDAY($P$9),$Q$9, IF(WEEKDAY(C29)=WEEKDAY($P$10),$Q$10, IF(WEEKDAY(C29)=WEEKDAY($P$11),$Q$11, IF(WEEKDAY(C29)=WEEKDAY($P$12),$Q$12,""))))))),"")</f>
        <v>0.333333333333333</v>
      </c>
    </row>
    <row r="30" customFormat="false" ht="17.35" hidden="false" customHeight="false" outlineLevel="0" collapsed="false">
      <c r="B30" s="32" t="n">
        <f aca="false">B29+1</f>
        <v>41845</v>
      </c>
      <c r="C30" s="33" t="n">
        <f aca="false">B30</f>
        <v>41845</v>
      </c>
      <c r="D30" s="19"/>
      <c r="E30" s="34"/>
      <c r="F30" s="34"/>
      <c r="G30" s="34"/>
      <c r="H30" s="34"/>
      <c r="I30" s="34" t="str">
        <f aca="true">IF(AZ30=0,"",IF(AY30=0,"",IF(OR(B30&lt;=TODAY(),AZ30),AY30,"")))</f>
        <v/>
      </c>
      <c r="J30" s="22" t="n">
        <f aca="false">IF(AND(Feiertage!$G$2&lt;&gt;"ja",AV30=1),IF(AZ30&gt;0,BB30+AZ30,BB30),IF(AZ30=0,0, IF(I30&lt;&gt;"",AZ30-I30,AZ30)))+AX30</f>
        <v>0</v>
      </c>
      <c r="K30" s="34" t="n">
        <f aca="false">IF(AV30=0,BB30,IF(Feiertage!$G$2="ja","00:00",BB30))</f>
        <v>0.333333333333333</v>
      </c>
      <c r="L30" s="22" t="str">
        <f aca="true">IF(OR(B30&lt;=TODAY(),J30,AW30="G"),IF(J30&lt;&gt;"",IF(J30-K30=0,"",J30-K30),IF(K30&lt;&gt;"",-K30,"")),"")</f>
        <v/>
      </c>
      <c r="M30" s="23" t="str">
        <f aca="false">IF(LOWER(AW30)=LOWER(Urlaub!$W$19),Urlaub!$S$19, IF(LOWER(AW30)=LOWER(Urlaub!$W$20),Urlaub!$S$20, IF(LOWER(AW30)=LOWER(Urlaub!$W$21),Urlaub!$S$21, IF(LOWER(AW30)=LOWER(Urlaub!$W$22),Urlaub!$S$22, IF(LOWER(AW30)=LOWER(Urlaub!$W$23),Urlaub!$S$23, IF(LOWER(AW30)=LOWER(Urlaub!$W$24),Urlaub!$S$24,""))))))&amp;IF(AND(EXACT(LOWER(AW30),AW30),AW30&lt;&gt;0)," 1/2","")</f>
        <v/>
      </c>
      <c r="N30" s="36" t="n">
        <f aca="false">24*J30*IF(WEEKDAY(C30)=WEEKDAY($P$6),$S$6, IF(WEEKDAY(C30)=WEEKDAY($P$7),$S$7, IF(WEEKDAY(C30)=WEEKDAY($P$8),$S$8, IF(WEEKDAY(C30)=WEEKDAY($P$9),$S$9, IF(WEEKDAY(C30)=WEEKDAY($P$10),$S$10, IF(WEEKDAY(C30)=WEEKDAY($P$11),$S$11, IF(WEEKDAY(C30)=WEEKDAY($P$12),$S$12,"")))))))</f>
        <v>0</v>
      </c>
      <c r="AV30" s="0" t="n">
        <f aca="false">IF(IFERROR(MATCH($B30,Feiertage!$B$2:$B$34,0)&gt;0,0),1,0)</f>
        <v>0</v>
      </c>
      <c r="AW30" s="27" t="n">
        <f aca="false">IFERROR(HLOOKUP(DAY(B30),Urlaub!$C$4:$AG$16,MONTH(B30)+1,0),0)</f>
        <v>0</v>
      </c>
      <c r="AX30" s="28" t="n">
        <f aca="false">IFERROR(IF(OR(AW30=0,AW30="G"),0,IF(EXACT(LOWER(AW30),AW30),0.5*BB30,BB30)),"")</f>
        <v>0</v>
      </c>
      <c r="AY30" s="29" t="n">
        <f aca="false">IFERROR(IF(WEEKDAY(C30)=WEEKDAY($P$6),$R$6, IF(WEEKDAY(C30)=WEEKDAY($P$7),$R$7, IF(WEEKDAY(C30)=WEEKDAY($P$8),$R$8, IF(WEEKDAY(C30)=WEEKDAY($P$9),$R$9, IF(WEEKDAY(C30)=WEEKDAY($P$10),$R$10, IF(WEEKDAY(C30)=WEEKDAY($P$11),$R$11, IF(WEEKDAY(C30)=WEEKDAY($P$12),$R$12,""))))))),"")</f>
        <v>0.0208333333333333</v>
      </c>
      <c r="AZ30" s="30" t="n">
        <f aca="false">IF(F30,IF(E30,IF(E30&gt;F30,F30+"24:00"-E30,F30-E30),0),0)+IF(G30,IF(G30,IF(G30&gt;H30,H30+"24:00"-G30,H30-G30),0),0)</f>
        <v>0</v>
      </c>
      <c r="BA30" s="31" t="n">
        <f aca="false">AZ30*24</f>
        <v>0</v>
      </c>
      <c r="BB30" s="30" t="n">
        <f aca="false">IFERROR(IF(WEEKDAY(C30)=WEEKDAY($P$6),$Q$6, IF(WEEKDAY(C30)=WEEKDAY($P$7),$Q$7, IF(WEEKDAY(C30)=WEEKDAY($P$8),$Q$8, IF(WEEKDAY(C30)=WEEKDAY($P$9),$Q$9, IF(WEEKDAY(C30)=WEEKDAY($P$10),$Q$10, IF(WEEKDAY(C30)=WEEKDAY($P$11),$Q$11, IF(WEEKDAY(C30)=WEEKDAY($P$12),$Q$12,""))))))),"")</f>
        <v>0.333333333333333</v>
      </c>
    </row>
    <row r="31" customFormat="false" ht="17.35" hidden="false" customHeight="false" outlineLevel="0" collapsed="false">
      <c r="B31" s="32" t="n">
        <f aca="false">B30+1</f>
        <v>41846</v>
      </c>
      <c r="C31" s="33" t="n">
        <f aca="false">B31</f>
        <v>41846</v>
      </c>
      <c r="D31" s="19"/>
      <c r="E31" s="34"/>
      <c r="F31" s="34"/>
      <c r="G31" s="34"/>
      <c r="H31" s="34"/>
      <c r="I31" s="34" t="str">
        <f aca="true">IF(AZ31=0,"",IF(AY31=0,"",IF(OR(B31&lt;=TODAY(),AZ31),AY31,"")))</f>
        <v/>
      </c>
      <c r="J31" s="22" t="n">
        <f aca="false">IF(AND(Feiertage!$G$2&lt;&gt;"ja",AV31=1),IF(AZ31&gt;0,BB31+AZ31,BB31),IF(AZ31=0,0, IF(I31&lt;&gt;"",AZ31-I31,AZ31)))+AX31</f>
        <v>0</v>
      </c>
      <c r="K31" s="34" t="n">
        <f aca="false">IF(AV31=0,BB31,IF(Feiertage!$G$2="ja","00:00",BB31))</f>
        <v>0.25</v>
      </c>
      <c r="L31" s="22" t="str">
        <f aca="true">IF(OR(B31&lt;=TODAY(),J31,AW31="G"),IF(J31&lt;&gt;"",IF(J31-K31=0,"",J31-K31),IF(K31&lt;&gt;"",-K31,"")),"")</f>
        <v/>
      </c>
      <c r="M31" s="23" t="str">
        <f aca="false">IF(LOWER(AW31)=LOWER(Urlaub!$W$19),Urlaub!$S$19, IF(LOWER(AW31)=LOWER(Urlaub!$W$20),Urlaub!$S$20, IF(LOWER(AW31)=LOWER(Urlaub!$W$21),Urlaub!$S$21, IF(LOWER(AW31)=LOWER(Urlaub!$W$22),Urlaub!$S$22, IF(LOWER(AW31)=LOWER(Urlaub!$W$23),Urlaub!$S$23, IF(LOWER(AW31)=LOWER(Urlaub!$W$24),Urlaub!$S$24,""))))))&amp;IF(AND(EXACT(LOWER(AW31),AW31),AW31&lt;&gt;0)," 1/2","")</f>
        <v/>
      </c>
      <c r="N31" s="36" t="n">
        <f aca="false">24*J31*IF(WEEKDAY(C31)=WEEKDAY($P$6),$S$6, IF(WEEKDAY(C31)=WEEKDAY($P$7),$S$7, IF(WEEKDAY(C31)=WEEKDAY($P$8),$S$8, IF(WEEKDAY(C31)=WEEKDAY($P$9),$S$9, IF(WEEKDAY(C31)=WEEKDAY($P$10),$S$10, IF(WEEKDAY(C31)=WEEKDAY($P$11),$S$11, IF(WEEKDAY(C31)=WEEKDAY($P$12),$S$12,"")))))))</f>
        <v>0</v>
      </c>
      <c r="AV31" s="0" t="n">
        <f aca="false">IF(IFERROR(MATCH($B31,Feiertage!$B$2:$B$34,0)&gt;0,0),1,0)</f>
        <v>0</v>
      </c>
      <c r="AW31" s="27" t="n">
        <f aca="false">IFERROR(HLOOKUP(DAY(B31),Urlaub!$C$4:$AG$16,MONTH(B31)+1,0),0)</f>
        <v>0</v>
      </c>
      <c r="AX31" s="28" t="n">
        <f aca="false">IFERROR(IF(OR(AW31=0,AW31="G"),0,IF(EXACT(LOWER(AW31),AW31),0.5*BB31,BB31)),"")</f>
        <v>0</v>
      </c>
      <c r="AY31" s="29" t="n">
        <f aca="false">IFERROR(IF(WEEKDAY(C31)=WEEKDAY($P$6),$R$6, IF(WEEKDAY(C31)=WEEKDAY($P$7),$R$7, IF(WEEKDAY(C31)=WEEKDAY($P$8),$R$8, IF(WEEKDAY(C31)=WEEKDAY($P$9),$R$9, IF(WEEKDAY(C31)=WEEKDAY($P$10),$R$10, IF(WEEKDAY(C31)=WEEKDAY($P$11),$R$11, IF(WEEKDAY(C31)=WEEKDAY($P$12),$R$12,""))))))),"")</f>
        <v>0.0208333333333333</v>
      </c>
      <c r="AZ31" s="30" t="n">
        <f aca="false">IF(F31,IF(E31,IF(E31&gt;F31,F31+"24:00"-E31,F31-E31),0),0)+IF(G31,IF(G31,IF(G31&gt;H31,H31+"24:00"-G31,H31-G31),0),0)</f>
        <v>0</v>
      </c>
      <c r="BA31" s="31" t="n">
        <f aca="false">AZ31*24</f>
        <v>0</v>
      </c>
      <c r="BB31" s="30" t="n">
        <f aca="false">IFERROR(IF(WEEKDAY(C31)=WEEKDAY($P$6),$Q$6, IF(WEEKDAY(C31)=WEEKDAY($P$7),$Q$7, IF(WEEKDAY(C31)=WEEKDAY($P$8),$Q$8, IF(WEEKDAY(C31)=WEEKDAY($P$9),$Q$9, IF(WEEKDAY(C31)=WEEKDAY($P$10),$Q$10, IF(WEEKDAY(C31)=WEEKDAY($P$11),$Q$11, IF(WEEKDAY(C31)=WEEKDAY($P$12),$Q$12,""))))))),"")</f>
        <v>0.25</v>
      </c>
    </row>
    <row r="32" customFormat="false" ht="17.35" hidden="false" customHeight="false" outlineLevel="0" collapsed="false">
      <c r="B32" s="32" t="n">
        <f aca="false">B31+1</f>
        <v>41847</v>
      </c>
      <c r="C32" s="33" t="n">
        <f aca="false">B32</f>
        <v>41847</v>
      </c>
      <c r="D32" s="19"/>
      <c r="E32" s="34"/>
      <c r="F32" s="34"/>
      <c r="G32" s="34"/>
      <c r="H32" s="34"/>
      <c r="I32" s="34" t="str">
        <f aca="true">IF(AZ32=0,"",IF(AY32=0,"",IF(OR(B32&lt;=TODAY(),AZ32),AY32,"")))</f>
        <v/>
      </c>
      <c r="J32" s="22" t="n">
        <f aca="false">IF(AND(Feiertage!$G$2&lt;&gt;"ja",AV32=1),IF(AZ32&gt;0,BB32+AZ32,BB32),IF(AZ32=0,0, IF(I32&lt;&gt;"",AZ32-I32,AZ32)))+AX32</f>
        <v>0</v>
      </c>
      <c r="K32" s="34" t="n">
        <f aca="false">IF(AV32=0,BB32,IF(Feiertage!$G$2="ja","00:00",BB32))</f>
        <v>0</v>
      </c>
      <c r="L32" s="22" t="str">
        <f aca="true">IF(OR(B32&lt;=TODAY(),J32,AW32="G"),IF(J32&lt;&gt;"",IF(J32-K32=0,"",J32-K32),IF(K32&lt;&gt;"",-K32,"")),"")</f>
        <v/>
      </c>
      <c r="M32" s="23" t="str">
        <f aca="false">IF(LOWER(AW32)=LOWER(Urlaub!$W$19),Urlaub!$S$19, IF(LOWER(AW32)=LOWER(Urlaub!$W$20),Urlaub!$S$20, IF(LOWER(AW32)=LOWER(Urlaub!$W$21),Urlaub!$S$21, IF(LOWER(AW32)=LOWER(Urlaub!$W$22),Urlaub!$S$22, IF(LOWER(AW32)=LOWER(Urlaub!$W$23),Urlaub!$S$23, IF(LOWER(AW32)=LOWER(Urlaub!$W$24),Urlaub!$S$24,""))))))&amp;IF(AND(EXACT(LOWER(AW32),AW32),AW32&lt;&gt;0)," 1/2","")</f>
        <v/>
      </c>
      <c r="N32" s="36" t="n">
        <f aca="false">24*J32*IF(WEEKDAY(C32)=WEEKDAY($P$6),$S$6, IF(WEEKDAY(C32)=WEEKDAY($P$7),$S$7, IF(WEEKDAY(C32)=WEEKDAY($P$8),$S$8, IF(WEEKDAY(C32)=WEEKDAY($P$9),$S$9, IF(WEEKDAY(C32)=WEEKDAY($P$10),$S$10, IF(WEEKDAY(C32)=WEEKDAY($P$11),$S$11, IF(WEEKDAY(C32)=WEEKDAY($P$12),$S$12,"")))))))</f>
        <v>0</v>
      </c>
      <c r="AV32" s="0" t="n">
        <f aca="false">IF(IFERROR(MATCH($B32,Feiertage!$B$2:$B$34,0)&gt;0,0),1,0)</f>
        <v>0</v>
      </c>
      <c r="AW32" s="27" t="n">
        <f aca="false">IFERROR(HLOOKUP(DAY(B32),Urlaub!$C$4:$AG$16,MONTH(B32)+1,0),0)</f>
        <v>0</v>
      </c>
      <c r="AX32" s="28" t="n">
        <f aca="false">IFERROR(IF(OR(AW32=0,AW32="G"),0,IF(EXACT(LOWER(AW32),AW32),0.5*BB32,BB32)),"")</f>
        <v>0</v>
      </c>
      <c r="AY32" s="29" t="n">
        <f aca="false">IFERROR(IF(WEEKDAY(C32)=WEEKDAY($P$6),$R$6, IF(WEEKDAY(C32)=WEEKDAY($P$7),$R$7, IF(WEEKDAY(C32)=WEEKDAY($P$8),$R$8, IF(WEEKDAY(C32)=WEEKDAY($P$9),$R$9, IF(WEEKDAY(C32)=WEEKDAY($P$10),$R$10, IF(WEEKDAY(C32)=WEEKDAY($P$11),$R$11, IF(WEEKDAY(C32)=WEEKDAY($P$12),$R$12,""))))))),"")</f>
        <v>0.0208333333333333</v>
      </c>
      <c r="AZ32" s="30" t="n">
        <f aca="false">IF(F32,IF(E32,IF(E32&gt;F32,F32+"24:00"-E32,F32-E32),0),0)+IF(G32,IF(G32,IF(G32&gt;H32,H32+"24:00"-G32,H32-G32),0),0)</f>
        <v>0</v>
      </c>
      <c r="BA32" s="31" t="n">
        <f aca="false">AZ32*24</f>
        <v>0</v>
      </c>
      <c r="BB32" s="30" t="n">
        <f aca="false">IFERROR(IF(WEEKDAY(C32)=WEEKDAY($P$6),$Q$6, IF(WEEKDAY(C32)=WEEKDAY($P$7),$Q$7, IF(WEEKDAY(C32)=WEEKDAY($P$8),$Q$8, IF(WEEKDAY(C32)=WEEKDAY($P$9),$Q$9, IF(WEEKDAY(C32)=WEEKDAY($P$10),$Q$10, IF(WEEKDAY(C32)=WEEKDAY($P$11),$Q$11, IF(WEEKDAY(C32)=WEEKDAY($P$12),$Q$12,""))))))),"")</f>
        <v>0</v>
      </c>
    </row>
    <row r="33" customFormat="false" ht="17.35" hidden="false" customHeight="false" outlineLevel="0" collapsed="false">
      <c r="B33" s="32" t="n">
        <f aca="false">IF(B32&lt;&gt;"",IF(MONTH($B$1)&lt;MONTH(B32+1),"",B32+1),"")</f>
        <v>41848</v>
      </c>
      <c r="C33" s="33" t="n">
        <f aca="false">B33</f>
        <v>41848</v>
      </c>
      <c r="D33" s="19"/>
      <c r="E33" s="34"/>
      <c r="F33" s="34"/>
      <c r="G33" s="34"/>
      <c r="H33" s="34"/>
      <c r="I33" s="34" t="str">
        <f aca="true">IF(AZ33=0,"",IF(AY33=0,"",IF(OR(B33&lt;=TODAY(),AZ33),AY33,"")))</f>
        <v/>
      </c>
      <c r="J33" s="22" t="n">
        <f aca="false">IF(B33&lt;&gt;"",IF(AND(Feiertage!$G$2&lt;&gt;"ja",AV33=1),IF(AZ33&gt;0,BB33+AZ33,BB33),IF(AZ33=0,0, IF(I33&lt;&gt;"",AZ33-I33,AZ33)))+AX33,"")</f>
        <v>0</v>
      </c>
      <c r="K33" s="34" t="n">
        <f aca="false">IF(B33&lt;&gt;"",IF(AV33=0,BB33,IF(Feiertage!$G$2="ja","00:00",BB33)),"")</f>
        <v>0</v>
      </c>
      <c r="L33" s="22" t="str">
        <f aca="true">IF(OR(B33&lt;=TODAY(),J33,AW33="G"),IF(J33&lt;&gt;"",IF(J33-K33=0,"",J33-K33),IF(K33&lt;&gt;"",-K33,"")),"")</f>
        <v/>
      </c>
      <c r="M33" s="23" t="str">
        <f aca="false">IF(LOWER(AW33)=LOWER(Urlaub!$W$19),Urlaub!$S$19, IF(LOWER(AW33)=LOWER(Urlaub!$W$20),Urlaub!$S$20, IF(LOWER(AW33)=LOWER(Urlaub!$W$21),Urlaub!$S$21, IF(LOWER(AW33)=LOWER(Urlaub!$W$22),Urlaub!$S$22, IF(LOWER(AW33)=LOWER(Urlaub!$W$23),Urlaub!$S$23, IF(LOWER(AW33)=LOWER(Urlaub!$W$24),Urlaub!$S$24,""))))))&amp;IF(AND(EXACT(LOWER(AW33),AW33),AW33&lt;&gt;0)," 1/2","")</f>
        <v/>
      </c>
      <c r="N33" s="36" t="n">
        <f aca="false">IF(J33&lt;&gt;"",24*J33*IF(WEEKDAY(C33)=WEEKDAY($P$6),$S$6, IF(WEEKDAY(C33)=WEEKDAY($P$7),$S$7, IF(WEEKDAY(C33)=WEEKDAY($P$8),$S$8, IF(WEEKDAY(C33)=WEEKDAY($P$9),$S$9, IF(WEEKDAY(C33)=WEEKDAY($P$10),$S$10, IF(WEEKDAY(C33)=WEEKDAY($P$11),$S$11, IF(WEEKDAY(C33)=WEEKDAY($P$12),$S$12,""))))))),"")</f>
        <v>0</v>
      </c>
      <c r="AV33" s="0" t="n">
        <f aca="false">IF(IFERROR(MATCH($B33,Feiertage!$B$2:$B$34,0)&gt;0,0),1,0)</f>
        <v>0</v>
      </c>
      <c r="AW33" s="27" t="n">
        <f aca="false">IFERROR(HLOOKUP(DAY(B33),Urlaub!$C$4:$AG$16,MONTH(B33)+1,0),0)</f>
        <v>0</v>
      </c>
      <c r="AX33" s="28" t="n">
        <f aca="false">IFERROR(IF(OR(AW33=0,AW33="G"),0,IF(EXACT(LOWER(AW33),AW33),0.5*BB33,BB33)),"")</f>
        <v>0</v>
      </c>
      <c r="AY33" s="29" t="n">
        <f aca="false">IFERROR(IF(WEEKDAY(C33)=WEEKDAY($P$6),$R$6, IF(WEEKDAY(C33)=WEEKDAY($P$7),$R$7, IF(WEEKDAY(C33)=WEEKDAY($P$8),$R$8, IF(WEEKDAY(C33)=WEEKDAY($P$9),$R$9, IF(WEEKDAY(C33)=WEEKDAY($P$10),$R$10, IF(WEEKDAY(C33)=WEEKDAY($P$11),$R$11, IF(WEEKDAY(C33)=WEEKDAY($P$12),$R$12,""))))))),"")</f>
        <v>0.0208333333333333</v>
      </c>
      <c r="AZ33" s="30" t="n">
        <f aca="false">IF(F33,IF(E33,IF(E33&gt;F33,F33+"24:00"-E33,F33-E33),0),0)+IF(G33,IF(G33,IF(G33&gt;H33,H33+"24:00"-G33,H33-G33),0),0)</f>
        <v>0</v>
      </c>
      <c r="BA33" s="31" t="n">
        <f aca="false">AZ33*24</f>
        <v>0</v>
      </c>
      <c r="BB33" s="30" t="n">
        <f aca="false">IFERROR(IF(WEEKDAY(C33)=WEEKDAY($P$6),$Q$6, IF(WEEKDAY(C33)=WEEKDAY($P$7),$Q$7, IF(WEEKDAY(C33)=WEEKDAY($P$8),$Q$8, IF(WEEKDAY(C33)=WEEKDAY($P$9),$Q$9, IF(WEEKDAY(C33)=WEEKDAY($P$10),$Q$10, IF(WEEKDAY(C33)=WEEKDAY($P$11),$Q$11, IF(WEEKDAY(C33)=WEEKDAY($P$12),$Q$12,""))))))),"")</f>
        <v>0</v>
      </c>
    </row>
    <row r="34" customFormat="false" ht="17.35" hidden="false" customHeight="false" outlineLevel="0" collapsed="false">
      <c r="B34" s="32" t="n">
        <f aca="false">IF(B33&lt;&gt;"",IF(MONTH($B$1)&lt;MONTH(B33+1),"",B33+1),"")</f>
        <v>41849</v>
      </c>
      <c r="C34" s="33" t="n">
        <f aca="false">B34</f>
        <v>41849</v>
      </c>
      <c r="D34" s="19"/>
      <c r="E34" s="34"/>
      <c r="F34" s="34"/>
      <c r="G34" s="34"/>
      <c r="H34" s="34"/>
      <c r="I34" s="34" t="str">
        <f aca="true">IF(AZ34=0,"",IF(AY34=0,"",IF(OR(B34&lt;=TODAY(),AZ34),AY34,"")))</f>
        <v/>
      </c>
      <c r="J34" s="22" t="n">
        <f aca="false">IF(B34&lt;&gt;"",IF(AND(Feiertage!$G$2&lt;&gt;"ja",AV34=1),IF(AZ34&gt;0,BB34+AZ34,BB34),IF(AZ34=0,0, IF(I34&lt;&gt;"",AZ34-I34,AZ34)))+AX34,"")</f>
        <v>0</v>
      </c>
      <c r="K34" s="34" t="n">
        <f aca="false">IF(B34&lt;&gt;"",IF(AV34=0,BB34,IF(Feiertage!$G$2="ja","00:00",BB34)),"")</f>
        <v>0.333333333333333</v>
      </c>
      <c r="L34" s="22" t="str">
        <f aca="true">IF(OR(B34&lt;=TODAY(),J34,AW34="G"),IF(J34&lt;&gt;"",IF(J34-K34=0,"",J34-K34),IF(K34&lt;&gt;"",-K34,"")),"")</f>
        <v/>
      </c>
      <c r="M34" s="23" t="str">
        <f aca="false">IF(LOWER(AW34)=LOWER(Urlaub!$W$19),Urlaub!$S$19, IF(LOWER(AW34)=LOWER(Urlaub!$W$20),Urlaub!$S$20, IF(LOWER(AW34)=LOWER(Urlaub!$W$21),Urlaub!$S$21, IF(LOWER(AW34)=LOWER(Urlaub!$W$22),Urlaub!$S$22, IF(LOWER(AW34)=LOWER(Urlaub!$W$23),Urlaub!$S$23, IF(LOWER(AW34)=LOWER(Urlaub!$W$24),Urlaub!$S$24,""))))))&amp;IF(AND(EXACT(LOWER(AW34),AW34),AW34&lt;&gt;0)," 1/2","")</f>
        <v/>
      </c>
      <c r="N34" s="36" t="n">
        <f aca="false">IF(J34&lt;&gt;"",24*J34*IF(WEEKDAY(C34)=WEEKDAY($P$6),$S$6, IF(WEEKDAY(C34)=WEEKDAY($P$7),$S$7, IF(WEEKDAY(C34)=WEEKDAY($P$8),$S$8, IF(WEEKDAY(C34)=WEEKDAY($P$9),$S$9, IF(WEEKDAY(C34)=WEEKDAY($P$10),$S$10, IF(WEEKDAY(C34)=WEEKDAY($P$11),$S$11, IF(WEEKDAY(C34)=WEEKDAY($P$12),$S$12,""))))))),"")</f>
        <v>0</v>
      </c>
      <c r="AV34" s="0" t="n">
        <f aca="false">IF(IFERROR(MATCH($B34,Feiertage!$B$2:$B$34,0)&gt;0,0),1,0)</f>
        <v>0</v>
      </c>
      <c r="AW34" s="27" t="n">
        <f aca="false">IFERROR(HLOOKUP(DAY(B34),Urlaub!$C$4:$AG$16,MONTH(B34)+1,0),0)</f>
        <v>0</v>
      </c>
      <c r="AX34" s="28" t="n">
        <f aca="false">IFERROR(IF(OR(AW34=0,AW34="G"),0,IF(EXACT(LOWER(AW34),AW34),0.5*BB34,BB34)),"")</f>
        <v>0</v>
      </c>
      <c r="AY34" s="29" t="n">
        <f aca="false">IFERROR(IF(WEEKDAY(C34)=WEEKDAY($P$6),$R$6, IF(WEEKDAY(C34)=WEEKDAY($P$7),$R$7, IF(WEEKDAY(C34)=WEEKDAY($P$8),$R$8, IF(WEEKDAY(C34)=WEEKDAY($P$9),$R$9, IF(WEEKDAY(C34)=WEEKDAY($P$10),$R$10, IF(WEEKDAY(C34)=WEEKDAY($P$11),$R$11, IF(WEEKDAY(C34)=WEEKDAY($P$12),$R$12,""))))))),"")</f>
        <v>0.0208333333333333</v>
      </c>
      <c r="AZ34" s="30" t="n">
        <f aca="false">IF(F34,IF(E34,IF(E34&gt;F34,F34+"24:00"-E34,F34-E34),0),0)+IF(G34,IF(G34,IF(G34&gt;H34,H34+"24:00"-G34,H34-G34),0),0)</f>
        <v>0</v>
      </c>
      <c r="BA34" s="31" t="n">
        <f aca="false">AZ34*24</f>
        <v>0</v>
      </c>
      <c r="BB34" s="30" t="n">
        <f aca="false">IFERROR(IF(WEEKDAY(C34)=WEEKDAY($P$6),$Q$6, IF(WEEKDAY(C34)=WEEKDAY($P$7),$Q$7, IF(WEEKDAY(C34)=WEEKDAY($P$8),$Q$8, IF(WEEKDAY(C34)=WEEKDAY($P$9),$Q$9, IF(WEEKDAY(C34)=WEEKDAY($P$10),$Q$10, IF(WEEKDAY(C34)=WEEKDAY($P$11),$Q$11, IF(WEEKDAY(C34)=WEEKDAY($P$12),$Q$12,""))))))),"")</f>
        <v>0.333333333333333</v>
      </c>
    </row>
    <row r="35" customFormat="false" ht="17.35" hidden="false" customHeight="false" outlineLevel="0" collapsed="false">
      <c r="B35" s="56" t="n">
        <f aca="false">IF(B34&lt;&gt;"",IF(MONTH($B$1)&lt;MONTH(B34+1),"",B34+1),"")</f>
        <v>41850</v>
      </c>
      <c r="C35" s="57" t="n">
        <f aca="false">B35</f>
        <v>41850</v>
      </c>
      <c r="D35" s="58"/>
      <c r="E35" s="59"/>
      <c r="F35" s="59"/>
      <c r="G35" s="59"/>
      <c r="H35" s="60"/>
      <c r="I35" s="60" t="str">
        <f aca="true">IF(AZ35=0,"",IF(AY35=0,"",IF(OR(B35&lt;=TODAY(),AZ35),AY35,"")))</f>
        <v/>
      </c>
      <c r="J35" s="61" t="n">
        <f aca="false">IF(B35&lt;&gt;"",IF(AND(Feiertage!$G$2&lt;&gt;"ja",AV35=1),IF(AZ35&gt;0,BB35+AZ35,BB35),IF(AZ35=0,0, IF(I35&lt;&gt;"",AZ35-I35,AZ35)))+AX35,"")</f>
        <v>0</v>
      </c>
      <c r="K35" s="59" t="n">
        <f aca="false">IF(B35&lt;&gt;"",IF(AV35=0,BB35,IF(Feiertage!$G$2="ja","00:00",BB35)),"")</f>
        <v>0.333333333333333</v>
      </c>
      <c r="L35" s="22" t="str">
        <f aca="true">IF(OR(B35&lt;=TODAY(),J35,AW35="G"),IF(J35&lt;&gt;"",IF(J35-K35=0,"",J35-K35),IF(K35&lt;&gt;"",-K35,"")),"")</f>
        <v/>
      </c>
      <c r="M35" s="62" t="str">
        <f aca="false">IF(LOWER(AW35)=LOWER(Urlaub!$W$19),Urlaub!$S$19, IF(LOWER(AW35)=LOWER(Urlaub!$W$20),Urlaub!$S$20, IF(LOWER(AW35)=LOWER(Urlaub!$W$21),Urlaub!$S$21, IF(LOWER(AW35)=LOWER(Urlaub!$W$22),Urlaub!$S$22, IF(LOWER(AW35)=LOWER(Urlaub!$W$23),Urlaub!$S$23, IF(LOWER(AW35)=LOWER(Urlaub!$W$24),Urlaub!$S$24,""))))))&amp;IF(AND(EXACT(LOWER(AW35),AW35),AW35&lt;&gt;0)," 1/2","")</f>
        <v/>
      </c>
      <c r="N35" s="63" t="n">
        <f aca="false">IF(J35&lt;&gt;"",24*J35*IF(WEEKDAY(C35)=WEEKDAY($P$6),$S$6, IF(WEEKDAY(C35)=WEEKDAY($P$7),$S$7, IF(WEEKDAY(C35)=WEEKDAY($P$8),$S$8, IF(WEEKDAY(C35)=WEEKDAY($P$9),$S$9, IF(WEEKDAY(C35)=WEEKDAY($P$10),$S$10, IF(WEEKDAY(C35)=WEEKDAY($P$11),$S$11, IF(WEEKDAY(C35)=WEEKDAY($P$12),$S$12,""))))))),"")</f>
        <v>0</v>
      </c>
      <c r="AV35" s="0" t="n">
        <f aca="false">IF(IFERROR(MATCH($B35,Feiertage!$B$2:$B$34,0)&gt;0,0),1,0)</f>
        <v>0</v>
      </c>
      <c r="AW35" s="27" t="n">
        <f aca="false">IFERROR(HLOOKUP(DAY(B35),Urlaub!$C$4:$AG$16,MONTH(B35)+1,0),0)</f>
        <v>0</v>
      </c>
      <c r="AX35" s="28" t="n">
        <f aca="false">IFERROR(IF(OR(AW35=0,AW35="G"),0,IF(EXACT(LOWER(AW35),AW35),0.5*BB35,BB35)),"")</f>
        <v>0</v>
      </c>
      <c r="AY35" s="29" t="n">
        <f aca="false">IFERROR(IF(WEEKDAY(C35)=WEEKDAY($P$6),$R$6, IF(WEEKDAY(C35)=WEEKDAY($P$7),$R$7, IF(WEEKDAY(C35)=WEEKDAY($P$8),$R$8, IF(WEEKDAY(C35)=WEEKDAY($P$9),$R$9, IF(WEEKDAY(C35)=WEEKDAY($P$10),$R$10, IF(WEEKDAY(C35)=WEEKDAY($P$11),$R$11, IF(WEEKDAY(C35)=WEEKDAY($P$12),$R$12,""))))))),"")</f>
        <v>0.0208333333333333</v>
      </c>
      <c r="AZ35" s="30" t="n">
        <f aca="false">IF(F35,IF(E35,IF(E35&gt;F35,F35+"24:00"-E35,F35-E35),0),0)+IF(G35,IF(G35,IF(G35&gt;H35,H35+"24:00"-G35,H35-G35),0),0)</f>
        <v>0</v>
      </c>
      <c r="BA35" s="31" t="n">
        <f aca="false">AZ35*24</f>
        <v>0</v>
      </c>
      <c r="BB35" s="30" t="n">
        <f aca="false">IFERROR(IF(WEEKDAY(C35)=WEEKDAY($P$6),$Q$6, IF(WEEKDAY(C35)=WEEKDAY($P$7),$Q$7, IF(WEEKDAY(C35)=WEEKDAY($P$8),$Q$8, IF(WEEKDAY(C35)=WEEKDAY($P$9),$Q$9, IF(WEEKDAY(C35)=WEEKDAY($P$10),$Q$10, IF(WEEKDAY(C35)=WEEKDAY($P$11),$Q$11, IF(WEEKDAY(C35)=WEEKDAY($P$12),$Q$12,""))))))),"")</f>
        <v>0.333333333333333</v>
      </c>
    </row>
    <row r="36" customFormat="false" ht="5.25" hidden="false" customHeight="true" outlineLevel="0" collapsed="false">
      <c r="B36" s="64"/>
      <c r="H36" s="65"/>
      <c r="I36" s="65"/>
      <c r="J36" s="65"/>
      <c r="K36" s="8"/>
      <c r="L36" s="65"/>
    </row>
    <row r="37" customFormat="false" ht="24" hidden="false" customHeight="false" outlineLevel="0" collapsed="false">
      <c r="B37" s="66" t="s">
        <v>20</v>
      </c>
      <c r="C37" s="66"/>
      <c r="D37" s="66"/>
      <c r="E37" s="66"/>
      <c r="F37" s="66"/>
      <c r="G37" s="66"/>
      <c r="H37" s="66"/>
      <c r="I37" s="66"/>
      <c r="J37" s="67" t="n">
        <f aca="false">SUM(J5:J35)</f>
        <v>0</v>
      </c>
      <c r="K37" s="67" t="n">
        <f aca="false">SUM(K5:K35)</f>
        <v>7</v>
      </c>
      <c r="L37" s="67" t="n">
        <f aca="false">SUM(L5:L35)</f>
        <v>0</v>
      </c>
      <c r="M37" s="67" t="n">
        <f aca="false">SUM(AX5:AX35)</f>
        <v>0</v>
      </c>
      <c r="N37" s="68" t="n">
        <f aca="false">SUM(N5:N35)</f>
        <v>0</v>
      </c>
    </row>
  </sheetData>
  <mergeCells count="5">
    <mergeCell ref="B1:N1"/>
    <mergeCell ref="E3:H3"/>
    <mergeCell ref="P4:S4"/>
    <mergeCell ref="U4:V4"/>
    <mergeCell ref="B37:I37"/>
  </mergeCells>
  <conditionalFormatting sqref="B5:N35">
    <cfRule type="expression" priority="2" aboveAverage="0" equalAverage="0" bottom="0" percent="0" rank="0" text="" dxfId="0">
      <formula>COUNTIF(Feiertage!$B$2:$B$18,$B5)</formula>
    </cfRule>
    <cfRule type="expression" priority="3" aboveAverage="0" equalAverage="0" bottom="0" percent="0" rank="0" text="" dxfId="1">
      <formula>WEEKDAY($B5,2)&gt;5</formula>
    </cfRule>
  </conditionalFormatting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B3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4" ySplit="4" topLeftCell="E5" activePane="bottomRight" state="frozen"/>
      <selection pane="topLeft" activeCell="A1" activeCellId="0" sqref="A1"/>
      <selection pane="topRight" activeCell="E1" activeCellId="0" sqref="E1"/>
      <selection pane="bottomLeft" activeCell="A5" activeCellId="0" sqref="A5"/>
      <selection pane="bottomRight" activeCell="B5" activeCellId="0" sqref="B5"/>
    </sheetView>
  </sheetViews>
  <sheetFormatPr defaultRowHeight="15" zeroHeight="false" outlineLevelRow="0" outlineLevelCol="0"/>
  <cols>
    <col collapsed="false" customWidth="true" hidden="false" outlineLevel="0" max="1" min="1" style="0" width="2.29"/>
    <col collapsed="false" customWidth="true" hidden="false" outlineLevel="0" max="2" min="2" style="0" width="8.86"/>
    <col collapsed="false" customWidth="true" hidden="false" outlineLevel="0" max="3" min="3" style="0" width="7.29"/>
    <col collapsed="false" customWidth="true" hidden="false" outlineLevel="0" max="4" min="4" style="0" width="0.86"/>
    <col collapsed="false" customWidth="true" hidden="false" outlineLevel="0" max="8" min="5" style="0" width="7.71"/>
    <col collapsed="false" customWidth="true" hidden="false" outlineLevel="0" max="9" min="9" style="0" width="8"/>
    <col collapsed="false" customWidth="true" hidden="false" outlineLevel="0" max="10" min="10" style="0" width="12.42"/>
    <col collapsed="false" customWidth="true" hidden="false" outlineLevel="0" max="11" min="11" style="0" width="12.14"/>
    <col collapsed="false" customWidth="true" hidden="false" outlineLevel="0" max="12" min="12" style="0" width="12.86"/>
    <col collapsed="false" customWidth="true" hidden="false" outlineLevel="0" max="13" min="13" style="0" width="20.71"/>
    <col collapsed="false" customWidth="true" hidden="false" outlineLevel="0" max="14" min="14" style="0" width="17.86"/>
    <col collapsed="false" customWidth="true" hidden="false" outlineLevel="0" max="15" min="15" style="0" width="4.29"/>
    <col collapsed="false" customWidth="true" hidden="false" outlineLevel="0" max="16" min="16" style="0" width="23.86"/>
    <col collapsed="false" customWidth="true" hidden="false" outlineLevel="0" max="17" min="17" style="0" width="12.29"/>
    <col collapsed="false" customWidth="true" hidden="false" outlineLevel="0" max="18" min="18" style="0" width="11.14"/>
    <col collapsed="false" customWidth="true" hidden="false" outlineLevel="0" max="19" min="19" style="0" width="15.71"/>
    <col collapsed="false" customWidth="true" hidden="false" outlineLevel="0" max="20" min="20" style="0" width="4.14"/>
    <col collapsed="false" customWidth="true" hidden="false" outlineLevel="0" max="21" min="21" style="0" width="29.71"/>
    <col collapsed="false" customWidth="true" hidden="false" outlineLevel="0" max="22" min="22" style="0" width="16"/>
    <col collapsed="false" customWidth="true" hidden="false" outlineLevel="0" max="46" min="23" style="0" width="10.52"/>
    <col collapsed="false" customWidth="true" hidden="false" outlineLevel="0" max="55" min="47" style="0" width="13.7"/>
    <col collapsed="false" customWidth="true" hidden="false" outlineLevel="0" max="1025" min="56" style="0" width="10.52"/>
  </cols>
  <sheetData>
    <row r="1" customFormat="false" ht="24.75" hidden="false" customHeight="true" outlineLevel="0" collapsed="false">
      <c r="A1" s="1" t="n">
        <v>41639</v>
      </c>
      <c r="B1" s="2" t="n">
        <f aca="true">DATEVALUE("1 " &amp; RIGHT(CELL("dateiname",$A$1),LEN(CELL("dateiname",$A$1))-FIND("]",CELL("dateiname",$A$1))) &amp; " " &amp; YEAR(Januar!$A$1))</f>
        <v>41851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="3" customFormat="true" ht="24.75" hidden="false" customHeight="true" outlineLevel="0" collapsed="false">
      <c r="B2" s="4"/>
      <c r="C2" s="4"/>
      <c r="D2" s="4"/>
      <c r="E2" s="5"/>
      <c r="F2" s="5"/>
      <c r="G2" s="5"/>
      <c r="H2" s="5"/>
      <c r="I2" s="4"/>
      <c r="J2" s="4"/>
      <c r="K2" s="4"/>
      <c r="L2" s="4"/>
      <c r="M2" s="4"/>
      <c r="N2" s="4"/>
    </row>
    <row r="3" customFormat="false" ht="19.5" hidden="false" customHeight="false" outlineLevel="0" collapsed="false">
      <c r="B3" s="6"/>
      <c r="C3" s="6"/>
      <c r="D3" s="6"/>
      <c r="E3" s="7" t="s">
        <v>0</v>
      </c>
      <c r="F3" s="7"/>
      <c r="G3" s="7"/>
      <c r="H3" s="7"/>
      <c r="I3" s="6"/>
      <c r="J3" s="6"/>
      <c r="K3" s="6"/>
      <c r="L3" s="6"/>
      <c r="M3" s="6"/>
      <c r="N3" s="6"/>
      <c r="O3" s="8"/>
    </row>
    <row r="4" customFormat="false" ht="19.5" hidden="false" customHeight="false" outlineLevel="0" collapsed="false">
      <c r="B4" s="9" t="s">
        <v>1</v>
      </c>
      <c r="C4" s="9" t="s">
        <v>2</v>
      </c>
      <c r="D4" s="10"/>
      <c r="E4" s="9" t="s">
        <v>3</v>
      </c>
      <c r="F4" s="9" t="s">
        <v>4</v>
      </c>
      <c r="G4" s="9" t="s">
        <v>3</v>
      </c>
      <c r="H4" s="9" t="s">
        <v>4</v>
      </c>
      <c r="I4" s="9" t="s">
        <v>5</v>
      </c>
      <c r="J4" s="9" t="s">
        <v>6</v>
      </c>
      <c r="K4" s="9" t="s">
        <v>7</v>
      </c>
      <c r="L4" s="9" t="s">
        <v>8</v>
      </c>
      <c r="M4" s="9" t="s">
        <v>9</v>
      </c>
      <c r="N4" s="9" t="s">
        <v>10</v>
      </c>
      <c r="O4" s="11"/>
      <c r="P4" s="12" t="s">
        <v>11</v>
      </c>
      <c r="Q4" s="12"/>
      <c r="R4" s="12"/>
      <c r="S4" s="12"/>
      <c r="U4" s="13" t="s">
        <v>12</v>
      </c>
      <c r="V4" s="13"/>
      <c r="AV4" s="14" t="s">
        <v>13</v>
      </c>
      <c r="AW4" s="15" t="s">
        <v>14</v>
      </c>
      <c r="AX4" s="14" t="s">
        <v>15</v>
      </c>
      <c r="AY4" s="16" t="s">
        <v>5</v>
      </c>
      <c r="AZ4" s="14" t="s">
        <v>6</v>
      </c>
      <c r="BA4" s="14" t="s">
        <v>16</v>
      </c>
      <c r="BB4" s="16" t="s">
        <v>7</v>
      </c>
    </row>
    <row r="5" customFormat="false" ht="19.7" hidden="false" customHeight="false" outlineLevel="0" collapsed="false">
      <c r="B5" s="17" t="n">
        <f aca="false">B1</f>
        <v>41851</v>
      </c>
      <c r="C5" s="18" t="n">
        <f aca="false">B5</f>
        <v>41851</v>
      </c>
      <c r="D5" s="19"/>
      <c r="E5" s="20"/>
      <c r="F5" s="20"/>
      <c r="G5" s="20"/>
      <c r="H5" s="20"/>
      <c r="I5" s="20" t="str">
        <f aca="true">IF(AZ5=0,"",IF(AY5=0,"",IF(OR(B5&lt;=TODAY(),AZ5),AY5,"")))</f>
        <v/>
      </c>
      <c r="J5" s="21" t="n">
        <f aca="false">IF(AND(Feiertage!$G$2&lt;&gt;"ja",AV5=1),IF(AZ5&gt;0,BB5+AZ5,BB5),IF(AZ5=0,0, IF(I5&lt;&gt;"",AZ5-I5,AZ5)))+AX5</f>
        <v>0</v>
      </c>
      <c r="K5" s="20" t="n">
        <f aca="false">IF(AV5=0,BB5,IF(Feiertage!$G$2="ja","00:00",BB5))</f>
        <v>0.333333333333333</v>
      </c>
      <c r="L5" s="22" t="str">
        <f aca="true">IF(OR(B5&lt;=TODAY(),J5,AW5="G"),IF(J5&lt;&gt;"",IF(J5-K5=0,"",J5-K5),IF(K5&lt;&gt;"",-K5,"")),"")</f>
        <v/>
      </c>
      <c r="M5" s="23" t="str">
        <f aca="false">IF(LOWER(AW5)=LOWER(Urlaub!$W$19),Urlaub!$S$19, IF(LOWER(AW5)=LOWER(Urlaub!$W$20),Urlaub!$S$20, IF(LOWER(AW5)=LOWER(Urlaub!$W$21),Urlaub!$S$21, IF(LOWER(AW5)=LOWER(Urlaub!$W$22),Urlaub!$S$22, IF(LOWER(AW5)=LOWER(Urlaub!$W$23),Urlaub!$S$23, IF(LOWER(AW5)=LOWER(Urlaub!$W$24),Urlaub!$S$24,""))))))&amp;IF(AND(EXACT(LOWER(AW5),AW5),AW5&lt;&gt;0)," 1/2","")</f>
        <v/>
      </c>
      <c r="N5" s="24" t="n">
        <f aca="false">24*J5*IF(WEEKDAY(C5)=WEEKDAY($P$6),$S$6, IF(WEEKDAY(C5)=WEEKDAY($P$7),$S$7, IF(WEEKDAY(C5)=WEEKDAY($P$8),$S$8, IF(WEEKDAY(C5)=WEEKDAY($P$9),$S$9, IF(WEEKDAY(C5)=WEEKDAY($P$10),$S$10, IF(WEEKDAY(C5)=WEEKDAY($P$11),$S$11, IF(WEEKDAY(C5)=WEEKDAY($P$12),$S$12,"")))))))</f>
        <v>0</v>
      </c>
      <c r="P5" s="9" t="s">
        <v>17</v>
      </c>
      <c r="Q5" s="9" t="s">
        <v>7</v>
      </c>
      <c r="R5" s="9" t="s">
        <v>5</v>
      </c>
      <c r="S5" s="9" t="s">
        <v>18</v>
      </c>
      <c r="U5" s="25" t="str">
        <f aca="false">"Übertrag aus " &amp; IF( MONTH(B1)=1, YEAR(B1)-1, TEXT(EDATE(B1,-1),"MMMM"))</f>
        <v>Übertrag aus Juli</v>
      </c>
      <c r="V5" s="41" t="n">
        <f aca="true">IF(MONTH(B1)&gt;1,INDIRECT(TEXT(EDATE(B1,-1),"MMMM")&amp;"!v9"),"")</f>
        <v>-0.135416666666666</v>
      </c>
      <c r="AV5" s="0" t="n">
        <f aca="false">IF(IFERROR(MATCH($B5,Feiertage!$B$2:$B$34,0)&gt;0,0),1,0)</f>
        <v>0</v>
      </c>
      <c r="AW5" s="27" t="n">
        <f aca="false">IFERROR(HLOOKUP(DAY(B5),Urlaub!$C$4:$AG$16,MONTH(B5)+1,0),0)</f>
        <v>0</v>
      </c>
      <c r="AX5" s="28" t="n">
        <f aca="false">IFERROR(IF(AW5=0,0,IF(EXACT(LOWER(AW5),AW5),0.5*BB5,BB5)),"")</f>
        <v>0</v>
      </c>
      <c r="AY5" s="29" t="n">
        <f aca="false">IFERROR(IF(WEEKDAY(C5)=WEEKDAY($P$6),$R$6, IF(WEEKDAY(C5)=WEEKDAY($P$7),$R$7, IF(WEEKDAY(C5)=WEEKDAY($P$8),$R$8, IF(WEEKDAY(C5)=WEEKDAY($P$9),$R$9, IF(WEEKDAY(C5)=WEEKDAY($P$10),$R$10, IF(WEEKDAY(C5)=WEEKDAY($P$11),$R$11, IF(WEEKDAY(C5)=WEEKDAY($P$12),$R$12,""))))))),"")</f>
        <v>0.0208333333333333</v>
      </c>
      <c r="AZ5" s="30" t="n">
        <f aca="false">IF(F5,IF(E5,IF(E5&gt;F5,F5+"24:00"-E5,F5-E5),0),0)+IF(G5,IF(G5,IF(G5&gt;H5,H5+"24:00"-G5,H5-G5),0),0)</f>
        <v>0</v>
      </c>
      <c r="BA5" s="31" t="n">
        <f aca="false">AZ5*24</f>
        <v>0</v>
      </c>
      <c r="BB5" s="30" t="n">
        <f aca="false">IFERROR(IF(WEEKDAY(C5)=WEEKDAY($P$6),$Q$6, IF(WEEKDAY(C5)=WEEKDAY($P$7),$Q$7, IF(WEEKDAY(C5)=WEEKDAY($P$8),$Q$8, IF(WEEKDAY(C5)=WEEKDAY($P$9),$Q$9, IF(WEEKDAY(C5)=WEEKDAY($P$10),$Q$10, IF(WEEKDAY(C5)=WEEKDAY($P$11),$Q$11, IF(WEEKDAY(C5)=WEEKDAY($P$12),$Q$12,""))))))),"")</f>
        <v>0.333333333333333</v>
      </c>
    </row>
    <row r="6" customFormat="false" ht="19.7" hidden="false" customHeight="false" outlineLevel="0" collapsed="false">
      <c r="B6" s="32" t="n">
        <f aca="false">B5+1</f>
        <v>41852</v>
      </c>
      <c r="C6" s="33" t="n">
        <f aca="false">B6</f>
        <v>41852</v>
      </c>
      <c r="D6" s="19"/>
      <c r="E6" s="34"/>
      <c r="F6" s="34"/>
      <c r="G6" s="34"/>
      <c r="H6" s="34"/>
      <c r="I6" s="34" t="str">
        <f aca="true">IF(AZ6=0,"",IF(AY6=0,"",IF(OR(B6&lt;=TODAY(),AZ6),AY6,"")))</f>
        <v/>
      </c>
      <c r="J6" s="22" t="n">
        <f aca="false">IF(AND(Feiertage!$G$2&lt;&gt;"ja",AV6=1),IF(AZ6&gt;0,BB6+AZ6,BB6),IF(AZ6=0,0, IF(I6&lt;&gt;"",AZ6-I6,AZ6)))+AX6</f>
        <v>0</v>
      </c>
      <c r="K6" s="34" t="n">
        <f aca="false">IF(AV6=0,BB6,IF(Feiertage!$G$2="ja","00:00",BB6))</f>
        <v>0.333333333333333</v>
      </c>
      <c r="L6" s="22" t="str">
        <f aca="true">IF(OR(B6&lt;=TODAY(),J6,AW6="G"),IF(J6&lt;&gt;"",IF(J6-K6=0,"",J6-K6),IF(K6&lt;&gt;"",-K6,"")),"")</f>
        <v/>
      </c>
      <c r="M6" s="23" t="str">
        <f aca="false">IF(LOWER(AW6)=LOWER(Urlaub!$W$19),Urlaub!$S$19, IF(LOWER(AW6)=LOWER(Urlaub!$W$20),Urlaub!$S$20, IF(LOWER(AW6)=LOWER(Urlaub!$W$21),Urlaub!$S$21, IF(LOWER(AW6)=LOWER(Urlaub!$W$22),Urlaub!$S$22, IF(LOWER(AW6)=LOWER(Urlaub!$W$23),Urlaub!$S$23, IF(LOWER(AW6)=LOWER(Urlaub!$W$24),Urlaub!$S$24,""))))))&amp;IF(AND(EXACT(LOWER(AW6),AW6),AW6&lt;&gt;0)," 1/2","")</f>
        <v/>
      </c>
      <c r="N6" s="36" t="n">
        <f aca="false">24*J6*IF(WEEKDAY(C6)=WEEKDAY($P$6),$S$6, IF(WEEKDAY(C6)=WEEKDAY($P$7),$S$7, IF(WEEKDAY(C6)=WEEKDAY($P$8),$S$8, IF(WEEKDAY(C6)=WEEKDAY($P$9),$S$9, IF(WEEKDAY(C6)=WEEKDAY($P$10),$S$10, IF(WEEKDAY(C6)=WEEKDAY($P$11),$S$11, IF(WEEKDAY(C6)=WEEKDAY($P$12),$S$12,"")))))))</f>
        <v>0</v>
      </c>
      <c r="P6" s="37" t="n">
        <v>41639</v>
      </c>
      <c r="Q6" s="38" t="n">
        <v>0.333333333333333</v>
      </c>
      <c r="R6" s="38" t="n">
        <v>0.0208333333333333</v>
      </c>
      <c r="S6" s="39"/>
      <c r="U6" s="40" t="s">
        <v>7</v>
      </c>
      <c r="V6" s="41" t="n">
        <f aca="false">SUM(K5:K35)</f>
        <v>6.91666666666666</v>
      </c>
      <c r="AV6" s="0" t="n">
        <f aca="false">IF(IFERROR(MATCH($B6,Feiertage!$B$2:$B$34,0)&gt;0,0),1,0)</f>
        <v>0</v>
      </c>
      <c r="AW6" s="27" t="n">
        <f aca="false">IFERROR(HLOOKUP(DAY(B6),Urlaub!$C$4:$AG$16,MONTH(B6)+1,0),0)</f>
        <v>0</v>
      </c>
      <c r="AX6" s="28" t="n">
        <f aca="false">IFERROR(IF(AW6=0,0,IF(EXACT(LOWER(AW6),AW6),0.5*BB6,BB6)),"")</f>
        <v>0</v>
      </c>
      <c r="AY6" s="29" t="n">
        <f aca="false">IFERROR(IF(WEEKDAY(C6)=WEEKDAY($P$6),$R$6, IF(WEEKDAY(C6)=WEEKDAY($P$7),$R$7, IF(WEEKDAY(C6)=WEEKDAY($P$8),$R$8, IF(WEEKDAY(C6)=WEEKDAY($P$9),$R$9, IF(WEEKDAY(C6)=WEEKDAY($P$10),$R$10, IF(WEEKDAY(C6)=WEEKDAY($P$11),$R$11, IF(WEEKDAY(C6)=WEEKDAY($P$12),$R$12,""))))))),"")</f>
        <v>0.0208333333333333</v>
      </c>
      <c r="AZ6" s="30" t="n">
        <f aca="false">IF(F6,IF(E6,IF(E6&gt;F6,F6+"24:00"-E6,F6-E6),0),0)+IF(G6,IF(G6,IF(G6&gt;H6,H6+"24:00"-G6,H6-G6),0),0)</f>
        <v>0</v>
      </c>
      <c r="BA6" s="31" t="n">
        <f aca="false">AZ6*24</f>
        <v>0</v>
      </c>
      <c r="BB6" s="30" t="n">
        <f aca="false">IFERROR(IF(WEEKDAY(C6)=WEEKDAY($P$6),$Q$6, IF(WEEKDAY(C6)=WEEKDAY($P$7),$Q$7, IF(WEEKDAY(C6)=WEEKDAY($P$8),$Q$8, IF(WEEKDAY(C6)=WEEKDAY($P$9),$Q$9, IF(WEEKDAY(C6)=WEEKDAY($P$10),$Q$10, IF(WEEKDAY(C6)=WEEKDAY($P$11),$Q$11, IF(WEEKDAY(C6)=WEEKDAY($P$12),$Q$12,""))))))),"")</f>
        <v>0.333333333333333</v>
      </c>
    </row>
    <row r="7" customFormat="false" ht="19.7" hidden="false" customHeight="false" outlineLevel="0" collapsed="false">
      <c r="B7" s="32" t="n">
        <f aca="false">B6+1</f>
        <v>41853</v>
      </c>
      <c r="C7" s="33" t="n">
        <f aca="false">B7</f>
        <v>41853</v>
      </c>
      <c r="D7" s="19"/>
      <c r="E7" s="34"/>
      <c r="F7" s="34"/>
      <c r="G7" s="34"/>
      <c r="H7" s="34"/>
      <c r="I7" s="34" t="str">
        <f aca="true">IF(AZ7=0,"",IF(AY7=0,"",IF(OR(B7&lt;=TODAY(),AZ7),AY7,"")))</f>
        <v/>
      </c>
      <c r="J7" s="22" t="n">
        <f aca="false">IF(AND(Feiertage!$G$2&lt;&gt;"ja",AV7=1),IF(AZ7&gt;0,BB7+AZ7,BB7),IF(AZ7=0,0, IF(I7&lt;&gt;"",AZ7-I7,AZ7)))+AX7</f>
        <v>0</v>
      </c>
      <c r="K7" s="34" t="n">
        <f aca="false">IF(AV7=0,BB7,IF(Feiertage!$G$2="ja","00:00",BB7))</f>
        <v>0.25</v>
      </c>
      <c r="L7" s="22" t="str">
        <f aca="true">IF(OR(B7&lt;=TODAY(),J7,AW7="G"),IF(J7&lt;&gt;"",IF(J7-K7=0,"",J7-K7),IF(K7&lt;&gt;"",-K7,"")),"")</f>
        <v/>
      </c>
      <c r="M7" s="23" t="str">
        <f aca="false">IF(LOWER(AW7)=LOWER(Urlaub!$W$19),Urlaub!$S$19, IF(LOWER(AW7)=LOWER(Urlaub!$W$20),Urlaub!$S$20, IF(LOWER(AW7)=LOWER(Urlaub!$W$21),Urlaub!$S$21, IF(LOWER(AW7)=LOWER(Urlaub!$W$22),Urlaub!$S$22, IF(LOWER(AW7)=LOWER(Urlaub!$W$23),Urlaub!$S$23, IF(LOWER(AW7)=LOWER(Urlaub!$W$24),Urlaub!$S$24,""))))))&amp;IF(AND(EXACT(LOWER(AW7),AW7),AW7&lt;&gt;0)," 1/2","")</f>
        <v/>
      </c>
      <c r="N7" s="36" t="n">
        <f aca="false">24*J7*IF(WEEKDAY(C7)=WEEKDAY($P$6),$S$6, IF(WEEKDAY(C7)=WEEKDAY($P$7),$S$7, IF(WEEKDAY(C7)=WEEKDAY($P$8),$S$8, IF(WEEKDAY(C7)=WEEKDAY($P$9),$S$9, IF(WEEKDAY(C7)=WEEKDAY($P$10),$S$10, IF(WEEKDAY(C7)=WEEKDAY($P$11),$S$11, IF(WEEKDAY(C7)=WEEKDAY($P$12),$S$12,"")))))))</f>
        <v>0</v>
      </c>
      <c r="P7" s="42" t="n">
        <v>41640</v>
      </c>
      <c r="Q7" s="43" t="n">
        <v>0.333333333333333</v>
      </c>
      <c r="R7" s="38" t="n">
        <v>0.0208333333333333</v>
      </c>
      <c r="S7" s="44"/>
      <c r="U7" s="40" t="s">
        <v>6</v>
      </c>
      <c r="V7" s="41" t="n">
        <f aca="false">SUM(J5:J35)</f>
        <v>0</v>
      </c>
      <c r="AV7" s="0" t="n">
        <f aca="false">IF(IFERROR(MATCH($B7,Feiertage!$B$2:$B$34,0)&gt;0,0),1,0)</f>
        <v>0</v>
      </c>
      <c r="AW7" s="27" t="n">
        <f aca="false">IFERROR(HLOOKUP(DAY(B7),Urlaub!$C$4:$AG$16,MONTH(B7)+1,0),0)</f>
        <v>0</v>
      </c>
      <c r="AX7" s="28" t="n">
        <f aca="false">IFERROR(IF(AW7=0,0,IF(EXACT(LOWER(AW7),AW7),0.5*BB7,BB7)),"")</f>
        <v>0</v>
      </c>
      <c r="AY7" s="29" t="n">
        <f aca="false">IFERROR(IF(WEEKDAY(C7)=WEEKDAY($P$6),$R$6, IF(WEEKDAY(C7)=WEEKDAY($P$7),$R$7, IF(WEEKDAY(C7)=WEEKDAY($P$8),$R$8, IF(WEEKDAY(C7)=WEEKDAY($P$9),$R$9, IF(WEEKDAY(C7)=WEEKDAY($P$10),$R$10, IF(WEEKDAY(C7)=WEEKDAY($P$11),$R$11, IF(WEEKDAY(C7)=WEEKDAY($P$12),$R$12,""))))))),"")</f>
        <v>0.0208333333333333</v>
      </c>
      <c r="AZ7" s="30" t="n">
        <f aca="false">IF(F7,IF(E7,IF(E7&gt;F7,F7+"24:00"-E7,F7-E7),0),0)+IF(G7,IF(G7,IF(G7&gt;H7,H7+"24:00"-G7,H7-G7),0),0)</f>
        <v>0</v>
      </c>
      <c r="BA7" s="31" t="n">
        <f aca="false">AZ7*24</f>
        <v>0</v>
      </c>
      <c r="BB7" s="30" t="n">
        <f aca="false">IFERROR(IF(WEEKDAY(C7)=WEEKDAY($P$6),$Q$6, IF(WEEKDAY(C7)=WEEKDAY($P$7),$Q$7, IF(WEEKDAY(C7)=WEEKDAY($P$8),$Q$8, IF(WEEKDAY(C7)=WEEKDAY($P$9),$Q$9, IF(WEEKDAY(C7)=WEEKDAY($P$10),$Q$10, IF(WEEKDAY(C7)=WEEKDAY($P$11),$Q$11, IF(WEEKDAY(C7)=WEEKDAY($P$12),$Q$12,""))))))),"")</f>
        <v>0.25</v>
      </c>
    </row>
    <row r="8" customFormat="false" ht="19.7" hidden="false" customHeight="false" outlineLevel="0" collapsed="false">
      <c r="B8" s="32" t="n">
        <f aca="false">B7+1</f>
        <v>41854</v>
      </c>
      <c r="C8" s="33" t="n">
        <f aca="false">B8</f>
        <v>41854</v>
      </c>
      <c r="D8" s="19"/>
      <c r="E8" s="34"/>
      <c r="F8" s="34"/>
      <c r="G8" s="34"/>
      <c r="H8" s="34"/>
      <c r="I8" s="34" t="str">
        <f aca="true">IF(AZ8=0,"",IF(AY8=0,"",IF(OR(B8&lt;=TODAY(),AZ8),AY8,"")))</f>
        <v/>
      </c>
      <c r="J8" s="22" t="n">
        <f aca="false">IF(AND(Feiertage!$G$2&lt;&gt;"ja",AV8=1),IF(AZ8&gt;0,BB8+AZ8,BB8),IF(AZ8=0,0, IF(I8&lt;&gt;"",AZ8-I8,AZ8)))+AX8</f>
        <v>0</v>
      </c>
      <c r="K8" s="34" t="n">
        <f aca="false">IF(AV8=0,BB8,IF(Feiertage!$G$2="ja","00:00",BB8))</f>
        <v>0</v>
      </c>
      <c r="L8" s="22" t="str">
        <f aca="true">IF(OR(B8&lt;=TODAY(),J8,AW8="G"),IF(J8&lt;&gt;"",IF(J8-K8=0,"",J8-K8),IF(K8&lt;&gt;"",-K8,"")),"")</f>
        <v/>
      </c>
      <c r="M8" s="23" t="str">
        <f aca="false">IF(LOWER(AW8)=LOWER(Urlaub!$W$19),Urlaub!$S$19, IF(LOWER(AW8)=LOWER(Urlaub!$W$20),Urlaub!$S$20, IF(LOWER(AW8)=LOWER(Urlaub!$W$21),Urlaub!$S$21, IF(LOWER(AW8)=LOWER(Urlaub!$W$22),Urlaub!$S$22, IF(LOWER(AW8)=LOWER(Urlaub!$W$23),Urlaub!$S$23, IF(LOWER(AW8)=LOWER(Urlaub!$W$24),Urlaub!$S$24,""))))))&amp;IF(AND(EXACT(LOWER(AW8),AW8),AW8&lt;&gt;0)," 1/2","")</f>
        <v/>
      </c>
      <c r="N8" s="36" t="n">
        <f aca="false">24*J8*IF(WEEKDAY(C8)=WEEKDAY($P$6),$S$6, IF(WEEKDAY(C8)=WEEKDAY($P$7),$S$7, IF(WEEKDAY(C8)=WEEKDAY($P$8),$S$8, IF(WEEKDAY(C8)=WEEKDAY($P$9),$S$9, IF(WEEKDAY(C8)=WEEKDAY($P$10),$S$10, IF(WEEKDAY(C8)=WEEKDAY($P$11),$S$11, IF(WEEKDAY(C8)=WEEKDAY($P$12),$S$12,"")))))))</f>
        <v>0</v>
      </c>
      <c r="P8" s="42" t="n">
        <v>41641</v>
      </c>
      <c r="Q8" s="43" t="n">
        <v>0.333333333333333</v>
      </c>
      <c r="R8" s="38" t="n">
        <v>0.0208333333333333</v>
      </c>
      <c r="S8" s="44"/>
      <c r="U8" s="45" t="str">
        <f aca="false">"Saldo " &amp; TEXT(B1,"MMMM")</f>
        <v>Saldo August</v>
      </c>
      <c r="V8" s="41" t="n">
        <f aca="false">SUM(L5:L35)</f>
        <v>0</v>
      </c>
      <c r="AV8" s="0" t="n">
        <f aca="false">IF(IFERROR(MATCH($B8,Feiertage!$B$2:$B$34,0)&gt;0,0),1,0)</f>
        <v>0</v>
      </c>
      <c r="AW8" s="27" t="n">
        <f aca="false">IFERROR(HLOOKUP(DAY(B8),Urlaub!$C$4:$AG$16,MONTH(B8)+1,0),0)</f>
        <v>0</v>
      </c>
      <c r="AX8" s="28" t="n">
        <f aca="false">IFERROR(IF(AW8=0,0,IF(EXACT(LOWER(AW8),AW8),0.5*BB8,BB8)),"")</f>
        <v>0</v>
      </c>
      <c r="AY8" s="29" t="n">
        <f aca="false">IFERROR(IF(WEEKDAY(C8)=WEEKDAY($P$6),$R$6, IF(WEEKDAY(C8)=WEEKDAY($P$7),$R$7, IF(WEEKDAY(C8)=WEEKDAY($P$8),$R$8, IF(WEEKDAY(C8)=WEEKDAY($P$9),$R$9, IF(WEEKDAY(C8)=WEEKDAY($P$10),$R$10, IF(WEEKDAY(C8)=WEEKDAY($P$11),$R$11, IF(WEEKDAY(C8)=WEEKDAY($P$12),$R$12,""))))))),"")</f>
        <v>0.0208333333333333</v>
      </c>
      <c r="AZ8" s="30" t="n">
        <f aca="false">IF(F8,IF(E8,IF(E8&gt;F8,F8+"24:00"-E8,F8-E8),0),0)+IF(G8,IF(G8,IF(G8&gt;H8,H8+"24:00"-G8,H8-G8),0),0)</f>
        <v>0</v>
      </c>
      <c r="BA8" s="31" t="n">
        <f aca="false">AZ8*24</f>
        <v>0</v>
      </c>
      <c r="BB8" s="30" t="n">
        <f aca="false">IFERROR(IF(WEEKDAY(C8)=WEEKDAY($P$6),$Q$6, IF(WEEKDAY(C8)=WEEKDAY($P$7),$Q$7, IF(WEEKDAY(C8)=WEEKDAY($P$8),$Q$8, IF(WEEKDAY(C8)=WEEKDAY($P$9),$Q$9, IF(WEEKDAY(C8)=WEEKDAY($P$10),$Q$10, IF(WEEKDAY(C8)=WEEKDAY($P$11),$Q$11, IF(WEEKDAY(C8)=WEEKDAY($P$12),$Q$12,""))))))),"")</f>
        <v>0</v>
      </c>
    </row>
    <row r="9" customFormat="false" ht="19.7" hidden="false" customHeight="false" outlineLevel="0" collapsed="false">
      <c r="B9" s="32" t="n">
        <f aca="false">B8+1</f>
        <v>41855</v>
      </c>
      <c r="C9" s="33" t="n">
        <f aca="false">B9</f>
        <v>41855</v>
      </c>
      <c r="D9" s="19"/>
      <c r="E9" s="34"/>
      <c r="F9" s="34"/>
      <c r="G9" s="34"/>
      <c r="H9" s="34"/>
      <c r="I9" s="34" t="str">
        <f aca="true">IF(AZ9=0,"",IF(AY9=0,"",IF(OR(B9&lt;=TODAY(),AZ9),AY9,"")))</f>
        <v/>
      </c>
      <c r="J9" s="22" t="n">
        <f aca="false">IF(AND(Feiertage!$G$2&lt;&gt;"ja",AV9=1),IF(AZ9&gt;0,BB9+AZ9,BB9),IF(AZ9=0,0, IF(I9&lt;&gt;"",AZ9-I9,AZ9)))+AX9</f>
        <v>0</v>
      </c>
      <c r="K9" s="34" t="n">
        <f aca="false">IF(AV9=0,BB9,IF(Feiertage!$G$2="ja","00:00",BB9))</f>
        <v>0</v>
      </c>
      <c r="L9" s="22" t="str">
        <f aca="true">IF(OR(B9&lt;=TODAY(),J9,AW9="G"),IF(J9&lt;&gt;"",IF(J9-K9=0,"",J9-K9),IF(K9&lt;&gt;"",-K9,"")),"")</f>
        <v/>
      </c>
      <c r="M9" s="23" t="str">
        <f aca="false">IF(LOWER(AW9)=LOWER(Urlaub!$W$19),Urlaub!$S$19, IF(LOWER(AW9)=LOWER(Urlaub!$W$20),Urlaub!$S$20, IF(LOWER(AW9)=LOWER(Urlaub!$W$21),Urlaub!$S$21, IF(LOWER(AW9)=LOWER(Urlaub!$W$22),Urlaub!$S$22, IF(LOWER(AW9)=LOWER(Urlaub!$W$23),Urlaub!$S$23, IF(LOWER(AW9)=LOWER(Urlaub!$W$24),Urlaub!$S$24,""))))))&amp;IF(AND(EXACT(LOWER(AW9),AW9),AW9&lt;&gt;0)," 1/2","")</f>
        <v/>
      </c>
      <c r="N9" s="36" t="n">
        <f aca="false">24*J9*IF(WEEKDAY(C9)=WEEKDAY($P$6),$S$6, IF(WEEKDAY(C9)=WEEKDAY($P$7),$S$7, IF(WEEKDAY(C9)=WEEKDAY($P$8),$S$8, IF(WEEKDAY(C9)=WEEKDAY($P$9),$S$9, IF(WEEKDAY(C9)=WEEKDAY($P$10),$S$10, IF(WEEKDAY(C9)=WEEKDAY($P$11),$S$11, IF(WEEKDAY(C9)=WEEKDAY($P$12),$S$12,"")))))))</f>
        <v>0</v>
      </c>
      <c r="P9" s="42" t="n">
        <v>41642</v>
      </c>
      <c r="Q9" s="43" t="n">
        <v>0.333333333333333</v>
      </c>
      <c r="R9" s="38" t="n">
        <v>0.0208333333333333</v>
      </c>
      <c r="S9" s="44"/>
      <c r="U9" s="46" t="str">
        <f aca="false">"Übertrag in " &amp;  IF( MONTH(B1)=12, YEAR(B1)+1, TEXT(EDATE(B1,1),"MMMM"))</f>
        <v>Übertrag in September</v>
      </c>
      <c r="V9" s="47" t="n">
        <f aca="false">IF(V5="",0,V5)+V8</f>
        <v>-0.135416666666666</v>
      </c>
      <c r="AV9" s="0" t="n">
        <f aca="false">IF(IFERROR(MATCH($B9,Feiertage!$B$2:$B$34,0)&gt;0,0),1,0)</f>
        <v>0</v>
      </c>
      <c r="AW9" s="27" t="n">
        <f aca="false">IFERROR(HLOOKUP(DAY(B9),Urlaub!$C$4:$AG$16,MONTH(B9)+1,0),0)</f>
        <v>0</v>
      </c>
      <c r="AX9" s="28" t="n">
        <f aca="false">IFERROR(IF(AW9=0,0,IF(EXACT(LOWER(AW9),AW9),0.5*BB9,BB9)),"")</f>
        <v>0</v>
      </c>
      <c r="AY9" s="29" t="n">
        <f aca="false">IFERROR(IF(WEEKDAY(C9)=WEEKDAY($P$6),$R$6, IF(WEEKDAY(C9)=WEEKDAY($P$7),$R$7, IF(WEEKDAY(C9)=WEEKDAY($P$8),$R$8, IF(WEEKDAY(C9)=WEEKDAY($P$9),$R$9, IF(WEEKDAY(C9)=WEEKDAY($P$10),$R$10, IF(WEEKDAY(C9)=WEEKDAY($P$11),$R$11, IF(WEEKDAY(C9)=WEEKDAY($P$12),$R$12,""))))))),"")</f>
        <v>0.0208333333333333</v>
      </c>
      <c r="AZ9" s="30" t="n">
        <f aca="false">IF(F9,IF(E9,IF(E9&gt;F9,F9+"24:00"-E9,F9-E9),0),0)+IF(G9,IF(G9,IF(G9&gt;H9,H9+"24:00"-G9,H9-G9),0),0)</f>
        <v>0</v>
      </c>
      <c r="BA9" s="31" t="n">
        <f aca="false">AZ9*24</f>
        <v>0</v>
      </c>
      <c r="BB9" s="30" t="n">
        <f aca="false">IFERROR(IF(WEEKDAY(C9)=WEEKDAY($P$6),$Q$6, IF(WEEKDAY(C9)=WEEKDAY($P$7),$Q$7, IF(WEEKDAY(C9)=WEEKDAY($P$8),$Q$8, IF(WEEKDAY(C9)=WEEKDAY($P$9),$Q$9, IF(WEEKDAY(C9)=WEEKDAY($P$10),$Q$10, IF(WEEKDAY(C9)=WEEKDAY($P$11),$Q$11, IF(WEEKDAY(C9)=WEEKDAY($P$12),$Q$12,""))))))),"")</f>
        <v>0</v>
      </c>
    </row>
    <row r="10" customFormat="false" ht="17.35" hidden="false" customHeight="false" outlineLevel="0" collapsed="false">
      <c r="B10" s="32" t="n">
        <f aca="false">B9+1</f>
        <v>41856</v>
      </c>
      <c r="C10" s="33" t="n">
        <f aca="false">B10</f>
        <v>41856</v>
      </c>
      <c r="D10" s="19"/>
      <c r="E10" s="34"/>
      <c r="F10" s="34"/>
      <c r="G10" s="34"/>
      <c r="H10" s="34"/>
      <c r="I10" s="34" t="str">
        <f aca="true">IF(AZ10=0,"",IF(AY10=0,"",IF(OR(B10&lt;=TODAY(),AZ10),AY10,"")))</f>
        <v/>
      </c>
      <c r="J10" s="22" t="n">
        <f aca="false">IF(AND(Feiertage!$G$2&lt;&gt;"ja",AV10=1),IF(AZ10&gt;0,BB10+AZ10,BB10),IF(AZ10=0,0, IF(I10&lt;&gt;"",AZ10-I10,AZ10)))+AX10</f>
        <v>0</v>
      </c>
      <c r="K10" s="34" t="n">
        <f aca="false">IF(AV10=0,BB10,IF(Feiertage!$G$2="ja","00:00",BB10))</f>
        <v>0.333333333333333</v>
      </c>
      <c r="L10" s="22" t="str">
        <f aca="true">IF(OR(B10&lt;=TODAY(),J10,AW10="G"),IF(J10&lt;&gt;"",IF(J10-K10=0,"",J10-K10),IF(K10&lt;&gt;"",-K10,"")),"")</f>
        <v/>
      </c>
      <c r="M10" s="23" t="str">
        <f aca="false">IF(LOWER(AW10)=LOWER(Urlaub!$W$19),Urlaub!$S$19, IF(LOWER(AW10)=LOWER(Urlaub!$W$20),Urlaub!$S$20, IF(LOWER(AW10)=LOWER(Urlaub!$W$21),Urlaub!$S$21, IF(LOWER(AW10)=LOWER(Urlaub!$W$22),Urlaub!$S$22, IF(LOWER(AW10)=LOWER(Urlaub!$W$23),Urlaub!$S$23, IF(LOWER(AW10)=LOWER(Urlaub!$W$24),Urlaub!$S$24,""))))))&amp;IF(AND(EXACT(LOWER(AW10),AW10),AW10&lt;&gt;0)," 1/2","")</f>
        <v/>
      </c>
      <c r="N10" s="36" t="n">
        <f aca="false">24*J10*IF(WEEKDAY(C10)=WEEKDAY($P$6),$S$6, IF(WEEKDAY(C10)=WEEKDAY($P$7),$S$7, IF(WEEKDAY(C10)=WEEKDAY($P$8),$S$8, IF(WEEKDAY(C10)=WEEKDAY($P$9),$S$9, IF(WEEKDAY(C10)=WEEKDAY($P$10),$S$10, IF(WEEKDAY(C10)=WEEKDAY($P$11),$S$11, IF(WEEKDAY(C10)=WEEKDAY($P$12),$S$12,"")))))))</f>
        <v>0</v>
      </c>
      <c r="P10" s="42" t="n">
        <v>41643</v>
      </c>
      <c r="Q10" s="43" t="n">
        <v>0.25</v>
      </c>
      <c r="R10" s="38" t="n">
        <v>0.0208333333333333</v>
      </c>
      <c r="S10" s="44"/>
      <c r="AV10" s="0" t="n">
        <f aca="false">IF(IFERROR(MATCH($B10,Feiertage!$B$2:$B$34,0)&gt;0,0),1,0)</f>
        <v>0</v>
      </c>
      <c r="AW10" s="27" t="n">
        <f aca="false">IFERROR(HLOOKUP(DAY(B10),Urlaub!$C$4:$AG$16,MONTH(B10)+1,0),0)</f>
        <v>0</v>
      </c>
      <c r="AX10" s="28" t="n">
        <f aca="false">IFERROR(IF(AW10=0,0,IF(EXACT(LOWER(AW10),AW10),0.5*BB10,BB10)),"")</f>
        <v>0</v>
      </c>
      <c r="AY10" s="29" t="n">
        <f aca="false">IFERROR(IF(WEEKDAY(C10)=WEEKDAY($P$6),$R$6, IF(WEEKDAY(C10)=WEEKDAY($P$7),$R$7, IF(WEEKDAY(C10)=WEEKDAY($P$8),$R$8, IF(WEEKDAY(C10)=WEEKDAY($P$9),$R$9, IF(WEEKDAY(C10)=WEEKDAY($P$10),$R$10, IF(WEEKDAY(C10)=WEEKDAY($P$11),$R$11, IF(WEEKDAY(C10)=WEEKDAY($P$12),$R$12,""))))))),"")</f>
        <v>0.0208333333333333</v>
      </c>
      <c r="AZ10" s="30" t="n">
        <f aca="false">IF(F10,IF(E10,IF(E10&gt;F10,F10+"24:00"-E10,F10-E10),0),0)+IF(G10,IF(G10,IF(G10&gt;H10,H10+"24:00"-G10,H10-G10),0),0)</f>
        <v>0</v>
      </c>
      <c r="BA10" s="31" t="n">
        <f aca="false">AZ10*24</f>
        <v>0</v>
      </c>
      <c r="BB10" s="30" t="n">
        <f aca="false">IFERROR(IF(WEEKDAY(C10)=WEEKDAY($P$6),$Q$6, IF(WEEKDAY(C10)=WEEKDAY($P$7),$Q$7, IF(WEEKDAY(C10)=WEEKDAY($P$8),$Q$8, IF(WEEKDAY(C10)=WEEKDAY($P$9),$Q$9, IF(WEEKDAY(C10)=WEEKDAY($P$10),$Q$10, IF(WEEKDAY(C10)=WEEKDAY($P$11),$Q$11, IF(WEEKDAY(C10)=WEEKDAY($P$12),$Q$12,""))))))),"")</f>
        <v>0.333333333333333</v>
      </c>
    </row>
    <row r="11" customFormat="false" ht="17.35" hidden="false" customHeight="false" outlineLevel="0" collapsed="false">
      <c r="B11" s="32" t="n">
        <f aca="false">B10+1</f>
        <v>41857</v>
      </c>
      <c r="C11" s="33" t="n">
        <f aca="false">B11</f>
        <v>41857</v>
      </c>
      <c r="D11" s="19"/>
      <c r="E11" s="34"/>
      <c r="F11" s="34"/>
      <c r="G11" s="34"/>
      <c r="H11" s="34"/>
      <c r="I11" s="34" t="str">
        <f aca="true">IF(AZ11=0,"",IF(AY11=0,"",IF(OR(B11&lt;=TODAY(),AZ11),AY11,"")))</f>
        <v/>
      </c>
      <c r="J11" s="22" t="n">
        <f aca="false">IF(AND(Feiertage!$G$2&lt;&gt;"ja",AV11=1),IF(AZ11&gt;0,BB11+AZ11,BB11),IF(AZ11=0,0, IF(I11&lt;&gt;"",AZ11-I11,AZ11)))+AX11</f>
        <v>0</v>
      </c>
      <c r="K11" s="34" t="n">
        <f aca="false">IF(AV11=0,BB11,IF(Feiertage!$G$2="ja","00:00",BB11))</f>
        <v>0.333333333333333</v>
      </c>
      <c r="L11" s="22" t="str">
        <f aca="true">IF(OR(B11&lt;=TODAY(),J11,AW11="G"),IF(J11&lt;&gt;"",IF(J11-K11=0,"",J11-K11),IF(K11&lt;&gt;"",-K11,"")),"")</f>
        <v/>
      </c>
      <c r="M11" s="23" t="str">
        <f aca="false">IF(LOWER(AW11)=LOWER(Urlaub!$W$19),Urlaub!$S$19, IF(LOWER(AW11)=LOWER(Urlaub!$W$20),Urlaub!$S$20, IF(LOWER(AW11)=LOWER(Urlaub!$W$21),Urlaub!$S$21, IF(LOWER(AW11)=LOWER(Urlaub!$W$22),Urlaub!$S$22, IF(LOWER(AW11)=LOWER(Urlaub!$W$23),Urlaub!$S$23, IF(LOWER(AW11)=LOWER(Urlaub!$W$24),Urlaub!$S$24,""))))))&amp;IF(AND(EXACT(LOWER(AW11),AW11),AW11&lt;&gt;0)," 1/2","")</f>
        <v/>
      </c>
      <c r="N11" s="36" t="n">
        <f aca="false">24*J11*IF(WEEKDAY(C11)=WEEKDAY($P$6),$S$6, IF(WEEKDAY(C11)=WEEKDAY($P$7),$S$7, IF(WEEKDAY(C11)=WEEKDAY($P$8),$S$8, IF(WEEKDAY(C11)=WEEKDAY($P$9),$S$9, IF(WEEKDAY(C11)=WEEKDAY($P$10),$S$10, IF(WEEKDAY(C11)=WEEKDAY($P$11),$S$11, IF(WEEKDAY(C11)=WEEKDAY($P$12),$S$12,"")))))))</f>
        <v>0</v>
      </c>
      <c r="O11" s="3"/>
      <c r="P11" s="48" t="n">
        <v>41644</v>
      </c>
      <c r="Q11" s="49" t="n">
        <v>0</v>
      </c>
      <c r="R11" s="38" t="n">
        <v>0.0208333333333333</v>
      </c>
      <c r="S11" s="44"/>
      <c r="AV11" s="0" t="n">
        <f aca="false">IF(IFERROR(MATCH($B11,Feiertage!$B$2:$B$34,0)&gt;0,0),1,0)</f>
        <v>0</v>
      </c>
      <c r="AW11" s="27" t="n">
        <f aca="false">IFERROR(HLOOKUP(DAY(B11),Urlaub!$C$4:$AG$16,MONTH(B11)+1,0),0)</f>
        <v>0</v>
      </c>
      <c r="AX11" s="28" t="n">
        <f aca="false">IFERROR(IF(AW11=0,0,IF(EXACT(LOWER(AW11),AW11),0.5*BB11,BB11)),"")</f>
        <v>0</v>
      </c>
      <c r="AY11" s="29" t="n">
        <f aca="false">IFERROR(IF(WEEKDAY(C11)=WEEKDAY($P$6),$R$6, IF(WEEKDAY(C11)=WEEKDAY($P$7),$R$7, IF(WEEKDAY(C11)=WEEKDAY($P$8),$R$8, IF(WEEKDAY(C11)=WEEKDAY($P$9),$R$9, IF(WEEKDAY(C11)=WEEKDAY($P$10),$R$10, IF(WEEKDAY(C11)=WEEKDAY($P$11),$R$11, IF(WEEKDAY(C11)=WEEKDAY($P$12),$R$12,""))))))),"")</f>
        <v>0.0208333333333333</v>
      </c>
      <c r="AZ11" s="30" t="n">
        <f aca="false">IF(F11,IF(E11,IF(E11&gt;F11,F11+"24:00"-E11,F11-E11),0),0)+IF(G11,IF(G11,IF(G11&gt;H11,H11+"24:00"-G11,H11-G11),0),0)</f>
        <v>0</v>
      </c>
      <c r="BA11" s="31" t="n">
        <f aca="false">AZ11*24</f>
        <v>0</v>
      </c>
      <c r="BB11" s="30" t="n">
        <f aca="false">IFERROR(IF(WEEKDAY(C11)=WEEKDAY($P$6),$Q$6, IF(WEEKDAY(C11)=WEEKDAY($P$7),$Q$7, IF(WEEKDAY(C11)=WEEKDAY($P$8),$Q$8, IF(WEEKDAY(C11)=WEEKDAY($P$9),$Q$9, IF(WEEKDAY(C11)=WEEKDAY($P$10),$Q$10, IF(WEEKDAY(C11)=WEEKDAY($P$11),$Q$11, IF(WEEKDAY(C11)=WEEKDAY($P$12),$Q$12,""))))))),"")</f>
        <v>0.333333333333333</v>
      </c>
    </row>
    <row r="12" customFormat="false" ht="17.35" hidden="false" customHeight="false" outlineLevel="0" collapsed="false">
      <c r="B12" s="32" t="n">
        <f aca="false">B11+1</f>
        <v>41858</v>
      </c>
      <c r="C12" s="33" t="n">
        <f aca="false">B12</f>
        <v>41858</v>
      </c>
      <c r="D12" s="19"/>
      <c r="E12" s="34"/>
      <c r="F12" s="34"/>
      <c r="G12" s="34"/>
      <c r="H12" s="34"/>
      <c r="I12" s="34" t="str">
        <f aca="true">IF(AZ12=0,"",IF(AY12=0,"",IF(OR(B12&lt;=TODAY(),AZ12),AY12,"")))</f>
        <v/>
      </c>
      <c r="J12" s="22" t="n">
        <f aca="false">IF(AND(Feiertage!$G$2&lt;&gt;"ja",AV12=1),IF(AZ12&gt;0,BB12+AZ12,BB12),IF(AZ12=0,0, IF(I12&lt;&gt;"",AZ12-I12,AZ12)))+AX12</f>
        <v>0</v>
      </c>
      <c r="K12" s="34" t="n">
        <f aca="false">IF(AV12=0,BB12,IF(Feiertage!$G$2="ja","00:00",BB12))</f>
        <v>0.333333333333333</v>
      </c>
      <c r="L12" s="22" t="str">
        <f aca="true">IF(OR(B12&lt;=TODAY(),J12,AW12="G"),IF(J12&lt;&gt;"",IF(J12-K12=0,"",J12-K12),IF(K12&lt;&gt;"",-K12,"")),"")</f>
        <v/>
      </c>
      <c r="M12" s="23" t="str">
        <f aca="false">IF(LOWER(AW12)=LOWER(Urlaub!$W$19),Urlaub!$S$19, IF(LOWER(AW12)=LOWER(Urlaub!$W$20),Urlaub!$S$20, IF(LOWER(AW12)=LOWER(Urlaub!$W$21),Urlaub!$S$21, IF(LOWER(AW12)=LOWER(Urlaub!$W$22),Urlaub!$S$22, IF(LOWER(AW12)=LOWER(Urlaub!$W$23),Urlaub!$S$23, IF(LOWER(AW12)=LOWER(Urlaub!$W$24),Urlaub!$S$24,""))))))&amp;IF(AND(EXACT(LOWER(AW12),AW12),AW12&lt;&gt;0)," 1/2","")</f>
        <v/>
      </c>
      <c r="N12" s="36" t="n">
        <f aca="false">24*J12*IF(WEEKDAY(C12)=WEEKDAY($P$6),$S$6, IF(WEEKDAY(C12)=WEEKDAY($P$7),$S$7, IF(WEEKDAY(C12)=WEEKDAY($P$8),$S$8, IF(WEEKDAY(C12)=WEEKDAY($P$9),$S$9, IF(WEEKDAY(C12)=WEEKDAY($P$10),$S$10, IF(WEEKDAY(C12)=WEEKDAY($P$11),$S$11, IF(WEEKDAY(C12)=WEEKDAY($P$12),$S$12,"")))))))</f>
        <v>0</v>
      </c>
      <c r="P12" s="50" t="n">
        <v>41645</v>
      </c>
      <c r="Q12" s="51" t="n">
        <v>0</v>
      </c>
      <c r="R12" s="52" t="n">
        <v>0.0208333333333333</v>
      </c>
      <c r="S12" s="53"/>
      <c r="AV12" s="0" t="n">
        <f aca="false">IF(IFERROR(MATCH($B12,Feiertage!$B$2:$B$34,0)&gt;0,0),1,0)</f>
        <v>0</v>
      </c>
      <c r="AW12" s="27" t="n">
        <f aca="false">IFERROR(HLOOKUP(DAY(B12),Urlaub!$C$4:$AG$16,MONTH(B12)+1,0),0)</f>
        <v>0</v>
      </c>
      <c r="AX12" s="28" t="n">
        <f aca="false">IFERROR(IF(AW12=0,0,IF(EXACT(LOWER(AW12),AW12),0.5*BB12,BB12)),"")</f>
        <v>0</v>
      </c>
      <c r="AY12" s="29" t="n">
        <f aca="false">IFERROR(IF(WEEKDAY(C12)=WEEKDAY($P$6),$R$6, IF(WEEKDAY(C12)=WEEKDAY($P$7),$R$7, IF(WEEKDAY(C12)=WEEKDAY($P$8),$R$8, IF(WEEKDAY(C12)=WEEKDAY($P$9),$R$9, IF(WEEKDAY(C12)=WEEKDAY($P$10),$R$10, IF(WEEKDAY(C12)=WEEKDAY($P$11),$R$11, IF(WEEKDAY(C12)=WEEKDAY($P$12),$R$12,""))))))),"")</f>
        <v>0.0208333333333333</v>
      </c>
      <c r="AZ12" s="30" t="n">
        <f aca="false">IF(F12,IF(E12,IF(E12&gt;F12,F12+"24:00"-E12,F12-E12),0),0)+IF(G12,IF(G12,IF(G12&gt;H12,H12+"24:00"-G12,H12-G12),0),0)</f>
        <v>0</v>
      </c>
      <c r="BA12" s="31" t="n">
        <f aca="false">AZ12*24</f>
        <v>0</v>
      </c>
      <c r="BB12" s="30" t="n">
        <f aca="false">IFERROR(IF(WEEKDAY(C12)=WEEKDAY($P$6),$Q$6, IF(WEEKDAY(C12)=WEEKDAY($P$7),$Q$7, IF(WEEKDAY(C12)=WEEKDAY($P$8),$Q$8, IF(WEEKDAY(C12)=WEEKDAY($P$9),$Q$9, IF(WEEKDAY(C12)=WEEKDAY($P$10),$Q$10, IF(WEEKDAY(C12)=WEEKDAY($P$11),$Q$11, IF(WEEKDAY(C12)=WEEKDAY($P$12),$Q$12,""))))))),"")</f>
        <v>0.333333333333333</v>
      </c>
    </row>
    <row r="13" customFormat="false" ht="17.35" hidden="false" customHeight="false" outlineLevel="0" collapsed="false">
      <c r="B13" s="32" t="n">
        <f aca="false">B12+1</f>
        <v>41859</v>
      </c>
      <c r="C13" s="33" t="n">
        <f aca="false">B13</f>
        <v>41859</v>
      </c>
      <c r="D13" s="19"/>
      <c r="E13" s="34"/>
      <c r="F13" s="34"/>
      <c r="G13" s="34"/>
      <c r="H13" s="34"/>
      <c r="I13" s="34" t="str">
        <f aca="true">IF(AZ13=0,"",IF(AY13=0,"",IF(OR(B13&lt;=TODAY(),AZ13),AY13,"")))</f>
        <v/>
      </c>
      <c r="J13" s="22" t="n">
        <f aca="false">IF(AND(Feiertage!$G$2&lt;&gt;"ja",AV13=1),IF(AZ13&gt;0,BB13+AZ13,BB13),IF(AZ13=0,0, IF(I13&lt;&gt;"",AZ13-I13,AZ13)))+AX13</f>
        <v>0</v>
      </c>
      <c r="K13" s="34" t="n">
        <f aca="false">IF(AV13=0,BB13,IF(Feiertage!$G$2="ja","00:00",BB13))</f>
        <v>0.333333333333333</v>
      </c>
      <c r="L13" s="22" t="str">
        <f aca="true">IF(OR(B13&lt;=TODAY(),J13,AW13="G"),IF(J13&lt;&gt;"",IF(J13-K13=0,"",J13-K13),IF(K13&lt;&gt;"",-K13,"")),"")</f>
        <v/>
      </c>
      <c r="M13" s="23" t="str">
        <f aca="false">IF(LOWER(AW13)=LOWER(Urlaub!$W$19),Urlaub!$S$19, IF(LOWER(AW13)=LOWER(Urlaub!$W$20),Urlaub!$S$20, IF(LOWER(AW13)=LOWER(Urlaub!$W$21),Urlaub!$S$21, IF(LOWER(AW13)=LOWER(Urlaub!$W$22),Urlaub!$S$22, IF(LOWER(AW13)=LOWER(Urlaub!$W$23),Urlaub!$S$23, IF(LOWER(AW13)=LOWER(Urlaub!$W$24),Urlaub!$S$24,""))))))&amp;IF(AND(EXACT(LOWER(AW13),AW13),AW13&lt;&gt;0)," 1/2","")</f>
        <v/>
      </c>
      <c r="N13" s="36" t="n">
        <f aca="false">24*J13*IF(WEEKDAY(C13)=WEEKDAY($P$6),$S$6, IF(WEEKDAY(C13)=WEEKDAY($P$7),$S$7, IF(WEEKDAY(C13)=WEEKDAY($P$8),$S$8, IF(WEEKDAY(C13)=WEEKDAY($P$9),$S$9, IF(WEEKDAY(C13)=WEEKDAY($P$10),$S$10, IF(WEEKDAY(C13)=WEEKDAY($P$11),$S$11, IF(WEEKDAY(C13)=WEEKDAY($P$12),$S$12,"")))))))</f>
        <v>0</v>
      </c>
      <c r="P13" s="12" t="s">
        <v>19</v>
      </c>
      <c r="Q13" s="54" t="n">
        <f aca="false">SUM(Q6:Q12)</f>
        <v>1.58333333333333</v>
      </c>
      <c r="R13" s="55"/>
      <c r="Y13" s="29"/>
      <c r="AV13" s="0" t="n">
        <f aca="false">IF(IFERROR(MATCH($B13,Feiertage!$B$2:$B$34,0)&gt;0,0),1,0)</f>
        <v>0</v>
      </c>
      <c r="AW13" s="27" t="n">
        <f aca="false">IFERROR(HLOOKUP(DAY(B13),Urlaub!$C$4:$AG$16,MONTH(B13)+1,0),0)</f>
        <v>0</v>
      </c>
      <c r="AX13" s="28" t="n">
        <f aca="false">IFERROR(IF(AW13=0,0,IF(EXACT(LOWER(AW13),AW13),0.5*BB13,BB13)),"")</f>
        <v>0</v>
      </c>
      <c r="AY13" s="29" t="n">
        <f aca="false">IFERROR(IF(WEEKDAY(C13)=WEEKDAY($P$6),$R$6, IF(WEEKDAY(C13)=WEEKDAY($P$7),$R$7, IF(WEEKDAY(C13)=WEEKDAY($P$8),$R$8, IF(WEEKDAY(C13)=WEEKDAY($P$9),$R$9, IF(WEEKDAY(C13)=WEEKDAY($P$10),$R$10, IF(WEEKDAY(C13)=WEEKDAY($P$11),$R$11, IF(WEEKDAY(C13)=WEEKDAY($P$12),$R$12,""))))))),"")</f>
        <v>0.0208333333333333</v>
      </c>
      <c r="AZ13" s="30" t="n">
        <f aca="false">IF(F13,IF(E13,IF(E13&gt;F13,F13+"24:00"-E13,F13-E13),0),0)+IF(G13,IF(G13,IF(G13&gt;H13,H13+"24:00"-G13,H13-G13),0),0)</f>
        <v>0</v>
      </c>
      <c r="BA13" s="31" t="n">
        <f aca="false">AZ13*24</f>
        <v>0</v>
      </c>
      <c r="BB13" s="30" t="n">
        <f aca="false">IFERROR(IF(WEEKDAY(C13)=WEEKDAY($P$6),$Q$6, IF(WEEKDAY(C13)=WEEKDAY($P$7),$Q$7, IF(WEEKDAY(C13)=WEEKDAY($P$8),$Q$8, IF(WEEKDAY(C13)=WEEKDAY($P$9),$Q$9, IF(WEEKDAY(C13)=WEEKDAY($P$10),$Q$10, IF(WEEKDAY(C13)=WEEKDAY($P$11),$Q$11, IF(WEEKDAY(C13)=WEEKDAY($P$12),$Q$12,""))))))),"")</f>
        <v>0.333333333333333</v>
      </c>
    </row>
    <row r="14" customFormat="false" ht="17.35" hidden="false" customHeight="false" outlineLevel="0" collapsed="false">
      <c r="B14" s="32" t="n">
        <f aca="false">B13+1</f>
        <v>41860</v>
      </c>
      <c r="C14" s="33" t="n">
        <f aca="false">B14</f>
        <v>41860</v>
      </c>
      <c r="D14" s="19"/>
      <c r="E14" s="34"/>
      <c r="F14" s="34"/>
      <c r="G14" s="34"/>
      <c r="H14" s="34"/>
      <c r="I14" s="34" t="str">
        <f aca="true">IF(AZ14=0,"",IF(AY14=0,"",IF(OR(B14&lt;=TODAY(),AZ14),AY14,"")))</f>
        <v/>
      </c>
      <c r="J14" s="22" t="n">
        <f aca="false">IF(AND(Feiertage!$G$2&lt;&gt;"ja",AV14=1),IF(AZ14&gt;0,BB14+AZ14,BB14),IF(AZ14=0,0, IF(I14&lt;&gt;"",AZ14-I14,AZ14)))+AX14</f>
        <v>0</v>
      </c>
      <c r="K14" s="34" t="n">
        <f aca="false">IF(AV14=0,BB14,IF(Feiertage!$G$2="ja","00:00",BB14))</f>
        <v>0.25</v>
      </c>
      <c r="L14" s="22" t="str">
        <f aca="true">IF(OR(B14&lt;=TODAY(),J14,AW14="G"),IF(J14&lt;&gt;"",IF(J14-K14=0,"",J14-K14),IF(K14&lt;&gt;"",-K14,"")),"")</f>
        <v/>
      </c>
      <c r="M14" s="23" t="str">
        <f aca="false">IF(LOWER(AW14)=LOWER(Urlaub!$W$19),Urlaub!$S$19, IF(LOWER(AW14)=LOWER(Urlaub!$W$20),Urlaub!$S$20, IF(LOWER(AW14)=LOWER(Urlaub!$W$21),Urlaub!$S$21, IF(LOWER(AW14)=LOWER(Urlaub!$W$22),Urlaub!$S$22, IF(LOWER(AW14)=LOWER(Urlaub!$W$23),Urlaub!$S$23, IF(LOWER(AW14)=LOWER(Urlaub!$W$24),Urlaub!$S$24,""))))))&amp;IF(AND(EXACT(LOWER(AW14),AW14),AW14&lt;&gt;0)," 1/2","")</f>
        <v/>
      </c>
      <c r="N14" s="36" t="n">
        <f aca="false">24*J14*IF(WEEKDAY(C14)=WEEKDAY($P$6),$S$6, IF(WEEKDAY(C14)=WEEKDAY($P$7),$S$7, IF(WEEKDAY(C14)=WEEKDAY($P$8),$S$8, IF(WEEKDAY(C14)=WEEKDAY($P$9),$S$9, IF(WEEKDAY(C14)=WEEKDAY($P$10),$S$10, IF(WEEKDAY(C14)=WEEKDAY($P$11),$S$11, IF(WEEKDAY(C14)=WEEKDAY($P$12),$S$12,"")))))))</f>
        <v>0</v>
      </c>
      <c r="O14" s="16"/>
      <c r="AV14" s="0" t="n">
        <f aca="false">IF(IFERROR(MATCH($B14,Feiertage!$B$2:$B$34,0)&gt;0,0),1,0)</f>
        <v>0</v>
      </c>
      <c r="AW14" s="27" t="n">
        <f aca="false">IFERROR(HLOOKUP(DAY(B14),Urlaub!$C$4:$AG$16,MONTH(B14)+1,0),0)</f>
        <v>0</v>
      </c>
      <c r="AX14" s="28" t="n">
        <f aca="false">IFERROR(IF(AW14=0,0,IF(EXACT(LOWER(AW14),AW14),0.5*BB14,BB14)),"")</f>
        <v>0</v>
      </c>
      <c r="AY14" s="29" t="n">
        <f aca="false">IFERROR(IF(WEEKDAY(C14)=WEEKDAY($P$6),$R$6, IF(WEEKDAY(C14)=WEEKDAY($P$7),$R$7, IF(WEEKDAY(C14)=WEEKDAY($P$8),$R$8, IF(WEEKDAY(C14)=WEEKDAY($P$9),$R$9, IF(WEEKDAY(C14)=WEEKDAY($P$10),$R$10, IF(WEEKDAY(C14)=WEEKDAY($P$11),$R$11, IF(WEEKDAY(C14)=WEEKDAY($P$12),$R$12,""))))))),"")</f>
        <v>0.0208333333333333</v>
      </c>
      <c r="AZ14" s="30" t="n">
        <f aca="false">IF(F14,IF(E14,IF(E14&gt;F14,F14+"24:00"-E14,F14-E14),0),0)+IF(G14,IF(G14,IF(G14&gt;H14,H14+"24:00"-G14,H14-G14),0),0)</f>
        <v>0</v>
      </c>
      <c r="BA14" s="31" t="n">
        <f aca="false">AZ14*24</f>
        <v>0</v>
      </c>
      <c r="BB14" s="30" t="n">
        <f aca="false">IFERROR(IF(WEEKDAY(C14)=WEEKDAY($P$6),$Q$6, IF(WEEKDAY(C14)=WEEKDAY($P$7),$Q$7, IF(WEEKDAY(C14)=WEEKDAY($P$8),$Q$8, IF(WEEKDAY(C14)=WEEKDAY($P$9),$Q$9, IF(WEEKDAY(C14)=WEEKDAY($P$10),$Q$10, IF(WEEKDAY(C14)=WEEKDAY($P$11),$Q$11, IF(WEEKDAY(C14)=WEEKDAY($P$12),$Q$12,""))))))),"")</f>
        <v>0.25</v>
      </c>
    </row>
    <row r="15" customFormat="false" ht="17.35" hidden="false" customHeight="false" outlineLevel="0" collapsed="false">
      <c r="B15" s="32" t="n">
        <f aca="false">B14+1</f>
        <v>41861</v>
      </c>
      <c r="C15" s="33" t="n">
        <f aca="false">B15</f>
        <v>41861</v>
      </c>
      <c r="D15" s="19"/>
      <c r="E15" s="34"/>
      <c r="F15" s="34"/>
      <c r="G15" s="34"/>
      <c r="H15" s="34"/>
      <c r="I15" s="34" t="str">
        <f aca="true">IF(AZ15=0,"",IF(AY15=0,"",IF(OR(B15&lt;=TODAY(),AZ15),AY15,"")))</f>
        <v/>
      </c>
      <c r="J15" s="22" t="n">
        <f aca="false">IF(AND(Feiertage!$G$2&lt;&gt;"ja",AV15=1),IF(AZ15&gt;0,BB15+AZ15,BB15),IF(AZ15=0,0, IF(I15&lt;&gt;"",AZ15-I15,AZ15)))+AX15</f>
        <v>0</v>
      </c>
      <c r="K15" s="34" t="n">
        <f aca="false">IF(AV15=0,BB15,IF(Feiertage!$G$2="ja","00:00",BB15))</f>
        <v>0</v>
      </c>
      <c r="L15" s="22" t="str">
        <f aca="true">IF(OR(B15&lt;=TODAY(),J15,AW15="G"),IF(J15&lt;&gt;"",IF(J15-K15=0,"",J15-K15),IF(K15&lt;&gt;"",-K15,"")),"")</f>
        <v/>
      </c>
      <c r="M15" s="23" t="str">
        <f aca="false">IF(LOWER(AW15)=LOWER(Urlaub!$W$19),Urlaub!$S$19, IF(LOWER(AW15)=LOWER(Urlaub!$W$20),Urlaub!$S$20, IF(LOWER(AW15)=LOWER(Urlaub!$W$21),Urlaub!$S$21, IF(LOWER(AW15)=LOWER(Urlaub!$W$22),Urlaub!$S$22, IF(LOWER(AW15)=LOWER(Urlaub!$W$23),Urlaub!$S$23, IF(LOWER(AW15)=LOWER(Urlaub!$W$24),Urlaub!$S$24,""))))))&amp;IF(AND(EXACT(LOWER(AW15),AW15),AW15&lt;&gt;0)," 1/2","")</f>
        <v/>
      </c>
      <c r="N15" s="36" t="n">
        <f aca="false">24*J15*IF(WEEKDAY(C15)=WEEKDAY($P$6),$S$6, IF(WEEKDAY(C15)=WEEKDAY($P$7),$S$7, IF(WEEKDAY(C15)=WEEKDAY($P$8),$S$8, IF(WEEKDAY(C15)=WEEKDAY($P$9),$S$9, IF(WEEKDAY(C15)=WEEKDAY($P$10),$S$10, IF(WEEKDAY(C15)=WEEKDAY($P$11),$S$11, IF(WEEKDAY(C15)=WEEKDAY($P$12),$S$12,"")))))))</f>
        <v>0</v>
      </c>
      <c r="AV15" s="0" t="n">
        <f aca="false">IF(IFERROR(MATCH($B15,Feiertage!$B$2:$B$34,0)&gt;0,0),1,0)</f>
        <v>0</v>
      </c>
      <c r="AW15" s="27" t="n">
        <f aca="false">IFERROR(HLOOKUP(DAY(B15),Urlaub!$C$4:$AG$16,MONTH(B15)+1,0),0)</f>
        <v>0</v>
      </c>
      <c r="AX15" s="28" t="n">
        <f aca="false">IFERROR(IF(AW15=0,0,IF(EXACT(LOWER(AW15),AW15),0.5*BB15,BB15)),"")</f>
        <v>0</v>
      </c>
      <c r="AY15" s="29" t="n">
        <f aca="false">IFERROR(IF(WEEKDAY(C15)=WEEKDAY($P$6),$R$6, IF(WEEKDAY(C15)=WEEKDAY($P$7),$R$7, IF(WEEKDAY(C15)=WEEKDAY($P$8),$R$8, IF(WEEKDAY(C15)=WEEKDAY($P$9),$R$9, IF(WEEKDAY(C15)=WEEKDAY($P$10),$R$10, IF(WEEKDAY(C15)=WEEKDAY($P$11),$R$11, IF(WEEKDAY(C15)=WEEKDAY($P$12),$R$12,""))))))),"")</f>
        <v>0.0208333333333333</v>
      </c>
      <c r="AZ15" s="30" t="n">
        <f aca="false">IF(F15,IF(E15,IF(E15&gt;F15,F15+"24:00"-E15,F15-E15),0),0)+IF(G15,IF(G15,IF(G15&gt;H15,H15+"24:00"-G15,H15-G15),0),0)</f>
        <v>0</v>
      </c>
      <c r="BA15" s="31" t="n">
        <f aca="false">AZ15*24</f>
        <v>0</v>
      </c>
      <c r="BB15" s="30" t="n">
        <f aca="false">IFERROR(IF(WEEKDAY(C15)=WEEKDAY($P$6),$Q$6, IF(WEEKDAY(C15)=WEEKDAY($P$7),$Q$7, IF(WEEKDAY(C15)=WEEKDAY($P$8),$Q$8, IF(WEEKDAY(C15)=WEEKDAY($P$9),$Q$9, IF(WEEKDAY(C15)=WEEKDAY($P$10),$Q$10, IF(WEEKDAY(C15)=WEEKDAY($P$11),$Q$11, IF(WEEKDAY(C15)=WEEKDAY($P$12),$Q$12,""))))))),"")</f>
        <v>0</v>
      </c>
    </row>
    <row r="16" customFormat="false" ht="17.35" hidden="false" customHeight="false" outlineLevel="0" collapsed="false">
      <c r="B16" s="32" t="n">
        <f aca="false">B15+1</f>
        <v>41862</v>
      </c>
      <c r="C16" s="33" t="n">
        <f aca="false">B16</f>
        <v>41862</v>
      </c>
      <c r="D16" s="19"/>
      <c r="E16" s="34"/>
      <c r="F16" s="34"/>
      <c r="G16" s="34"/>
      <c r="H16" s="34"/>
      <c r="I16" s="34" t="str">
        <f aca="true">IF(AZ16=0,"",IF(AY16=0,"",IF(OR(B16&lt;=TODAY(),AZ16),AY16,"")))</f>
        <v/>
      </c>
      <c r="J16" s="22" t="n">
        <f aca="false">IF(AND(Feiertage!$G$2&lt;&gt;"ja",AV16=1),IF(AZ16&gt;0,BB16+AZ16,BB16),IF(AZ16=0,0, IF(I16&lt;&gt;"",AZ16-I16,AZ16)))+AX16</f>
        <v>0</v>
      </c>
      <c r="K16" s="34" t="n">
        <f aca="false">IF(AV16=0,BB16,IF(Feiertage!$G$2="ja","00:00",BB16))</f>
        <v>0</v>
      </c>
      <c r="L16" s="22" t="str">
        <f aca="true">IF(OR(B16&lt;=TODAY(),J16,AW16="G"),IF(J16&lt;&gt;"",IF(J16-K16=0,"",J16-K16),IF(K16&lt;&gt;"",-K16,"")),"")</f>
        <v/>
      </c>
      <c r="M16" s="23" t="str">
        <f aca="false">IF(LOWER(AW16)=LOWER(Urlaub!$W$19),Urlaub!$S$19, IF(LOWER(AW16)=LOWER(Urlaub!$W$20),Urlaub!$S$20, IF(LOWER(AW16)=LOWER(Urlaub!$W$21),Urlaub!$S$21, IF(LOWER(AW16)=LOWER(Urlaub!$W$22),Urlaub!$S$22, IF(LOWER(AW16)=LOWER(Urlaub!$W$23),Urlaub!$S$23, IF(LOWER(AW16)=LOWER(Urlaub!$W$24),Urlaub!$S$24,""))))))&amp;IF(AND(EXACT(LOWER(AW16),AW16),AW16&lt;&gt;0)," 1/2","")</f>
        <v/>
      </c>
      <c r="N16" s="36" t="n">
        <f aca="false">24*J16*IF(WEEKDAY(C16)=WEEKDAY($P$6),$S$6, IF(WEEKDAY(C16)=WEEKDAY($P$7),$S$7, IF(WEEKDAY(C16)=WEEKDAY($P$8),$S$8, IF(WEEKDAY(C16)=WEEKDAY($P$9),$S$9, IF(WEEKDAY(C16)=WEEKDAY($P$10),$S$10, IF(WEEKDAY(C16)=WEEKDAY($P$11),$S$11, IF(WEEKDAY(C16)=WEEKDAY($P$12),$S$12,"")))))))</f>
        <v>0</v>
      </c>
      <c r="AV16" s="0" t="n">
        <f aca="false">IF(IFERROR(MATCH($B16,Feiertage!$B$2:$B$34,0)&gt;0,0),1,0)</f>
        <v>0</v>
      </c>
      <c r="AW16" s="27" t="n">
        <f aca="false">IFERROR(HLOOKUP(DAY(B16),Urlaub!$C$4:$AG$16,MONTH(B16)+1,0),0)</f>
        <v>0</v>
      </c>
      <c r="AX16" s="28" t="n">
        <f aca="false">IFERROR(IF(AW16=0,0,IF(EXACT(LOWER(AW16),AW16),0.5*BB16,BB16)),"")</f>
        <v>0</v>
      </c>
      <c r="AY16" s="29" t="n">
        <f aca="false">IFERROR(IF(WEEKDAY(C16)=WEEKDAY($P$6),$R$6, IF(WEEKDAY(C16)=WEEKDAY($P$7),$R$7, IF(WEEKDAY(C16)=WEEKDAY($P$8),$R$8, IF(WEEKDAY(C16)=WEEKDAY($P$9),$R$9, IF(WEEKDAY(C16)=WEEKDAY($P$10),$R$10, IF(WEEKDAY(C16)=WEEKDAY($P$11),$R$11, IF(WEEKDAY(C16)=WEEKDAY($P$12),$R$12,""))))))),"")</f>
        <v>0.0208333333333333</v>
      </c>
      <c r="AZ16" s="30" t="n">
        <f aca="false">IF(F16,IF(E16,IF(E16&gt;F16,F16+"24:00"-E16,F16-E16),0),0)+IF(G16,IF(G16,IF(G16&gt;H16,H16+"24:00"-G16,H16-G16),0),0)</f>
        <v>0</v>
      </c>
      <c r="BA16" s="31" t="n">
        <f aca="false">AZ16*24</f>
        <v>0</v>
      </c>
      <c r="BB16" s="30" t="n">
        <f aca="false">IFERROR(IF(WEEKDAY(C16)=WEEKDAY($P$6),$Q$6, IF(WEEKDAY(C16)=WEEKDAY($P$7),$Q$7, IF(WEEKDAY(C16)=WEEKDAY($P$8),$Q$8, IF(WEEKDAY(C16)=WEEKDAY($P$9),$Q$9, IF(WEEKDAY(C16)=WEEKDAY($P$10),$Q$10, IF(WEEKDAY(C16)=WEEKDAY($P$11),$Q$11, IF(WEEKDAY(C16)=WEEKDAY($P$12),$Q$12,""))))))),"")</f>
        <v>0</v>
      </c>
    </row>
    <row r="17" customFormat="false" ht="17.35" hidden="false" customHeight="false" outlineLevel="0" collapsed="false">
      <c r="B17" s="32" t="n">
        <f aca="false">B16+1</f>
        <v>41863</v>
      </c>
      <c r="C17" s="33" t="n">
        <f aca="false">B17</f>
        <v>41863</v>
      </c>
      <c r="D17" s="19"/>
      <c r="E17" s="34"/>
      <c r="F17" s="34"/>
      <c r="G17" s="34"/>
      <c r="H17" s="34"/>
      <c r="I17" s="34" t="str">
        <f aca="true">IF(AZ17=0,"",IF(AY17=0,"",IF(OR(B17&lt;=TODAY(),AZ17),AY17,"")))</f>
        <v/>
      </c>
      <c r="J17" s="22" t="n">
        <f aca="false">IF(AND(Feiertage!$G$2&lt;&gt;"ja",AV17=1),IF(AZ17&gt;0,BB17+AZ17,BB17),IF(AZ17=0,0, IF(I17&lt;&gt;"",AZ17-I17,AZ17)))+AX17</f>
        <v>0</v>
      </c>
      <c r="K17" s="34" t="n">
        <f aca="false">IF(AV17=0,BB17,IF(Feiertage!$G$2="ja","00:00",BB17))</f>
        <v>0.333333333333333</v>
      </c>
      <c r="L17" s="22" t="str">
        <f aca="true">IF(OR(B17&lt;=TODAY(),J17,AW17="G"),IF(J17&lt;&gt;"",IF(J17-K17=0,"",J17-K17),IF(K17&lt;&gt;"",-K17,"")),"")</f>
        <v/>
      </c>
      <c r="M17" s="23" t="str">
        <f aca="false">IF(LOWER(AW17)=LOWER(Urlaub!$W$19),Urlaub!$S$19, IF(LOWER(AW17)=LOWER(Urlaub!$W$20),Urlaub!$S$20, IF(LOWER(AW17)=LOWER(Urlaub!$W$21),Urlaub!$S$21, IF(LOWER(AW17)=LOWER(Urlaub!$W$22),Urlaub!$S$22, IF(LOWER(AW17)=LOWER(Urlaub!$W$23),Urlaub!$S$23, IF(LOWER(AW17)=LOWER(Urlaub!$W$24),Urlaub!$S$24,""))))))&amp;IF(AND(EXACT(LOWER(AW17),AW17),AW17&lt;&gt;0)," 1/2","")</f>
        <v/>
      </c>
      <c r="N17" s="36" t="n">
        <f aca="false">24*J17*IF(WEEKDAY(C17)=WEEKDAY($P$6),$S$6, IF(WEEKDAY(C17)=WEEKDAY($P$7),$S$7, IF(WEEKDAY(C17)=WEEKDAY($P$8),$S$8, IF(WEEKDAY(C17)=WEEKDAY($P$9),$S$9, IF(WEEKDAY(C17)=WEEKDAY($P$10),$S$10, IF(WEEKDAY(C17)=WEEKDAY($P$11),$S$11, IF(WEEKDAY(C17)=WEEKDAY($P$12),$S$12,"")))))))</f>
        <v>0</v>
      </c>
      <c r="AV17" s="0" t="n">
        <f aca="false">IF(IFERROR(MATCH($B17,Feiertage!$B$2:$B$34,0)&gt;0,0),1,0)</f>
        <v>0</v>
      </c>
      <c r="AW17" s="27" t="n">
        <f aca="false">IFERROR(HLOOKUP(DAY(B17),Urlaub!$C$4:$AG$16,MONTH(B17)+1,0),0)</f>
        <v>0</v>
      </c>
      <c r="AX17" s="28" t="n">
        <f aca="false">IFERROR(IF(OR(AW17=0,AW17="G"),0,IF(EXACT(LOWER(AW17),AW17),0.5*BB17,BB17)),"")</f>
        <v>0</v>
      </c>
      <c r="AY17" s="29" t="n">
        <f aca="false">IFERROR(IF(WEEKDAY(C17)=WEEKDAY($P$6),$R$6, IF(WEEKDAY(C17)=WEEKDAY($P$7),$R$7, IF(WEEKDAY(C17)=WEEKDAY($P$8),$R$8, IF(WEEKDAY(C17)=WEEKDAY($P$9),$R$9, IF(WEEKDAY(C17)=WEEKDAY($P$10),$R$10, IF(WEEKDAY(C17)=WEEKDAY($P$11),$R$11, IF(WEEKDAY(C17)=WEEKDAY($P$12),$R$12,""))))))),"")</f>
        <v>0.0208333333333333</v>
      </c>
      <c r="AZ17" s="30" t="n">
        <f aca="false">IF(F17,IF(E17,IF(E17&gt;F17,F17+"24:00"-E17,F17-E17),0),0)+IF(G17,IF(G17,IF(G17&gt;H17,H17+"24:00"-G17,H17-G17),0),0)</f>
        <v>0</v>
      </c>
      <c r="BA17" s="31" t="n">
        <f aca="false">AZ17*24</f>
        <v>0</v>
      </c>
      <c r="BB17" s="30" t="n">
        <f aca="false">IFERROR(IF(WEEKDAY(C17)=WEEKDAY($P$6),$Q$6, IF(WEEKDAY(C17)=WEEKDAY($P$7),$Q$7, IF(WEEKDAY(C17)=WEEKDAY($P$8),$Q$8, IF(WEEKDAY(C17)=WEEKDAY($P$9),$Q$9, IF(WEEKDAY(C17)=WEEKDAY($P$10),$Q$10, IF(WEEKDAY(C17)=WEEKDAY($P$11),$Q$11, IF(WEEKDAY(C17)=WEEKDAY($P$12),$Q$12,""))))))),"")</f>
        <v>0.333333333333333</v>
      </c>
    </row>
    <row r="18" customFormat="false" ht="17.35" hidden="false" customHeight="false" outlineLevel="0" collapsed="false">
      <c r="B18" s="32" t="n">
        <f aca="false">B17+1</f>
        <v>41864</v>
      </c>
      <c r="C18" s="33" t="n">
        <f aca="false">B18</f>
        <v>41864</v>
      </c>
      <c r="D18" s="19"/>
      <c r="E18" s="34"/>
      <c r="F18" s="34"/>
      <c r="G18" s="34"/>
      <c r="H18" s="34"/>
      <c r="I18" s="34" t="str">
        <f aca="true">IF(AZ18=0,"",IF(AY18=0,"",IF(OR(B18&lt;=TODAY(),AZ18),AY18,"")))</f>
        <v/>
      </c>
      <c r="J18" s="22" t="n">
        <f aca="false">IF(AND(Feiertage!$G$2&lt;&gt;"ja",AV18=1),IF(AZ18&gt;0,BB18+AZ18,BB18),IF(AZ18=0,0, IF(I18&lt;&gt;"",AZ18-I18,AZ18)))+AX18</f>
        <v>0</v>
      </c>
      <c r="K18" s="34" t="n">
        <f aca="false">IF(AV18=0,BB18,IF(Feiertage!$G$2="ja","00:00",BB18))</f>
        <v>0.333333333333333</v>
      </c>
      <c r="L18" s="22" t="str">
        <f aca="true">IF(OR(B18&lt;=TODAY(),J18,AW18="G"),IF(J18&lt;&gt;"",IF(J18-K18=0,"",J18-K18),IF(K18&lt;&gt;"",-K18,"")),"")</f>
        <v/>
      </c>
      <c r="M18" s="23" t="str">
        <f aca="false">IF(LOWER(AW18)=LOWER(Urlaub!$W$19),Urlaub!$S$19, IF(LOWER(AW18)=LOWER(Urlaub!$W$20),Urlaub!$S$20, IF(LOWER(AW18)=LOWER(Urlaub!$W$21),Urlaub!$S$21, IF(LOWER(AW18)=LOWER(Urlaub!$W$22),Urlaub!$S$22, IF(LOWER(AW18)=LOWER(Urlaub!$W$23),Urlaub!$S$23, IF(LOWER(AW18)=LOWER(Urlaub!$W$24),Urlaub!$S$24,""))))))&amp;IF(AND(EXACT(LOWER(AW18),AW18),AW18&lt;&gt;0)," 1/2","")</f>
        <v/>
      </c>
      <c r="N18" s="36" t="n">
        <f aca="false">24*J18*IF(WEEKDAY(C18)=WEEKDAY($P$6),$S$6, IF(WEEKDAY(C18)=WEEKDAY($P$7),$S$7, IF(WEEKDAY(C18)=WEEKDAY($P$8),$S$8, IF(WEEKDAY(C18)=WEEKDAY($P$9),$S$9, IF(WEEKDAY(C18)=WEEKDAY($P$10),$S$10, IF(WEEKDAY(C18)=WEEKDAY($P$11),$S$11, IF(WEEKDAY(C18)=WEEKDAY($P$12),$S$12,"")))))))</f>
        <v>0</v>
      </c>
      <c r="AV18" s="0" t="n">
        <f aca="false">IF(IFERROR(MATCH($B18,Feiertage!$B$2:$B$34,0)&gt;0,0),1,0)</f>
        <v>0</v>
      </c>
      <c r="AW18" s="27" t="n">
        <f aca="false">IFERROR(HLOOKUP(DAY(B18),Urlaub!$C$4:$AG$16,MONTH(B18)+1,0),0)</f>
        <v>0</v>
      </c>
      <c r="AX18" s="28" t="n">
        <f aca="false">IFERROR(IF(OR(AW18=0,AW18="G"),0,IF(EXACT(LOWER(AW18),AW18),0.5*BB18,BB18)),"")</f>
        <v>0</v>
      </c>
      <c r="AY18" s="29" t="n">
        <f aca="false">IFERROR(IF(WEEKDAY(C18)=WEEKDAY($P$6),$R$6, IF(WEEKDAY(C18)=WEEKDAY($P$7),$R$7, IF(WEEKDAY(C18)=WEEKDAY($P$8),$R$8, IF(WEEKDAY(C18)=WEEKDAY($P$9),$R$9, IF(WEEKDAY(C18)=WEEKDAY($P$10),$R$10, IF(WEEKDAY(C18)=WEEKDAY($P$11),$R$11, IF(WEEKDAY(C18)=WEEKDAY($P$12),$R$12,""))))))),"")</f>
        <v>0.0208333333333333</v>
      </c>
      <c r="AZ18" s="30" t="n">
        <f aca="false">IF(F18,IF(E18,IF(E18&gt;F18,F18+"24:00"-E18,F18-E18),0),0)+IF(G18,IF(G18,IF(G18&gt;H18,H18+"24:00"-G18,H18-G18),0),0)</f>
        <v>0</v>
      </c>
      <c r="BA18" s="31" t="n">
        <f aca="false">AZ18*24</f>
        <v>0</v>
      </c>
      <c r="BB18" s="30" t="n">
        <f aca="false">IFERROR(IF(WEEKDAY(C18)=WEEKDAY($P$6),$Q$6, IF(WEEKDAY(C18)=WEEKDAY($P$7),$Q$7, IF(WEEKDAY(C18)=WEEKDAY($P$8),$Q$8, IF(WEEKDAY(C18)=WEEKDAY($P$9),$Q$9, IF(WEEKDAY(C18)=WEEKDAY($P$10),$Q$10, IF(WEEKDAY(C18)=WEEKDAY($P$11),$Q$11, IF(WEEKDAY(C18)=WEEKDAY($P$12),$Q$12,""))))))),"")</f>
        <v>0.333333333333333</v>
      </c>
    </row>
    <row r="19" customFormat="false" ht="17.35" hidden="false" customHeight="false" outlineLevel="0" collapsed="false">
      <c r="B19" s="32" t="n">
        <f aca="false">B18+1</f>
        <v>41865</v>
      </c>
      <c r="C19" s="33" t="n">
        <f aca="false">B19</f>
        <v>41865</v>
      </c>
      <c r="D19" s="19"/>
      <c r="E19" s="34"/>
      <c r="F19" s="34"/>
      <c r="G19" s="34"/>
      <c r="H19" s="34"/>
      <c r="I19" s="34" t="str">
        <f aca="true">IF(AZ19=0,"",IF(AY19=0,"",IF(OR(B19&lt;=TODAY(),AZ19),AY19,"")))</f>
        <v/>
      </c>
      <c r="J19" s="22" t="n">
        <f aca="false">IF(AND(Feiertage!$G$2&lt;&gt;"ja",AV19=1),IF(AZ19&gt;0,BB19+AZ19,BB19),IF(AZ19=0,0, IF(I19&lt;&gt;"",AZ19-I19,AZ19)))+AX19</f>
        <v>0</v>
      </c>
      <c r="K19" s="34" t="str">
        <f aca="false">IF(AV19=0,BB19,IF(Feiertage!$G$2="ja","00:00",BB19))</f>
        <v>00:00</v>
      </c>
      <c r="L19" s="22" t="str">
        <f aca="true">IF(OR(B19&lt;=TODAY(),J19,AW19="G"),IF(J19&lt;&gt;"",IF(J19-K19=0,"",J19-K19),IF(K19&lt;&gt;"",-K19,"")),"")</f>
        <v/>
      </c>
      <c r="M19" s="23" t="str">
        <f aca="false">IF(LOWER(AW19)=LOWER(Urlaub!$W$19),Urlaub!$S$19, IF(LOWER(AW19)=LOWER(Urlaub!$W$20),Urlaub!$S$20, IF(LOWER(AW19)=LOWER(Urlaub!$W$21),Urlaub!$S$21, IF(LOWER(AW19)=LOWER(Urlaub!$W$22),Urlaub!$S$22, IF(LOWER(AW19)=LOWER(Urlaub!$W$23),Urlaub!$S$23, IF(LOWER(AW19)=LOWER(Urlaub!$W$24),Urlaub!$S$24,""))))))&amp;IF(AND(EXACT(LOWER(AW19),AW19),AW19&lt;&gt;0)," 1/2","")</f>
        <v/>
      </c>
      <c r="N19" s="36" t="n">
        <f aca="false">24*J19*IF(WEEKDAY(C19)=WEEKDAY($P$6),$S$6, IF(WEEKDAY(C19)=WEEKDAY($P$7),$S$7, IF(WEEKDAY(C19)=WEEKDAY($P$8),$S$8, IF(WEEKDAY(C19)=WEEKDAY($P$9),$S$9, IF(WEEKDAY(C19)=WEEKDAY($P$10),$S$10, IF(WEEKDAY(C19)=WEEKDAY($P$11),$S$11, IF(WEEKDAY(C19)=WEEKDAY($P$12),$S$12,"")))))))</f>
        <v>0</v>
      </c>
      <c r="AV19" s="0" t="n">
        <f aca="false">IF(IFERROR(MATCH($B19,Feiertage!$B$2:$B$34,0)&gt;0,0),1,0)</f>
        <v>1</v>
      </c>
      <c r="AW19" s="27" t="n">
        <f aca="false">IFERROR(HLOOKUP(DAY(B19),Urlaub!$C$4:$AG$16,MONTH(B19)+1,0),0)</f>
        <v>0</v>
      </c>
      <c r="AX19" s="28" t="n">
        <f aca="false">IFERROR(IF(OR(AW19=0,AW19="G"),0,IF(EXACT(LOWER(AW19),AW19),0.5*BB19,BB19)),"")</f>
        <v>0</v>
      </c>
      <c r="AY19" s="29" t="n">
        <f aca="false">IFERROR(IF(WEEKDAY(C19)=WEEKDAY($P$6),$R$6, IF(WEEKDAY(C19)=WEEKDAY($P$7),$R$7, IF(WEEKDAY(C19)=WEEKDAY($P$8),$R$8, IF(WEEKDAY(C19)=WEEKDAY($P$9),$R$9, IF(WEEKDAY(C19)=WEEKDAY($P$10),$R$10, IF(WEEKDAY(C19)=WEEKDAY($P$11),$R$11, IF(WEEKDAY(C19)=WEEKDAY($P$12),$R$12,""))))))),"")</f>
        <v>0.0208333333333333</v>
      </c>
      <c r="AZ19" s="30" t="n">
        <f aca="false">IF(F19,IF(E19,IF(E19&gt;F19,F19+"24:00"-E19,F19-E19),0),0)+IF(G19,IF(G19,IF(G19&gt;H19,H19+"24:00"-G19,H19-G19),0),0)</f>
        <v>0</v>
      </c>
      <c r="BA19" s="31" t="n">
        <f aca="false">AZ19*24</f>
        <v>0</v>
      </c>
      <c r="BB19" s="30" t="n">
        <f aca="false">IFERROR(IF(WEEKDAY(C19)=WEEKDAY($P$6),$Q$6, IF(WEEKDAY(C19)=WEEKDAY($P$7),$Q$7, IF(WEEKDAY(C19)=WEEKDAY($P$8),$Q$8, IF(WEEKDAY(C19)=WEEKDAY($P$9),$Q$9, IF(WEEKDAY(C19)=WEEKDAY($P$10),$Q$10, IF(WEEKDAY(C19)=WEEKDAY($P$11),$Q$11, IF(WEEKDAY(C19)=WEEKDAY($P$12),$Q$12,""))))))),"")</f>
        <v>0.333333333333333</v>
      </c>
    </row>
    <row r="20" customFormat="false" ht="17.35" hidden="false" customHeight="false" outlineLevel="0" collapsed="false">
      <c r="B20" s="32" t="n">
        <f aca="false">B19+1</f>
        <v>41866</v>
      </c>
      <c r="C20" s="33" t="n">
        <f aca="false">B20</f>
        <v>41866</v>
      </c>
      <c r="D20" s="19"/>
      <c r="E20" s="34"/>
      <c r="F20" s="34"/>
      <c r="G20" s="34"/>
      <c r="H20" s="34"/>
      <c r="I20" s="34" t="str">
        <f aca="true">IF(AZ20=0,"",IF(AY20=0,"",IF(OR(B20&lt;=TODAY(),AZ20),AY20,"")))</f>
        <v/>
      </c>
      <c r="J20" s="22" t="n">
        <f aca="false">IF(AND(Feiertage!$G$2&lt;&gt;"ja",AV20=1),IF(AZ20&gt;0,BB20+AZ20,BB20),IF(AZ20=0,0, IF(I20&lt;&gt;"",AZ20-I20,AZ20)))+AX20</f>
        <v>0</v>
      </c>
      <c r="K20" s="34" t="n">
        <f aca="false">IF(AV20=0,BB20,IF(Feiertage!$G$2="ja","00:00",BB20))</f>
        <v>0.333333333333333</v>
      </c>
      <c r="L20" s="22" t="str">
        <f aca="true">IF(OR(B20&lt;=TODAY(),J20,AW20="G"),IF(J20&lt;&gt;"",IF(J20-K20=0,"",J20-K20),IF(K20&lt;&gt;"",-K20,"")),"")</f>
        <v/>
      </c>
      <c r="M20" s="23" t="str">
        <f aca="false">IF(LOWER(AW20)=LOWER(Urlaub!$W$19),Urlaub!$S$19, IF(LOWER(AW20)=LOWER(Urlaub!$W$20),Urlaub!$S$20, IF(LOWER(AW20)=LOWER(Urlaub!$W$21),Urlaub!$S$21, IF(LOWER(AW20)=LOWER(Urlaub!$W$22),Urlaub!$S$22, IF(LOWER(AW20)=LOWER(Urlaub!$W$23),Urlaub!$S$23, IF(LOWER(AW20)=LOWER(Urlaub!$W$24),Urlaub!$S$24,""))))))&amp;IF(AND(EXACT(LOWER(AW20),AW20),AW20&lt;&gt;0)," 1/2","")</f>
        <v/>
      </c>
      <c r="N20" s="36" t="n">
        <f aca="false">24*J20*IF(WEEKDAY(C20)=WEEKDAY($P$6),$S$6, IF(WEEKDAY(C20)=WEEKDAY($P$7),$S$7, IF(WEEKDAY(C20)=WEEKDAY($P$8),$S$8, IF(WEEKDAY(C20)=WEEKDAY($P$9),$S$9, IF(WEEKDAY(C20)=WEEKDAY($P$10),$S$10, IF(WEEKDAY(C20)=WEEKDAY($P$11),$S$11, IF(WEEKDAY(C20)=WEEKDAY($P$12),$S$12,"")))))))</f>
        <v>0</v>
      </c>
      <c r="AV20" s="0" t="n">
        <f aca="false">IF(IFERROR(MATCH($B20,Feiertage!$B$2:$B$34,0)&gt;0,0),1,0)</f>
        <v>0</v>
      </c>
      <c r="AW20" s="27" t="n">
        <f aca="false">IFERROR(HLOOKUP(DAY(B20),Urlaub!$C$4:$AG$16,MONTH(B20)+1,0),0)</f>
        <v>0</v>
      </c>
      <c r="AX20" s="28" t="n">
        <f aca="false">IFERROR(IF(OR(AW20=0,AW20="G"),0,IF(EXACT(LOWER(AW20),AW20),0.5*BB20,BB20)),"")</f>
        <v>0</v>
      </c>
      <c r="AY20" s="29" t="n">
        <f aca="false">IFERROR(IF(WEEKDAY(C20)=WEEKDAY($P$6),$R$6, IF(WEEKDAY(C20)=WEEKDAY($P$7),$R$7, IF(WEEKDAY(C20)=WEEKDAY($P$8),$R$8, IF(WEEKDAY(C20)=WEEKDAY($P$9),$R$9, IF(WEEKDAY(C20)=WEEKDAY($P$10),$R$10, IF(WEEKDAY(C20)=WEEKDAY($P$11),$R$11, IF(WEEKDAY(C20)=WEEKDAY($P$12),$R$12,""))))))),"")</f>
        <v>0.0208333333333333</v>
      </c>
      <c r="AZ20" s="30" t="n">
        <f aca="false">IF(F20,IF(E20,IF(E20&gt;F20,F20+"24:00"-E20,F20-E20),0),0)+IF(G20,IF(G20,IF(G20&gt;H20,H20+"24:00"-G20,H20-G20),0),0)</f>
        <v>0</v>
      </c>
      <c r="BA20" s="31" t="n">
        <f aca="false">AZ20*24</f>
        <v>0</v>
      </c>
      <c r="BB20" s="30" t="n">
        <f aca="false">IFERROR(IF(WEEKDAY(C20)=WEEKDAY($P$6),$Q$6, IF(WEEKDAY(C20)=WEEKDAY($P$7),$Q$7, IF(WEEKDAY(C20)=WEEKDAY($P$8),$Q$8, IF(WEEKDAY(C20)=WEEKDAY($P$9),$Q$9, IF(WEEKDAY(C20)=WEEKDAY($P$10),$Q$10, IF(WEEKDAY(C20)=WEEKDAY($P$11),$Q$11, IF(WEEKDAY(C20)=WEEKDAY($P$12),$Q$12,""))))))),"")</f>
        <v>0.333333333333333</v>
      </c>
    </row>
    <row r="21" customFormat="false" ht="17.35" hidden="false" customHeight="false" outlineLevel="0" collapsed="false">
      <c r="B21" s="32" t="n">
        <f aca="false">B20+1</f>
        <v>41867</v>
      </c>
      <c r="C21" s="33" t="n">
        <f aca="false">B21</f>
        <v>41867</v>
      </c>
      <c r="D21" s="19"/>
      <c r="E21" s="34"/>
      <c r="F21" s="34"/>
      <c r="G21" s="34"/>
      <c r="H21" s="34"/>
      <c r="I21" s="34" t="str">
        <f aca="true">IF(AZ21=0,"",IF(AY21=0,"",IF(OR(B21&lt;=TODAY(),AZ21),AY21,"")))</f>
        <v/>
      </c>
      <c r="J21" s="22" t="n">
        <f aca="false">IF(AND(Feiertage!$G$2&lt;&gt;"ja",AV21=1),IF(AZ21&gt;0,BB21+AZ21,BB21),IF(AZ21=0,0, IF(I21&lt;&gt;"",AZ21-I21,AZ21)))+AX21</f>
        <v>0</v>
      </c>
      <c r="K21" s="34" t="n">
        <f aca="false">IF(AV21=0,BB21,IF(Feiertage!$G$2="ja","00:00",BB21))</f>
        <v>0.25</v>
      </c>
      <c r="L21" s="22" t="str">
        <f aca="true">IF(OR(B21&lt;=TODAY(),J21,AW21="G"),IF(J21&lt;&gt;"",IF(J21-K21=0,"",J21-K21),IF(K21&lt;&gt;"",-K21,"")),"")</f>
        <v/>
      </c>
      <c r="M21" s="23" t="str">
        <f aca="false">IF(LOWER(AW21)=LOWER(Urlaub!$W$19),Urlaub!$S$19, IF(LOWER(AW21)=LOWER(Urlaub!$W$20),Urlaub!$S$20, IF(LOWER(AW21)=LOWER(Urlaub!$W$21),Urlaub!$S$21, IF(LOWER(AW21)=LOWER(Urlaub!$W$22),Urlaub!$S$22, IF(LOWER(AW21)=LOWER(Urlaub!$W$23),Urlaub!$S$23, IF(LOWER(AW21)=LOWER(Urlaub!$W$24),Urlaub!$S$24,""))))))&amp;IF(AND(EXACT(LOWER(AW21),AW21),AW21&lt;&gt;0)," 1/2","")</f>
        <v/>
      </c>
      <c r="N21" s="36" t="n">
        <f aca="false">24*J21*IF(WEEKDAY(C21)=WEEKDAY($P$6),$S$6, IF(WEEKDAY(C21)=WEEKDAY($P$7),$S$7, IF(WEEKDAY(C21)=WEEKDAY($P$8),$S$8, IF(WEEKDAY(C21)=WEEKDAY($P$9),$S$9, IF(WEEKDAY(C21)=WEEKDAY($P$10),$S$10, IF(WEEKDAY(C21)=WEEKDAY($P$11),$S$11, IF(WEEKDAY(C21)=WEEKDAY($P$12),$S$12,"")))))))</f>
        <v>0</v>
      </c>
      <c r="AV21" s="0" t="n">
        <f aca="false">IF(IFERROR(MATCH($B21,Feiertage!$B$2:$B$34,0)&gt;0,0),1,0)</f>
        <v>0</v>
      </c>
      <c r="AW21" s="27" t="n">
        <f aca="false">IFERROR(HLOOKUP(DAY(B21),Urlaub!$C$4:$AG$16,MONTH(B21)+1,0),0)</f>
        <v>0</v>
      </c>
      <c r="AX21" s="28" t="n">
        <f aca="false">IFERROR(IF(OR(AW21=0,AW21="G"),0,IF(EXACT(LOWER(AW21),AW21),0.5*BB21,BB21)),"")</f>
        <v>0</v>
      </c>
      <c r="AY21" s="29" t="n">
        <f aca="false">IFERROR(IF(WEEKDAY(C21)=WEEKDAY($P$6),$R$6, IF(WEEKDAY(C21)=WEEKDAY($P$7),$R$7, IF(WEEKDAY(C21)=WEEKDAY($P$8),$R$8, IF(WEEKDAY(C21)=WEEKDAY($P$9),$R$9, IF(WEEKDAY(C21)=WEEKDAY($P$10),$R$10, IF(WEEKDAY(C21)=WEEKDAY($P$11),$R$11, IF(WEEKDAY(C21)=WEEKDAY($P$12),$R$12,""))))))),"")</f>
        <v>0.0208333333333333</v>
      </c>
      <c r="AZ21" s="30" t="n">
        <f aca="false">IF(F21,IF(E21,IF(E21&gt;F21,F21+"24:00"-E21,F21-E21),0),0)+IF(G21,IF(G21,IF(G21&gt;H21,H21+"24:00"-G21,H21-G21),0),0)</f>
        <v>0</v>
      </c>
      <c r="BA21" s="31" t="n">
        <f aca="false">AZ21*24</f>
        <v>0</v>
      </c>
      <c r="BB21" s="30" t="n">
        <f aca="false">IFERROR(IF(WEEKDAY(C21)=WEEKDAY($P$6),$Q$6, IF(WEEKDAY(C21)=WEEKDAY($P$7),$Q$7, IF(WEEKDAY(C21)=WEEKDAY($P$8),$Q$8, IF(WEEKDAY(C21)=WEEKDAY($P$9),$Q$9, IF(WEEKDAY(C21)=WEEKDAY($P$10),$Q$10, IF(WEEKDAY(C21)=WEEKDAY($P$11),$Q$11, IF(WEEKDAY(C21)=WEEKDAY($P$12),$Q$12,""))))))),"")</f>
        <v>0.25</v>
      </c>
    </row>
    <row r="22" customFormat="false" ht="17.35" hidden="false" customHeight="false" outlineLevel="0" collapsed="false">
      <c r="B22" s="32" t="n">
        <f aca="false">B21+1</f>
        <v>41868</v>
      </c>
      <c r="C22" s="33" t="n">
        <f aca="false">B22</f>
        <v>41868</v>
      </c>
      <c r="D22" s="19"/>
      <c r="E22" s="34"/>
      <c r="F22" s="34"/>
      <c r="G22" s="34"/>
      <c r="H22" s="34"/>
      <c r="I22" s="34" t="str">
        <f aca="true">IF(AZ22=0,"",IF(AY22=0,"",IF(OR(B22&lt;=TODAY(),AZ22),AY22,"")))</f>
        <v/>
      </c>
      <c r="J22" s="22" t="n">
        <f aca="false">IF(AND(Feiertage!$G$2&lt;&gt;"ja",AV22=1),IF(AZ22&gt;0,BB22+AZ22,BB22),IF(AZ22=0,0, IF(I22&lt;&gt;"",AZ22-I22,AZ22)))+AX22</f>
        <v>0</v>
      </c>
      <c r="K22" s="34" t="n">
        <f aca="false">IF(AV22=0,BB22,IF(Feiertage!$G$2="ja","00:00",BB22))</f>
        <v>0</v>
      </c>
      <c r="L22" s="22" t="str">
        <f aca="true">IF(OR(B22&lt;=TODAY(),J22,AW22="G"),IF(J22&lt;&gt;"",IF(J22-K22=0,"",J22-K22),IF(K22&lt;&gt;"",-K22,"")),"")</f>
        <v/>
      </c>
      <c r="M22" s="23" t="str">
        <f aca="false">IF(LOWER(AW22)=LOWER(Urlaub!$W$19),Urlaub!$S$19, IF(LOWER(AW22)=LOWER(Urlaub!$W$20),Urlaub!$S$20, IF(LOWER(AW22)=LOWER(Urlaub!$W$21),Urlaub!$S$21, IF(LOWER(AW22)=LOWER(Urlaub!$W$22),Urlaub!$S$22, IF(LOWER(AW22)=LOWER(Urlaub!$W$23),Urlaub!$S$23, IF(LOWER(AW22)=LOWER(Urlaub!$W$24),Urlaub!$S$24,""))))))&amp;IF(AND(EXACT(LOWER(AW22),AW22),AW22&lt;&gt;0)," 1/2","")</f>
        <v/>
      </c>
      <c r="N22" s="36" t="n">
        <f aca="false">24*J22*IF(WEEKDAY(C22)=WEEKDAY($P$6),$S$6, IF(WEEKDAY(C22)=WEEKDAY($P$7),$S$7, IF(WEEKDAY(C22)=WEEKDAY($P$8),$S$8, IF(WEEKDAY(C22)=WEEKDAY($P$9),$S$9, IF(WEEKDAY(C22)=WEEKDAY($P$10),$S$10, IF(WEEKDAY(C22)=WEEKDAY($P$11),$S$11, IF(WEEKDAY(C22)=WEEKDAY($P$12),$S$12,"")))))))</f>
        <v>0</v>
      </c>
      <c r="AV22" s="0" t="n">
        <f aca="false">IF(IFERROR(MATCH($B22,Feiertage!$B$2:$B$34,0)&gt;0,0),1,0)</f>
        <v>0</v>
      </c>
      <c r="AW22" s="27" t="n">
        <f aca="false">IFERROR(HLOOKUP(DAY(B22),Urlaub!$C$4:$AG$16,MONTH(B22)+1,0),0)</f>
        <v>0</v>
      </c>
      <c r="AX22" s="28" t="n">
        <f aca="false">IFERROR(IF(OR(AW22=0,AW22="G"),0,IF(EXACT(LOWER(AW22),AW22),0.5*BB22,BB22)),"")</f>
        <v>0</v>
      </c>
      <c r="AY22" s="29" t="n">
        <f aca="false">IFERROR(IF(WEEKDAY(C22)=WEEKDAY($P$6),$R$6, IF(WEEKDAY(C22)=WEEKDAY($P$7),$R$7, IF(WEEKDAY(C22)=WEEKDAY($P$8),$R$8, IF(WEEKDAY(C22)=WEEKDAY($P$9),$R$9, IF(WEEKDAY(C22)=WEEKDAY($P$10),$R$10, IF(WEEKDAY(C22)=WEEKDAY($P$11),$R$11, IF(WEEKDAY(C22)=WEEKDAY($P$12),$R$12,""))))))),"")</f>
        <v>0.0208333333333333</v>
      </c>
      <c r="AZ22" s="30" t="n">
        <f aca="false">IF(F22,IF(E22,IF(E22&gt;F22,F22+"24:00"-E22,F22-E22),0),0)+IF(G22,IF(G22,IF(G22&gt;H22,H22+"24:00"-G22,H22-G22),0),0)</f>
        <v>0</v>
      </c>
      <c r="BA22" s="31" t="n">
        <f aca="false">AZ22*24</f>
        <v>0</v>
      </c>
      <c r="BB22" s="30" t="n">
        <f aca="false">IFERROR(IF(WEEKDAY(C22)=WEEKDAY($P$6),$Q$6, IF(WEEKDAY(C22)=WEEKDAY($P$7),$Q$7, IF(WEEKDAY(C22)=WEEKDAY($P$8),$Q$8, IF(WEEKDAY(C22)=WEEKDAY($P$9),$Q$9, IF(WEEKDAY(C22)=WEEKDAY($P$10),$Q$10, IF(WEEKDAY(C22)=WEEKDAY($P$11),$Q$11, IF(WEEKDAY(C22)=WEEKDAY($P$12),$Q$12,""))))))),"")</f>
        <v>0</v>
      </c>
    </row>
    <row r="23" customFormat="false" ht="17.35" hidden="false" customHeight="false" outlineLevel="0" collapsed="false">
      <c r="B23" s="32" t="n">
        <f aca="false">B22+1</f>
        <v>41869</v>
      </c>
      <c r="C23" s="33" t="n">
        <f aca="false">B23</f>
        <v>41869</v>
      </c>
      <c r="D23" s="19"/>
      <c r="E23" s="34"/>
      <c r="F23" s="34"/>
      <c r="G23" s="34"/>
      <c r="H23" s="34"/>
      <c r="I23" s="34" t="str">
        <f aca="true">IF(AZ23=0,"",IF(AY23=0,"",IF(OR(B23&lt;=TODAY(),AZ23),AY23,"")))</f>
        <v/>
      </c>
      <c r="J23" s="22" t="n">
        <f aca="false">IF(AND(Feiertage!$G$2&lt;&gt;"ja",AV23=1),IF(AZ23&gt;0,BB23+AZ23,BB23),IF(AZ23=0,0, IF(I23&lt;&gt;"",AZ23-I23,AZ23)))+AX23</f>
        <v>0</v>
      </c>
      <c r="K23" s="34" t="n">
        <f aca="false">IF(AV23=0,BB23,IF(Feiertage!$G$2="ja","00:00",BB23))</f>
        <v>0</v>
      </c>
      <c r="L23" s="22" t="str">
        <f aca="true">IF(OR(B23&lt;=TODAY(),J23,AW23="G"),IF(J23&lt;&gt;"",IF(J23-K23=0,"",J23-K23),IF(K23&lt;&gt;"",-K23,"")),"")</f>
        <v/>
      </c>
      <c r="M23" s="23" t="str">
        <f aca="false">IF(LOWER(AW23)=LOWER(Urlaub!$W$19),Urlaub!$S$19, IF(LOWER(AW23)=LOWER(Urlaub!$W$20),Urlaub!$S$20, IF(LOWER(AW23)=LOWER(Urlaub!$W$21),Urlaub!$S$21, IF(LOWER(AW23)=LOWER(Urlaub!$W$22),Urlaub!$S$22, IF(LOWER(AW23)=LOWER(Urlaub!$W$23),Urlaub!$S$23, IF(LOWER(AW23)=LOWER(Urlaub!$W$24),Urlaub!$S$24,""))))))&amp;IF(AND(EXACT(LOWER(AW23),AW23),AW23&lt;&gt;0)," 1/2","")</f>
        <v/>
      </c>
      <c r="N23" s="36" t="n">
        <f aca="false">24*J23*IF(WEEKDAY(C23)=WEEKDAY($P$6),$S$6, IF(WEEKDAY(C23)=WEEKDAY($P$7),$S$7, IF(WEEKDAY(C23)=WEEKDAY($P$8),$S$8, IF(WEEKDAY(C23)=WEEKDAY($P$9),$S$9, IF(WEEKDAY(C23)=WEEKDAY($P$10),$S$10, IF(WEEKDAY(C23)=WEEKDAY($P$11),$S$11, IF(WEEKDAY(C23)=WEEKDAY($P$12),$S$12,"")))))))</f>
        <v>0</v>
      </c>
      <c r="AV23" s="0" t="n">
        <f aca="false">IF(IFERROR(MATCH($B23,Feiertage!$B$2:$B$34,0)&gt;0,0),1,0)</f>
        <v>0</v>
      </c>
      <c r="AW23" s="27" t="n">
        <f aca="false">IFERROR(HLOOKUP(DAY(B23),Urlaub!$C$4:$AG$16,MONTH(B23)+1,0),0)</f>
        <v>0</v>
      </c>
      <c r="AX23" s="28" t="n">
        <f aca="false">IFERROR(IF(OR(AW23=0,AW23="G"),0,IF(EXACT(LOWER(AW23),AW23),0.5*BB23,BB23)),"")</f>
        <v>0</v>
      </c>
      <c r="AY23" s="29" t="n">
        <f aca="false">IFERROR(IF(WEEKDAY(C23)=WEEKDAY($P$6),$R$6, IF(WEEKDAY(C23)=WEEKDAY($P$7),$R$7, IF(WEEKDAY(C23)=WEEKDAY($P$8),$R$8, IF(WEEKDAY(C23)=WEEKDAY($P$9),$R$9, IF(WEEKDAY(C23)=WEEKDAY($P$10),$R$10, IF(WEEKDAY(C23)=WEEKDAY($P$11),$R$11, IF(WEEKDAY(C23)=WEEKDAY($P$12),$R$12,""))))))),"")</f>
        <v>0.0208333333333333</v>
      </c>
      <c r="AZ23" s="30" t="n">
        <f aca="false">IF(F23,IF(E23,IF(E23&gt;F23,F23+"24:00"-E23,F23-E23),0),0)+IF(G23,IF(G23,IF(G23&gt;H23,H23+"24:00"-G23,H23-G23),0),0)</f>
        <v>0</v>
      </c>
      <c r="BA23" s="31" t="n">
        <f aca="false">AZ23*24</f>
        <v>0</v>
      </c>
      <c r="BB23" s="30" t="n">
        <f aca="false">IFERROR(IF(WEEKDAY(C23)=WEEKDAY($P$6),$Q$6, IF(WEEKDAY(C23)=WEEKDAY($P$7),$Q$7, IF(WEEKDAY(C23)=WEEKDAY($P$8),$Q$8, IF(WEEKDAY(C23)=WEEKDAY($P$9),$Q$9, IF(WEEKDAY(C23)=WEEKDAY($P$10),$Q$10, IF(WEEKDAY(C23)=WEEKDAY($P$11),$Q$11, IF(WEEKDAY(C23)=WEEKDAY($P$12),$Q$12,""))))))),"")</f>
        <v>0</v>
      </c>
    </row>
    <row r="24" customFormat="false" ht="17.35" hidden="false" customHeight="false" outlineLevel="0" collapsed="false">
      <c r="B24" s="32" t="n">
        <f aca="false">B23+1</f>
        <v>41870</v>
      </c>
      <c r="C24" s="33" t="n">
        <f aca="false">B24</f>
        <v>41870</v>
      </c>
      <c r="D24" s="19"/>
      <c r="E24" s="34"/>
      <c r="F24" s="34"/>
      <c r="G24" s="34"/>
      <c r="H24" s="34"/>
      <c r="I24" s="34" t="str">
        <f aca="true">IF(AZ24=0,"",IF(AY24=0,"",IF(OR(B24&lt;=TODAY(),AZ24),AY24,"")))</f>
        <v/>
      </c>
      <c r="J24" s="22" t="n">
        <f aca="false">IF(AND(Feiertage!$G$2&lt;&gt;"ja",AV24=1),IF(AZ24&gt;0,BB24+AZ24,BB24),IF(AZ24=0,0, IF(I24&lt;&gt;"",AZ24-I24,AZ24)))+AX24</f>
        <v>0</v>
      </c>
      <c r="K24" s="34" t="n">
        <f aca="false">IF(AV24=0,BB24,IF(Feiertage!$G$2="ja","00:00",BB24))</f>
        <v>0.333333333333333</v>
      </c>
      <c r="L24" s="22" t="str">
        <f aca="true">IF(OR(B24&lt;=TODAY(),J24,AW24="G"),IF(J24&lt;&gt;"",IF(J24-K24=0,"",J24-K24),IF(K24&lt;&gt;"",-K24,"")),"")</f>
        <v/>
      </c>
      <c r="M24" s="23" t="str">
        <f aca="false">IF(LOWER(AW24)=LOWER(Urlaub!$W$19),Urlaub!$S$19, IF(LOWER(AW24)=LOWER(Urlaub!$W$20),Urlaub!$S$20, IF(LOWER(AW24)=LOWER(Urlaub!$W$21),Urlaub!$S$21, IF(LOWER(AW24)=LOWER(Urlaub!$W$22),Urlaub!$S$22, IF(LOWER(AW24)=LOWER(Urlaub!$W$23),Urlaub!$S$23, IF(LOWER(AW24)=LOWER(Urlaub!$W$24),Urlaub!$S$24,""))))))&amp;IF(AND(EXACT(LOWER(AW24),AW24),AW24&lt;&gt;0)," 1/2","")</f>
        <v/>
      </c>
      <c r="N24" s="36" t="n">
        <f aca="false">24*J24*IF(WEEKDAY(C24)=WEEKDAY($P$6),$S$6, IF(WEEKDAY(C24)=WEEKDAY($P$7),$S$7, IF(WEEKDAY(C24)=WEEKDAY($P$8),$S$8, IF(WEEKDAY(C24)=WEEKDAY($P$9),$S$9, IF(WEEKDAY(C24)=WEEKDAY($P$10),$S$10, IF(WEEKDAY(C24)=WEEKDAY($P$11),$S$11, IF(WEEKDAY(C24)=WEEKDAY($P$12),$S$12,"")))))))</f>
        <v>0</v>
      </c>
      <c r="AV24" s="0" t="n">
        <f aca="false">IF(IFERROR(MATCH($B24,Feiertage!$B$2:$B$34,0)&gt;0,0),1,0)</f>
        <v>0</v>
      </c>
      <c r="AW24" s="27" t="n">
        <f aca="false">IFERROR(HLOOKUP(DAY(B24),Urlaub!$C$4:$AG$16,MONTH(B24)+1,0),0)</f>
        <v>0</v>
      </c>
      <c r="AX24" s="28" t="n">
        <f aca="false">IFERROR(IF(OR(AW24=0,AW24="G"),0,IF(EXACT(LOWER(AW24),AW24),0.5*BB24,BB24)),"")</f>
        <v>0</v>
      </c>
      <c r="AY24" s="29" t="n">
        <f aca="false">IFERROR(IF(WEEKDAY(C24)=WEEKDAY($P$6),$R$6, IF(WEEKDAY(C24)=WEEKDAY($P$7),$R$7, IF(WEEKDAY(C24)=WEEKDAY($P$8),$R$8, IF(WEEKDAY(C24)=WEEKDAY($P$9),$R$9, IF(WEEKDAY(C24)=WEEKDAY($P$10),$R$10, IF(WEEKDAY(C24)=WEEKDAY($P$11),$R$11, IF(WEEKDAY(C24)=WEEKDAY($P$12),$R$12,""))))))),"")</f>
        <v>0.0208333333333333</v>
      </c>
      <c r="AZ24" s="30" t="n">
        <f aca="false">IF(F24,IF(E24,IF(E24&gt;F24,F24+"24:00"-E24,F24-E24),0),0)+IF(G24,IF(G24,IF(G24&gt;H24,H24+"24:00"-G24,H24-G24),0),0)</f>
        <v>0</v>
      </c>
      <c r="BA24" s="31" t="n">
        <f aca="false">AZ24*24</f>
        <v>0</v>
      </c>
      <c r="BB24" s="30" t="n">
        <f aca="false">IFERROR(IF(WEEKDAY(C24)=WEEKDAY($P$6),$Q$6, IF(WEEKDAY(C24)=WEEKDAY($P$7),$Q$7, IF(WEEKDAY(C24)=WEEKDAY($P$8),$Q$8, IF(WEEKDAY(C24)=WEEKDAY($P$9),$Q$9, IF(WEEKDAY(C24)=WEEKDAY($P$10),$Q$10, IF(WEEKDAY(C24)=WEEKDAY($P$11),$Q$11, IF(WEEKDAY(C24)=WEEKDAY($P$12),$Q$12,""))))))),"")</f>
        <v>0.333333333333333</v>
      </c>
    </row>
    <row r="25" customFormat="false" ht="17.35" hidden="false" customHeight="false" outlineLevel="0" collapsed="false">
      <c r="B25" s="32" t="n">
        <f aca="false">B24+1</f>
        <v>41871</v>
      </c>
      <c r="C25" s="33" t="n">
        <f aca="false">B25</f>
        <v>41871</v>
      </c>
      <c r="D25" s="19"/>
      <c r="E25" s="34"/>
      <c r="F25" s="34"/>
      <c r="G25" s="34"/>
      <c r="H25" s="34"/>
      <c r="I25" s="34" t="str">
        <f aca="true">IF(AZ25=0,"",IF(AY25=0,"",IF(OR(B25&lt;=TODAY(),AZ25),AY25,"")))</f>
        <v/>
      </c>
      <c r="J25" s="22" t="n">
        <f aca="false">IF(AND(Feiertage!$G$2&lt;&gt;"ja",AV25=1),IF(AZ25&gt;0,BB25+AZ25,BB25),IF(AZ25=0,0, IF(I25&lt;&gt;"",AZ25-I25,AZ25)))+AX25</f>
        <v>0</v>
      </c>
      <c r="K25" s="34" t="n">
        <f aca="false">IF(AV25=0,BB25,IF(Feiertage!$G$2="ja","00:00",BB25))</f>
        <v>0.333333333333333</v>
      </c>
      <c r="L25" s="22" t="str">
        <f aca="true">IF(OR(B25&lt;=TODAY(),J25,AW25="G"),IF(J25&lt;&gt;"",IF(J25-K25=0,"",J25-K25),IF(K25&lt;&gt;"",-K25,"")),"")</f>
        <v/>
      </c>
      <c r="M25" s="23" t="str">
        <f aca="false">IF(LOWER(AW25)=LOWER(Urlaub!$W$19),Urlaub!$S$19, IF(LOWER(AW25)=LOWER(Urlaub!$W$20),Urlaub!$S$20, IF(LOWER(AW25)=LOWER(Urlaub!$W$21),Urlaub!$S$21, IF(LOWER(AW25)=LOWER(Urlaub!$W$22),Urlaub!$S$22, IF(LOWER(AW25)=LOWER(Urlaub!$W$23),Urlaub!$S$23, IF(LOWER(AW25)=LOWER(Urlaub!$W$24),Urlaub!$S$24,""))))))&amp;IF(AND(EXACT(LOWER(AW25),AW25),AW25&lt;&gt;0)," 1/2","")</f>
        <v/>
      </c>
      <c r="N25" s="36" t="n">
        <f aca="false">24*J25*IF(WEEKDAY(C25)=WEEKDAY($P$6),$S$6, IF(WEEKDAY(C25)=WEEKDAY($P$7),$S$7, IF(WEEKDAY(C25)=WEEKDAY($P$8),$S$8, IF(WEEKDAY(C25)=WEEKDAY($P$9),$S$9, IF(WEEKDAY(C25)=WEEKDAY($P$10),$S$10, IF(WEEKDAY(C25)=WEEKDAY($P$11),$S$11, IF(WEEKDAY(C25)=WEEKDAY($P$12),$S$12,"")))))))</f>
        <v>0</v>
      </c>
      <c r="AV25" s="0" t="n">
        <f aca="false">IF(IFERROR(MATCH($B25,Feiertage!$B$2:$B$34,0)&gt;0,0),1,0)</f>
        <v>0</v>
      </c>
      <c r="AW25" s="27" t="n">
        <f aca="false">IFERROR(HLOOKUP(DAY(B25),Urlaub!$C$4:$AG$16,MONTH(B25)+1,0),0)</f>
        <v>0</v>
      </c>
      <c r="AX25" s="28" t="n">
        <f aca="false">IFERROR(IF(OR(AW25=0,AW25="G"),0,IF(EXACT(LOWER(AW25),AW25),0.5*BB25,BB25)),"")</f>
        <v>0</v>
      </c>
      <c r="AY25" s="29" t="n">
        <f aca="false">IFERROR(IF(WEEKDAY(C25)=WEEKDAY($P$6),$R$6, IF(WEEKDAY(C25)=WEEKDAY($P$7),$R$7, IF(WEEKDAY(C25)=WEEKDAY($P$8),$R$8, IF(WEEKDAY(C25)=WEEKDAY($P$9),$R$9, IF(WEEKDAY(C25)=WEEKDAY($P$10),$R$10, IF(WEEKDAY(C25)=WEEKDAY($P$11),$R$11, IF(WEEKDAY(C25)=WEEKDAY($P$12),$R$12,""))))))),"")</f>
        <v>0.0208333333333333</v>
      </c>
      <c r="AZ25" s="30" t="n">
        <f aca="false">IF(F25,IF(E25,IF(E25&gt;F25,F25+"24:00"-E25,F25-E25),0),0)+IF(G25,IF(G25,IF(G25&gt;H25,H25+"24:00"-G25,H25-G25),0),0)</f>
        <v>0</v>
      </c>
      <c r="BA25" s="31" t="n">
        <f aca="false">AZ25*24</f>
        <v>0</v>
      </c>
      <c r="BB25" s="30" t="n">
        <f aca="false">IFERROR(IF(WEEKDAY(C25)=WEEKDAY($P$6),$Q$6, IF(WEEKDAY(C25)=WEEKDAY($P$7),$Q$7, IF(WEEKDAY(C25)=WEEKDAY($P$8),$Q$8, IF(WEEKDAY(C25)=WEEKDAY($P$9),$Q$9, IF(WEEKDAY(C25)=WEEKDAY($P$10),$Q$10, IF(WEEKDAY(C25)=WEEKDAY($P$11),$Q$11, IF(WEEKDAY(C25)=WEEKDAY($P$12),$Q$12,""))))))),"")</f>
        <v>0.333333333333333</v>
      </c>
    </row>
    <row r="26" customFormat="false" ht="17.35" hidden="false" customHeight="false" outlineLevel="0" collapsed="false">
      <c r="B26" s="32" t="n">
        <f aca="false">B25+1</f>
        <v>41872</v>
      </c>
      <c r="C26" s="33" t="n">
        <f aca="false">B26</f>
        <v>41872</v>
      </c>
      <c r="D26" s="19"/>
      <c r="E26" s="34"/>
      <c r="F26" s="34"/>
      <c r="G26" s="34"/>
      <c r="H26" s="34"/>
      <c r="I26" s="34" t="str">
        <f aca="true">IF(AZ26=0,"",IF(AY26=0,"",IF(OR(B26&lt;=TODAY(),AZ26),AY26,"")))</f>
        <v/>
      </c>
      <c r="J26" s="22" t="n">
        <f aca="false">IF(AND(Feiertage!$G$2&lt;&gt;"ja",AV26=1),IF(AZ26&gt;0,BB26+AZ26,BB26),IF(AZ26=0,0, IF(I26&lt;&gt;"",AZ26-I26,AZ26)))+AX26</f>
        <v>0</v>
      </c>
      <c r="K26" s="34" t="n">
        <f aca="false">IF(AV26=0,BB26,IF(Feiertage!$G$2="ja","00:00",BB26))</f>
        <v>0.333333333333333</v>
      </c>
      <c r="L26" s="22" t="str">
        <f aca="true">IF(OR(B26&lt;=TODAY(),J26,AW26="G"),IF(J26&lt;&gt;"",IF(J26-K26=0,"",J26-K26),IF(K26&lt;&gt;"",-K26,"")),"")</f>
        <v/>
      </c>
      <c r="M26" s="23" t="str">
        <f aca="false">IF(LOWER(AW26)=LOWER(Urlaub!$W$19),Urlaub!$S$19, IF(LOWER(AW26)=LOWER(Urlaub!$W$20),Urlaub!$S$20, IF(LOWER(AW26)=LOWER(Urlaub!$W$21),Urlaub!$S$21, IF(LOWER(AW26)=LOWER(Urlaub!$W$22),Urlaub!$S$22, IF(LOWER(AW26)=LOWER(Urlaub!$W$23),Urlaub!$S$23, IF(LOWER(AW26)=LOWER(Urlaub!$W$24),Urlaub!$S$24,""))))))&amp;IF(AND(EXACT(LOWER(AW26),AW26),AW26&lt;&gt;0)," 1/2","")</f>
        <v/>
      </c>
      <c r="N26" s="36" t="n">
        <f aca="false">24*J26*IF(WEEKDAY(C26)=WEEKDAY($P$6),$S$6, IF(WEEKDAY(C26)=WEEKDAY($P$7),$S$7, IF(WEEKDAY(C26)=WEEKDAY($P$8),$S$8, IF(WEEKDAY(C26)=WEEKDAY($P$9),$S$9, IF(WEEKDAY(C26)=WEEKDAY($P$10),$S$10, IF(WEEKDAY(C26)=WEEKDAY($P$11),$S$11, IF(WEEKDAY(C26)=WEEKDAY($P$12),$S$12,"")))))))</f>
        <v>0</v>
      </c>
      <c r="AV26" s="0" t="n">
        <f aca="false">IF(IFERROR(MATCH($B26,Feiertage!$B$2:$B$34,0)&gt;0,0),1,0)</f>
        <v>0</v>
      </c>
      <c r="AW26" s="27" t="n">
        <f aca="false">IFERROR(HLOOKUP(DAY(B26),Urlaub!$C$4:$AG$16,MONTH(B26)+1,0),0)</f>
        <v>0</v>
      </c>
      <c r="AX26" s="28" t="n">
        <f aca="false">IFERROR(IF(OR(AW26=0,AW26="G"),0,IF(EXACT(LOWER(AW26),AW26),0.5*BB26,BB26)),"")</f>
        <v>0</v>
      </c>
      <c r="AY26" s="29" t="n">
        <f aca="false">IFERROR(IF(WEEKDAY(C26)=WEEKDAY($P$6),$R$6, IF(WEEKDAY(C26)=WEEKDAY($P$7),$R$7, IF(WEEKDAY(C26)=WEEKDAY($P$8),$R$8, IF(WEEKDAY(C26)=WEEKDAY($P$9),$R$9, IF(WEEKDAY(C26)=WEEKDAY($P$10),$R$10, IF(WEEKDAY(C26)=WEEKDAY($P$11),$R$11, IF(WEEKDAY(C26)=WEEKDAY($P$12),$R$12,""))))))),"")</f>
        <v>0.0208333333333333</v>
      </c>
      <c r="AZ26" s="30" t="n">
        <f aca="false">IF(F26,IF(E26,IF(E26&gt;F26,F26+"24:00"-E26,F26-E26),0),0)+IF(G26,IF(G26,IF(G26&gt;H26,H26+"24:00"-G26,H26-G26),0),0)</f>
        <v>0</v>
      </c>
      <c r="BA26" s="31" t="n">
        <f aca="false">AZ26*24</f>
        <v>0</v>
      </c>
      <c r="BB26" s="30" t="n">
        <f aca="false">IFERROR(IF(WEEKDAY(C26)=WEEKDAY($P$6),$Q$6, IF(WEEKDAY(C26)=WEEKDAY($P$7),$Q$7, IF(WEEKDAY(C26)=WEEKDAY($P$8),$Q$8, IF(WEEKDAY(C26)=WEEKDAY($P$9),$Q$9, IF(WEEKDAY(C26)=WEEKDAY($P$10),$Q$10, IF(WEEKDAY(C26)=WEEKDAY($P$11),$Q$11, IF(WEEKDAY(C26)=WEEKDAY($P$12),$Q$12,""))))))),"")</f>
        <v>0.333333333333333</v>
      </c>
    </row>
    <row r="27" customFormat="false" ht="17.35" hidden="false" customHeight="false" outlineLevel="0" collapsed="false">
      <c r="B27" s="32" t="n">
        <f aca="false">B26+1</f>
        <v>41873</v>
      </c>
      <c r="C27" s="33" t="n">
        <f aca="false">B27</f>
        <v>41873</v>
      </c>
      <c r="D27" s="19"/>
      <c r="E27" s="34"/>
      <c r="F27" s="34"/>
      <c r="G27" s="34"/>
      <c r="H27" s="34"/>
      <c r="I27" s="34" t="str">
        <f aca="true">IF(AZ27=0,"",IF(AY27=0,"",IF(OR(B27&lt;=TODAY(),AZ27),AY27,"")))</f>
        <v/>
      </c>
      <c r="J27" s="22" t="n">
        <f aca="false">IF(AND(Feiertage!$G$2&lt;&gt;"ja",AV27=1),IF(AZ27&gt;0,BB27+AZ27,BB27),IF(AZ27=0,0, IF(I27&lt;&gt;"",AZ27-I27,AZ27)))+AX27</f>
        <v>0</v>
      </c>
      <c r="K27" s="34" t="n">
        <f aca="false">IF(AV27=0,BB27,IF(Feiertage!$G$2="ja","00:00",BB27))</f>
        <v>0.333333333333333</v>
      </c>
      <c r="L27" s="22" t="str">
        <f aca="true">IF(OR(B27&lt;=TODAY(),J27,AW27="G"),IF(J27&lt;&gt;"",IF(J27-K27=0,"",J27-K27),IF(K27&lt;&gt;"",-K27,"")),"")</f>
        <v/>
      </c>
      <c r="M27" s="23" t="str">
        <f aca="false">IF(LOWER(AW27)=LOWER(Urlaub!$W$19),Urlaub!$S$19, IF(LOWER(AW27)=LOWER(Urlaub!$W$20),Urlaub!$S$20, IF(LOWER(AW27)=LOWER(Urlaub!$W$21),Urlaub!$S$21, IF(LOWER(AW27)=LOWER(Urlaub!$W$22),Urlaub!$S$22, IF(LOWER(AW27)=LOWER(Urlaub!$W$23),Urlaub!$S$23, IF(LOWER(AW27)=LOWER(Urlaub!$W$24),Urlaub!$S$24,""))))))&amp;IF(AND(EXACT(LOWER(AW27),AW27),AW27&lt;&gt;0)," 1/2","")</f>
        <v/>
      </c>
      <c r="N27" s="36" t="n">
        <f aca="false">24*J27*IF(WEEKDAY(C27)=WEEKDAY($P$6),$S$6, IF(WEEKDAY(C27)=WEEKDAY($P$7),$S$7, IF(WEEKDAY(C27)=WEEKDAY($P$8),$S$8, IF(WEEKDAY(C27)=WEEKDAY($P$9),$S$9, IF(WEEKDAY(C27)=WEEKDAY($P$10),$S$10, IF(WEEKDAY(C27)=WEEKDAY($P$11),$S$11, IF(WEEKDAY(C27)=WEEKDAY($P$12),$S$12,"")))))))</f>
        <v>0</v>
      </c>
      <c r="AV27" s="0" t="n">
        <f aca="false">IF(IFERROR(MATCH($B27,Feiertage!$B$2:$B$34,0)&gt;0,0),1,0)</f>
        <v>0</v>
      </c>
      <c r="AW27" s="27" t="n">
        <f aca="false">IFERROR(HLOOKUP(DAY(B27),Urlaub!$C$4:$AG$16,MONTH(B27)+1,0),0)</f>
        <v>0</v>
      </c>
      <c r="AX27" s="28" t="n">
        <f aca="false">IFERROR(IF(OR(AW27=0,AW27="G"),0,IF(EXACT(LOWER(AW27),AW27),0.5*BB27,BB27)),"")</f>
        <v>0</v>
      </c>
      <c r="AY27" s="29" t="n">
        <f aca="false">IFERROR(IF(WEEKDAY(C27)=WEEKDAY($P$6),$R$6, IF(WEEKDAY(C27)=WEEKDAY($P$7),$R$7, IF(WEEKDAY(C27)=WEEKDAY($P$8),$R$8, IF(WEEKDAY(C27)=WEEKDAY($P$9),$R$9, IF(WEEKDAY(C27)=WEEKDAY($P$10),$R$10, IF(WEEKDAY(C27)=WEEKDAY($P$11),$R$11, IF(WEEKDAY(C27)=WEEKDAY($P$12),$R$12,""))))))),"")</f>
        <v>0.0208333333333333</v>
      </c>
      <c r="AZ27" s="30" t="n">
        <f aca="false">IF(F27,IF(E27,IF(E27&gt;F27,F27+"24:00"-E27,F27-E27),0),0)+IF(G27,IF(G27,IF(G27&gt;H27,H27+"24:00"-G27,H27-G27),0),0)</f>
        <v>0</v>
      </c>
      <c r="BA27" s="31" t="n">
        <f aca="false">AZ27*24</f>
        <v>0</v>
      </c>
      <c r="BB27" s="30" t="n">
        <f aca="false">IFERROR(IF(WEEKDAY(C27)=WEEKDAY($P$6),$Q$6, IF(WEEKDAY(C27)=WEEKDAY($P$7),$Q$7, IF(WEEKDAY(C27)=WEEKDAY($P$8),$Q$8, IF(WEEKDAY(C27)=WEEKDAY($P$9),$Q$9, IF(WEEKDAY(C27)=WEEKDAY($P$10),$Q$10, IF(WEEKDAY(C27)=WEEKDAY($P$11),$Q$11, IF(WEEKDAY(C27)=WEEKDAY($P$12),$Q$12,""))))))),"")</f>
        <v>0.333333333333333</v>
      </c>
    </row>
    <row r="28" customFormat="false" ht="17.35" hidden="false" customHeight="false" outlineLevel="0" collapsed="false">
      <c r="B28" s="32" t="n">
        <f aca="false">B27+1</f>
        <v>41874</v>
      </c>
      <c r="C28" s="33" t="n">
        <f aca="false">B28</f>
        <v>41874</v>
      </c>
      <c r="D28" s="19"/>
      <c r="E28" s="34"/>
      <c r="F28" s="34"/>
      <c r="G28" s="34"/>
      <c r="H28" s="34"/>
      <c r="I28" s="34" t="str">
        <f aca="true">IF(AZ28=0,"",IF(AY28=0,"",IF(OR(B28&lt;=TODAY(),AZ28),AY28,"")))</f>
        <v/>
      </c>
      <c r="J28" s="22" t="n">
        <f aca="false">IF(AND(Feiertage!$G$2&lt;&gt;"ja",AV28=1),IF(AZ28&gt;0,BB28+AZ28,BB28),IF(AZ28=0,0, IF(I28&lt;&gt;"",AZ28-I28,AZ28)))+AX28</f>
        <v>0</v>
      </c>
      <c r="K28" s="34" t="n">
        <f aca="false">IF(AV28=0,BB28,IF(Feiertage!$G$2="ja","00:00",BB28))</f>
        <v>0.25</v>
      </c>
      <c r="L28" s="22" t="str">
        <f aca="true">IF(OR(B28&lt;=TODAY(),J28,AW28="G"),IF(J28&lt;&gt;"",IF(J28-K28=0,"",J28-K28),IF(K28&lt;&gt;"",-K28,"")),"")</f>
        <v/>
      </c>
      <c r="M28" s="23" t="str">
        <f aca="false">IF(LOWER(AW28)=LOWER(Urlaub!$W$19),Urlaub!$S$19, IF(LOWER(AW28)=LOWER(Urlaub!$W$20),Urlaub!$S$20, IF(LOWER(AW28)=LOWER(Urlaub!$W$21),Urlaub!$S$21, IF(LOWER(AW28)=LOWER(Urlaub!$W$22),Urlaub!$S$22, IF(LOWER(AW28)=LOWER(Urlaub!$W$23),Urlaub!$S$23, IF(LOWER(AW28)=LOWER(Urlaub!$W$24),Urlaub!$S$24,""))))))&amp;IF(AND(EXACT(LOWER(AW28),AW28),AW28&lt;&gt;0)," 1/2","")</f>
        <v/>
      </c>
      <c r="N28" s="36" t="n">
        <f aca="false">24*J28*IF(WEEKDAY(C28)=WEEKDAY($P$6),$S$6, IF(WEEKDAY(C28)=WEEKDAY($P$7),$S$7, IF(WEEKDAY(C28)=WEEKDAY($P$8),$S$8, IF(WEEKDAY(C28)=WEEKDAY($P$9),$S$9, IF(WEEKDAY(C28)=WEEKDAY($P$10),$S$10, IF(WEEKDAY(C28)=WEEKDAY($P$11),$S$11, IF(WEEKDAY(C28)=WEEKDAY($P$12),$S$12,"")))))))</f>
        <v>0</v>
      </c>
      <c r="AV28" s="0" t="n">
        <f aca="false">IF(IFERROR(MATCH($B28,Feiertage!$B$2:$B$34,0)&gt;0,0),1,0)</f>
        <v>0</v>
      </c>
      <c r="AW28" s="27" t="n">
        <f aca="false">IFERROR(HLOOKUP(DAY(B28),Urlaub!$C$4:$AG$16,MONTH(B28)+1,0),0)</f>
        <v>0</v>
      </c>
      <c r="AX28" s="28" t="n">
        <f aca="false">IFERROR(IF(OR(AW28=0,AW28="G"),0,IF(EXACT(LOWER(AW28),AW28),0.5*BB28,BB28)),"")</f>
        <v>0</v>
      </c>
      <c r="AY28" s="29" t="n">
        <f aca="false">IFERROR(IF(WEEKDAY(C28)=WEEKDAY($P$6),$R$6, IF(WEEKDAY(C28)=WEEKDAY($P$7),$R$7, IF(WEEKDAY(C28)=WEEKDAY($P$8),$R$8, IF(WEEKDAY(C28)=WEEKDAY($P$9),$R$9, IF(WEEKDAY(C28)=WEEKDAY($P$10),$R$10, IF(WEEKDAY(C28)=WEEKDAY($P$11),$R$11, IF(WEEKDAY(C28)=WEEKDAY($P$12),$R$12,""))))))),"")</f>
        <v>0.0208333333333333</v>
      </c>
      <c r="AZ28" s="30" t="n">
        <f aca="false">IF(F28,IF(E28,IF(E28&gt;F28,F28+"24:00"-E28,F28-E28),0),0)+IF(G28,IF(G28,IF(G28&gt;H28,H28+"24:00"-G28,H28-G28),0),0)</f>
        <v>0</v>
      </c>
      <c r="BA28" s="31" t="n">
        <f aca="false">AZ28*24</f>
        <v>0</v>
      </c>
      <c r="BB28" s="30" t="n">
        <f aca="false">IFERROR(IF(WEEKDAY(C28)=WEEKDAY($P$6),$Q$6, IF(WEEKDAY(C28)=WEEKDAY($P$7),$Q$7, IF(WEEKDAY(C28)=WEEKDAY($P$8),$Q$8, IF(WEEKDAY(C28)=WEEKDAY($P$9),$Q$9, IF(WEEKDAY(C28)=WEEKDAY($P$10),$Q$10, IF(WEEKDAY(C28)=WEEKDAY($P$11),$Q$11, IF(WEEKDAY(C28)=WEEKDAY($P$12),$Q$12,""))))))),"")</f>
        <v>0.25</v>
      </c>
    </row>
    <row r="29" customFormat="false" ht="17.35" hidden="false" customHeight="false" outlineLevel="0" collapsed="false">
      <c r="B29" s="32" t="n">
        <f aca="false">B28+1</f>
        <v>41875</v>
      </c>
      <c r="C29" s="33" t="n">
        <f aca="false">B29</f>
        <v>41875</v>
      </c>
      <c r="D29" s="19"/>
      <c r="E29" s="34"/>
      <c r="F29" s="34"/>
      <c r="G29" s="34"/>
      <c r="H29" s="34"/>
      <c r="I29" s="34" t="str">
        <f aca="true">IF(AZ29=0,"",IF(AY29=0,"",IF(OR(B29&lt;=TODAY(),AZ29),AY29,"")))</f>
        <v/>
      </c>
      <c r="J29" s="22" t="n">
        <f aca="false">IF(AND(Feiertage!$G$2&lt;&gt;"ja",AV29=1),IF(AZ29&gt;0,BB29+AZ29,BB29),IF(AZ29=0,0, IF(I29&lt;&gt;"",AZ29-I29,AZ29)))+AX29</f>
        <v>0</v>
      </c>
      <c r="K29" s="34" t="n">
        <f aca="false">IF(AV29=0,BB29,IF(Feiertage!$G$2="ja","00:00",BB29))</f>
        <v>0</v>
      </c>
      <c r="L29" s="22" t="str">
        <f aca="true">IF(OR(B29&lt;=TODAY(),J29,AW29="G"),IF(J29&lt;&gt;"",IF(J29-K29=0,"",J29-K29),IF(K29&lt;&gt;"",-K29,"")),"")</f>
        <v/>
      </c>
      <c r="M29" s="23" t="str">
        <f aca="false">IF(LOWER(AW29)=LOWER(Urlaub!$W$19),Urlaub!$S$19, IF(LOWER(AW29)=LOWER(Urlaub!$W$20),Urlaub!$S$20, IF(LOWER(AW29)=LOWER(Urlaub!$W$21),Urlaub!$S$21, IF(LOWER(AW29)=LOWER(Urlaub!$W$22),Urlaub!$S$22, IF(LOWER(AW29)=LOWER(Urlaub!$W$23),Urlaub!$S$23, IF(LOWER(AW29)=LOWER(Urlaub!$W$24),Urlaub!$S$24,""))))))&amp;IF(AND(EXACT(LOWER(AW29),AW29),AW29&lt;&gt;0)," 1/2","")</f>
        <v/>
      </c>
      <c r="N29" s="36" t="n">
        <f aca="false">24*J29*IF(WEEKDAY(C29)=WEEKDAY($P$6),$S$6, IF(WEEKDAY(C29)=WEEKDAY($P$7),$S$7, IF(WEEKDAY(C29)=WEEKDAY($P$8),$S$8, IF(WEEKDAY(C29)=WEEKDAY($P$9),$S$9, IF(WEEKDAY(C29)=WEEKDAY($P$10),$S$10, IF(WEEKDAY(C29)=WEEKDAY($P$11),$S$11, IF(WEEKDAY(C29)=WEEKDAY($P$12),$S$12,"")))))))</f>
        <v>0</v>
      </c>
      <c r="AV29" s="0" t="n">
        <f aca="false">IF(IFERROR(MATCH($B29,Feiertage!$B$2:$B$34,0)&gt;0,0),1,0)</f>
        <v>0</v>
      </c>
      <c r="AW29" s="27" t="n">
        <f aca="false">IFERROR(HLOOKUP(DAY(B29),Urlaub!$C$4:$AG$16,MONTH(B29)+1,0),0)</f>
        <v>0</v>
      </c>
      <c r="AX29" s="28" t="n">
        <f aca="false">IFERROR(IF(OR(AW29=0,AW29="G"),0,IF(EXACT(LOWER(AW29),AW29),0.5*BB29,BB29)),"")</f>
        <v>0</v>
      </c>
      <c r="AY29" s="29" t="n">
        <f aca="false">IFERROR(IF(WEEKDAY(C29)=WEEKDAY($P$6),$R$6, IF(WEEKDAY(C29)=WEEKDAY($P$7),$R$7, IF(WEEKDAY(C29)=WEEKDAY($P$8),$R$8, IF(WEEKDAY(C29)=WEEKDAY($P$9),$R$9, IF(WEEKDAY(C29)=WEEKDAY($P$10),$R$10, IF(WEEKDAY(C29)=WEEKDAY($P$11),$R$11, IF(WEEKDAY(C29)=WEEKDAY($P$12),$R$12,""))))))),"")</f>
        <v>0.0208333333333333</v>
      </c>
      <c r="AZ29" s="30" t="n">
        <f aca="false">IF(F29,IF(E29,IF(E29&gt;F29,F29+"24:00"-E29,F29-E29),0),0)+IF(G29,IF(G29,IF(G29&gt;H29,H29+"24:00"-G29,H29-G29),0),0)</f>
        <v>0</v>
      </c>
      <c r="BA29" s="31" t="n">
        <f aca="false">AZ29*24</f>
        <v>0</v>
      </c>
      <c r="BB29" s="30" t="n">
        <f aca="false">IFERROR(IF(WEEKDAY(C29)=WEEKDAY($P$6),$Q$6, IF(WEEKDAY(C29)=WEEKDAY($P$7),$Q$7, IF(WEEKDAY(C29)=WEEKDAY($P$8),$Q$8, IF(WEEKDAY(C29)=WEEKDAY($P$9),$Q$9, IF(WEEKDAY(C29)=WEEKDAY($P$10),$Q$10, IF(WEEKDAY(C29)=WEEKDAY($P$11),$Q$11, IF(WEEKDAY(C29)=WEEKDAY($P$12),$Q$12,""))))))),"")</f>
        <v>0</v>
      </c>
    </row>
    <row r="30" customFormat="false" ht="17.35" hidden="false" customHeight="false" outlineLevel="0" collapsed="false">
      <c r="B30" s="32" t="n">
        <f aca="false">B29+1</f>
        <v>41876</v>
      </c>
      <c r="C30" s="33" t="n">
        <f aca="false">B30</f>
        <v>41876</v>
      </c>
      <c r="D30" s="19"/>
      <c r="E30" s="34"/>
      <c r="F30" s="34"/>
      <c r="G30" s="34"/>
      <c r="H30" s="34"/>
      <c r="I30" s="34" t="str">
        <f aca="true">IF(AZ30=0,"",IF(AY30=0,"",IF(OR(B30&lt;=TODAY(),AZ30),AY30,"")))</f>
        <v/>
      </c>
      <c r="J30" s="22" t="n">
        <f aca="false">IF(AND(Feiertage!$G$2&lt;&gt;"ja",AV30=1),IF(AZ30&gt;0,BB30+AZ30,BB30),IF(AZ30=0,0, IF(I30&lt;&gt;"",AZ30-I30,AZ30)))+AX30</f>
        <v>0</v>
      </c>
      <c r="K30" s="34" t="n">
        <f aca="false">IF(AV30=0,BB30,IF(Feiertage!$G$2="ja","00:00",BB30))</f>
        <v>0</v>
      </c>
      <c r="L30" s="22" t="str">
        <f aca="true">IF(OR(B30&lt;=TODAY(),J30,AW30="G"),IF(J30&lt;&gt;"",IF(J30-K30=0,"",J30-K30),IF(K30&lt;&gt;"",-K30,"")),"")</f>
        <v/>
      </c>
      <c r="M30" s="23" t="str">
        <f aca="false">IF(LOWER(AW30)=LOWER(Urlaub!$W$19),Urlaub!$S$19, IF(LOWER(AW30)=LOWER(Urlaub!$W$20),Urlaub!$S$20, IF(LOWER(AW30)=LOWER(Urlaub!$W$21),Urlaub!$S$21, IF(LOWER(AW30)=LOWER(Urlaub!$W$22),Urlaub!$S$22, IF(LOWER(AW30)=LOWER(Urlaub!$W$23),Urlaub!$S$23, IF(LOWER(AW30)=LOWER(Urlaub!$W$24),Urlaub!$S$24,""))))))&amp;IF(AND(EXACT(LOWER(AW30),AW30),AW30&lt;&gt;0)," 1/2","")</f>
        <v/>
      </c>
      <c r="N30" s="36" t="n">
        <f aca="false">24*J30*IF(WEEKDAY(C30)=WEEKDAY($P$6),$S$6, IF(WEEKDAY(C30)=WEEKDAY($P$7),$S$7, IF(WEEKDAY(C30)=WEEKDAY($P$8),$S$8, IF(WEEKDAY(C30)=WEEKDAY($P$9),$S$9, IF(WEEKDAY(C30)=WEEKDAY($P$10),$S$10, IF(WEEKDAY(C30)=WEEKDAY($P$11),$S$11, IF(WEEKDAY(C30)=WEEKDAY($P$12),$S$12,"")))))))</f>
        <v>0</v>
      </c>
      <c r="AV30" s="0" t="n">
        <f aca="false">IF(IFERROR(MATCH($B30,Feiertage!$B$2:$B$34,0)&gt;0,0),1,0)</f>
        <v>0</v>
      </c>
      <c r="AW30" s="27" t="n">
        <f aca="false">IFERROR(HLOOKUP(DAY(B30),Urlaub!$C$4:$AG$16,MONTH(B30)+1,0),0)</f>
        <v>0</v>
      </c>
      <c r="AX30" s="28" t="n">
        <f aca="false">IFERROR(IF(OR(AW30=0,AW30="G"),0,IF(EXACT(LOWER(AW30),AW30),0.5*BB30,BB30)),"")</f>
        <v>0</v>
      </c>
      <c r="AY30" s="29" t="n">
        <f aca="false">IFERROR(IF(WEEKDAY(C30)=WEEKDAY($P$6),$R$6, IF(WEEKDAY(C30)=WEEKDAY($P$7),$R$7, IF(WEEKDAY(C30)=WEEKDAY($P$8),$R$8, IF(WEEKDAY(C30)=WEEKDAY($P$9),$R$9, IF(WEEKDAY(C30)=WEEKDAY($P$10),$R$10, IF(WEEKDAY(C30)=WEEKDAY($P$11),$R$11, IF(WEEKDAY(C30)=WEEKDAY($P$12),$R$12,""))))))),"")</f>
        <v>0.0208333333333333</v>
      </c>
      <c r="AZ30" s="30" t="n">
        <f aca="false">IF(F30,IF(E30,IF(E30&gt;F30,F30+"24:00"-E30,F30-E30),0),0)+IF(G30,IF(G30,IF(G30&gt;H30,H30+"24:00"-G30,H30-G30),0),0)</f>
        <v>0</v>
      </c>
      <c r="BA30" s="31" t="n">
        <f aca="false">AZ30*24</f>
        <v>0</v>
      </c>
      <c r="BB30" s="30" t="n">
        <f aca="false">IFERROR(IF(WEEKDAY(C30)=WEEKDAY($P$6),$Q$6, IF(WEEKDAY(C30)=WEEKDAY($P$7),$Q$7, IF(WEEKDAY(C30)=WEEKDAY($P$8),$Q$8, IF(WEEKDAY(C30)=WEEKDAY($P$9),$Q$9, IF(WEEKDAY(C30)=WEEKDAY($P$10),$Q$10, IF(WEEKDAY(C30)=WEEKDAY($P$11),$Q$11, IF(WEEKDAY(C30)=WEEKDAY($P$12),$Q$12,""))))))),"")</f>
        <v>0</v>
      </c>
    </row>
    <row r="31" customFormat="false" ht="17.35" hidden="false" customHeight="false" outlineLevel="0" collapsed="false">
      <c r="B31" s="32" t="n">
        <f aca="false">B30+1</f>
        <v>41877</v>
      </c>
      <c r="C31" s="33" t="n">
        <f aca="false">B31</f>
        <v>41877</v>
      </c>
      <c r="D31" s="19"/>
      <c r="E31" s="34"/>
      <c r="F31" s="34"/>
      <c r="G31" s="34"/>
      <c r="H31" s="34"/>
      <c r="I31" s="34" t="str">
        <f aca="true">IF(AZ31=0,"",IF(AY31=0,"",IF(OR(B31&lt;=TODAY(),AZ31),AY31,"")))</f>
        <v/>
      </c>
      <c r="J31" s="22" t="n">
        <f aca="false">IF(AND(Feiertage!$G$2&lt;&gt;"ja",AV31=1),IF(AZ31&gt;0,BB31+AZ31,BB31),IF(AZ31=0,0, IF(I31&lt;&gt;"",AZ31-I31,AZ31)))+AX31</f>
        <v>0</v>
      </c>
      <c r="K31" s="34" t="n">
        <f aca="false">IF(AV31=0,BB31,IF(Feiertage!$G$2="ja","00:00",BB31))</f>
        <v>0.333333333333333</v>
      </c>
      <c r="L31" s="22" t="str">
        <f aca="true">IF(OR(B31&lt;=TODAY(),J31,AW31="G"),IF(J31&lt;&gt;"",IF(J31-K31=0,"",J31-K31),IF(K31&lt;&gt;"",-K31,"")),"")</f>
        <v/>
      </c>
      <c r="M31" s="23" t="str">
        <f aca="false">IF(LOWER(AW31)=LOWER(Urlaub!$W$19),Urlaub!$S$19, IF(LOWER(AW31)=LOWER(Urlaub!$W$20),Urlaub!$S$20, IF(LOWER(AW31)=LOWER(Urlaub!$W$21),Urlaub!$S$21, IF(LOWER(AW31)=LOWER(Urlaub!$W$22),Urlaub!$S$22, IF(LOWER(AW31)=LOWER(Urlaub!$W$23),Urlaub!$S$23, IF(LOWER(AW31)=LOWER(Urlaub!$W$24),Urlaub!$S$24,""))))))&amp;IF(AND(EXACT(LOWER(AW31),AW31),AW31&lt;&gt;0)," 1/2","")</f>
        <v/>
      </c>
      <c r="N31" s="36" t="n">
        <f aca="false">24*J31*IF(WEEKDAY(C31)=WEEKDAY($P$6),$S$6, IF(WEEKDAY(C31)=WEEKDAY($P$7),$S$7, IF(WEEKDAY(C31)=WEEKDAY($P$8),$S$8, IF(WEEKDAY(C31)=WEEKDAY($P$9),$S$9, IF(WEEKDAY(C31)=WEEKDAY($P$10),$S$10, IF(WEEKDAY(C31)=WEEKDAY($P$11),$S$11, IF(WEEKDAY(C31)=WEEKDAY($P$12),$S$12,"")))))))</f>
        <v>0</v>
      </c>
      <c r="AV31" s="0" t="n">
        <f aca="false">IF(IFERROR(MATCH($B31,Feiertage!$B$2:$B$34,0)&gt;0,0),1,0)</f>
        <v>0</v>
      </c>
      <c r="AW31" s="27" t="n">
        <f aca="false">IFERROR(HLOOKUP(DAY(B31),Urlaub!$C$4:$AG$16,MONTH(B31)+1,0),0)</f>
        <v>0</v>
      </c>
      <c r="AX31" s="28" t="n">
        <f aca="false">IFERROR(IF(OR(AW31=0,AW31="G"),0,IF(EXACT(LOWER(AW31),AW31),0.5*BB31,BB31)),"")</f>
        <v>0</v>
      </c>
      <c r="AY31" s="29" t="n">
        <f aca="false">IFERROR(IF(WEEKDAY(C31)=WEEKDAY($P$6),$R$6, IF(WEEKDAY(C31)=WEEKDAY($P$7),$R$7, IF(WEEKDAY(C31)=WEEKDAY($P$8),$R$8, IF(WEEKDAY(C31)=WEEKDAY($P$9),$R$9, IF(WEEKDAY(C31)=WEEKDAY($P$10),$R$10, IF(WEEKDAY(C31)=WEEKDAY($P$11),$R$11, IF(WEEKDAY(C31)=WEEKDAY($P$12),$R$12,""))))))),"")</f>
        <v>0.0208333333333333</v>
      </c>
      <c r="AZ31" s="30" t="n">
        <f aca="false">IF(F31,IF(E31,IF(E31&gt;F31,F31+"24:00"-E31,F31-E31),0),0)+IF(G31,IF(G31,IF(G31&gt;H31,H31+"24:00"-G31,H31-G31),0),0)</f>
        <v>0</v>
      </c>
      <c r="BA31" s="31" t="n">
        <f aca="false">AZ31*24</f>
        <v>0</v>
      </c>
      <c r="BB31" s="30" t="n">
        <f aca="false">IFERROR(IF(WEEKDAY(C31)=WEEKDAY($P$6),$Q$6, IF(WEEKDAY(C31)=WEEKDAY($P$7),$Q$7, IF(WEEKDAY(C31)=WEEKDAY($P$8),$Q$8, IF(WEEKDAY(C31)=WEEKDAY($P$9),$Q$9, IF(WEEKDAY(C31)=WEEKDAY($P$10),$Q$10, IF(WEEKDAY(C31)=WEEKDAY($P$11),$Q$11, IF(WEEKDAY(C31)=WEEKDAY($P$12),$Q$12,""))))))),"")</f>
        <v>0.333333333333333</v>
      </c>
    </row>
    <row r="32" customFormat="false" ht="17.35" hidden="false" customHeight="false" outlineLevel="0" collapsed="false">
      <c r="B32" s="32" t="n">
        <f aca="false">B31+1</f>
        <v>41878</v>
      </c>
      <c r="C32" s="33" t="n">
        <f aca="false">B32</f>
        <v>41878</v>
      </c>
      <c r="D32" s="19"/>
      <c r="E32" s="34"/>
      <c r="F32" s="34"/>
      <c r="G32" s="34"/>
      <c r="H32" s="34"/>
      <c r="I32" s="34" t="str">
        <f aca="true">IF(AZ32=0,"",IF(AY32=0,"",IF(OR(B32&lt;=TODAY(),AZ32),AY32,"")))</f>
        <v/>
      </c>
      <c r="J32" s="22" t="n">
        <f aca="false">IF(AND(Feiertage!$G$2&lt;&gt;"ja",AV32=1),IF(AZ32&gt;0,BB32+AZ32,BB32),IF(AZ32=0,0, IF(I32&lt;&gt;"",AZ32-I32,AZ32)))+AX32</f>
        <v>0</v>
      </c>
      <c r="K32" s="34" t="n">
        <f aca="false">IF(AV32=0,BB32,IF(Feiertage!$G$2="ja","00:00",BB32))</f>
        <v>0.333333333333333</v>
      </c>
      <c r="L32" s="22" t="str">
        <f aca="true">IF(OR(B32&lt;=TODAY(),J32,AW32="G"),IF(J32&lt;&gt;"",IF(J32-K32=0,"",J32-K32),IF(K32&lt;&gt;"",-K32,"")),"")</f>
        <v/>
      </c>
      <c r="M32" s="23" t="str">
        <f aca="false">IF(LOWER(AW32)=LOWER(Urlaub!$W$19),Urlaub!$S$19, IF(LOWER(AW32)=LOWER(Urlaub!$W$20),Urlaub!$S$20, IF(LOWER(AW32)=LOWER(Urlaub!$W$21),Urlaub!$S$21, IF(LOWER(AW32)=LOWER(Urlaub!$W$22),Urlaub!$S$22, IF(LOWER(AW32)=LOWER(Urlaub!$W$23),Urlaub!$S$23, IF(LOWER(AW32)=LOWER(Urlaub!$W$24),Urlaub!$S$24,""))))))&amp;IF(AND(EXACT(LOWER(AW32),AW32),AW32&lt;&gt;0)," 1/2","")</f>
        <v/>
      </c>
      <c r="N32" s="36" t="n">
        <f aca="false">24*J32*IF(WEEKDAY(C32)=WEEKDAY($P$6),$S$6, IF(WEEKDAY(C32)=WEEKDAY($P$7),$S$7, IF(WEEKDAY(C32)=WEEKDAY($P$8),$S$8, IF(WEEKDAY(C32)=WEEKDAY($P$9),$S$9, IF(WEEKDAY(C32)=WEEKDAY($P$10),$S$10, IF(WEEKDAY(C32)=WEEKDAY($P$11),$S$11, IF(WEEKDAY(C32)=WEEKDAY($P$12),$S$12,"")))))))</f>
        <v>0</v>
      </c>
      <c r="AV32" s="0" t="n">
        <f aca="false">IF(IFERROR(MATCH($B32,Feiertage!$B$2:$B$34,0)&gt;0,0),1,0)</f>
        <v>0</v>
      </c>
      <c r="AW32" s="27" t="n">
        <f aca="false">IFERROR(HLOOKUP(DAY(B32),Urlaub!$C$4:$AG$16,MONTH(B32)+1,0),0)</f>
        <v>0</v>
      </c>
      <c r="AX32" s="28" t="n">
        <f aca="false">IFERROR(IF(OR(AW32=0,AW32="G"),0,IF(EXACT(LOWER(AW32),AW32),0.5*BB32,BB32)),"")</f>
        <v>0</v>
      </c>
      <c r="AY32" s="29" t="n">
        <f aca="false">IFERROR(IF(WEEKDAY(C32)=WEEKDAY($P$6),$R$6, IF(WEEKDAY(C32)=WEEKDAY($P$7),$R$7, IF(WEEKDAY(C32)=WEEKDAY($P$8),$R$8, IF(WEEKDAY(C32)=WEEKDAY($P$9),$R$9, IF(WEEKDAY(C32)=WEEKDAY($P$10),$R$10, IF(WEEKDAY(C32)=WEEKDAY($P$11),$R$11, IF(WEEKDAY(C32)=WEEKDAY($P$12),$R$12,""))))))),"")</f>
        <v>0.0208333333333333</v>
      </c>
      <c r="AZ32" s="30" t="n">
        <f aca="false">IF(F32,IF(E32,IF(E32&gt;F32,F32+"24:00"-E32,F32-E32),0),0)+IF(G32,IF(G32,IF(G32&gt;H32,H32+"24:00"-G32,H32-G32),0),0)</f>
        <v>0</v>
      </c>
      <c r="BA32" s="31" t="n">
        <f aca="false">AZ32*24</f>
        <v>0</v>
      </c>
      <c r="BB32" s="30" t="n">
        <f aca="false">IFERROR(IF(WEEKDAY(C32)=WEEKDAY($P$6),$Q$6, IF(WEEKDAY(C32)=WEEKDAY($P$7),$Q$7, IF(WEEKDAY(C32)=WEEKDAY($P$8),$Q$8, IF(WEEKDAY(C32)=WEEKDAY($P$9),$Q$9, IF(WEEKDAY(C32)=WEEKDAY($P$10),$Q$10, IF(WEEKDAY(C32)=WEEKDAY($P$11),$Q$11, IF(WEEKDAY(C32)=WEEKDAY($P$12),$Q$12,""))))))),"")</f>
        <v>0.333333333333333</v>
      </c>
    </row>
    <row r="33" customFormat="false" ht="17.35" hidden="false" customHeight="false" outlineLevel="0" collapsed="false">
      <c r="B33" s="32" t="n">
        <f aca="false">IF(B32&lt;&gt;"",IF(MONTH($B$1)&lt;MONTH(B32+1),"",B32+1),"")</f>
        <v>41879</v>
      </c>
      <c r="C33" s="33" t="n">
        <f aca="false">B33</f>
        <v>41879</v>
      </c>
      <c r="D33" s="19"/>
      <c r="E33" s="34"/>
      <c r="F33" s="34"/>
      <c r="G33" s="34"/>
      <c r="H33" s="34"/>
      <c r="I33" s="34" t="str">
        <f aca="true">IF(AZ33=0,"",IF(AY33=0,"",IF(OR(B33&lt;=TODAY(),AZ33),AY33,"")))</f>
        <v/>
      </c>
      <c r="J33" s="22" t="n">
        <f aca="false">IF(B33&lt;&gt;"",IF(AND(Feiertage!$G$2&lt;&gt;"ja",AV33=1),IF(AZ33&gt;0,BB33+AZ33,BB33),IF(AZ33=0,0, IF(I33&lt;&gt;"",AZ33-I33,AZ33)))+AX33,"")</f>
        <v>0</v>
      </c>
      <c r="K33" s="34" t="n">
        <f aca="false">IF(B33&lt;&gt;"",IF(AV33=0,BB33,IF(Feiertage!$G$2="ja","00:00",BB33)),"")</f>
        <v>0.333333333333333</v>
      </c>
      <c r="L33" s="22" t="str">
        <f aca="true">IF(OR(B33&lt;=TODAY(),J33,AW33="G"),IF(J33&lt;&gt;"",IF(J33-K33=0,"",J33-K33),IF(K33&lt;&gt;"",-K33,"")),"")</f>
        <v/>
      </c>
      <c r="M33" s="23" t="str">
        <f aca="false">IF(LOWER(AW33)=LOWER(Urlaub!$W$19),Urlaub!$S$19, IF(LOWER(AW33)=LOWER(Urlaub!$W$20),Urlaub!$S$20, IF(LOWER(AW33)=LOWER(Urlaub!$W$21),Urlaub!$S$21, IF(LOWER(AW33)=LOWER(Urlaub!$W$22),Urlaub!$S$22, IF(LOWER(AW33)=LOWER(Urlaub!$W$23),Urlaub!$S$23, IF(LOWER(AW33)=LOWER(Urlaub!$W$24),Urlaub!$S$24,""))))))&amp;IF(AND(EXACT(LOWER(AW33),AW33),AW33&lt;&gt;0)," 1/2","")</f>
        <v/>
      </c>
      <c r="N33" s="36" t="n">
        <f aca="false">IF(J33&lt;&gt;"",24*J33*IF(WEEKDAY(C33)=WEEKDAY($P$6),$S$6, IF(WEEKDAY(C33)=WEEKDAY($P$7),$S$7, IF(WEEKDAY(C33)=WEEKDAY($P$8),$S$8, IF(WEEKDAY(C33)=WEEKDAY($P$9),$S$9, IF(WEEKDAY(C33)=WEEKDAY($P$10),$S$10, IF(WEEKDAY(C33)=WEEKDAY($P$11),$S$11, IF(WEEKDAY(C33)=WEEKDAY($P$12),$S$12,""))))))),"")</f>
        <v>0</v>
      </c>
      <c r="AV33" s="0" t="n">
        <f aca="false">IF(IFERROR(MATCH($B33,Feiertage!$B$2:$B$34,0)&gt;0,0),1,0)</f>
        <v>0</v>
      </c>
      <c r="AW33" s="27" t="n">
        <f aca="false">IFERROR(HLOOKUP(DAY(B33),Urlaub!$C$4:$AG$16,MONTH(B33)+1,0),0)</f>
        <v>0</v>
      </c>
      <c r="AX33" s="28" t="n">
        <f aca="false">IFERROR(IF(OR(AW33=0,AW33="G"),0,IF(EXACT(LOWER(AW33),AW33),0.5*BB33,BB33)),"")</f>
        <v>0</v>
      </c>
      <c r="AY33" s="29" t="n">
        <f aca="false">IFERROR(IF(WEEKDAY(C33)=WEEKDAY($P$6),$R$6, IF(WEEKDAY(C33)=WEEKDAY($P$7),$R$7, IF(WEEKDAY(C33)=WEEKDAY($P$8),$R$8, IF(WEEKDAY(C33)=WEEKDAY($P$9),$R$9, IF(WEEKDAY(C33)=WEEKDAY($P$10),$R$10, IF(WEEKDAY(C33)=WEEKDAY($P$11),$R$11, IF(WEEKDAY(C33)=WEEKDAY($P$12),$R$12,""))))))),"")</f>
        <v>0.0208333333333333</v>
      </c>
      <c r="AZ33" s="30" t="n">
        <f aca="false">IF(F33,IF(E33,IF(E33&gt;F33,F33+"24:00"-E33,F33-E33),0),0)+IF(G33,IF(G33,IF(G33&gt;H33,H33+"24:00"-G33,H33-G33),0),0)</f>
        <v>0</v>
      </c>
      <c r="BA33" s="31" t="n">
        <f aca="false">AZ33*24</f>
        <v>0</v>
      </c>
      <c r="BB33" s="30" t="n">
        <f aca="false">IFERROR(IF(WEEKDAY(C33)=WEEKDAY($P$6),$Q$6, IF(WEEKDAY(C33)=WEEKDAY($P$7),$Q$7, IF(WEEKDAY(C33)=WEEKDAY($P$8),$Q$8, IF(WEEKDAY(C33)=WEEKDAY($P$9),$Q$9, IF(WEEKDAY(C33)=WEEKDAY($P$10),$Q$10, IF(WEEKDAY(C33)=WEEKDAY($P$11),$Q$11, IF(WEEKDAY(C33)=WEEKDAY($P$12),$Q$12,""))))))),"")</f>
        <v>0.333333333333333</v>
      </c>
    </row>
    <row r="34" customFormat="false" ht="17.35" hidden="false" customHeight="false" outlineLevel="0" collapsed="false">
      <c r="B34" s="32" t="n">
        <f aca="false">IF(B33&lt;&gt;"",IF(MONTH($B$1)&lt;MONTH(B33+1),"",B33+1),"")</f>
        <v>41880</v>
      </c>
      <c r="C34" s="33" t="n">
        <f aca="false">B34</f>
        <v>41880</v>
      </c>
      <c r="D34" s="19"/>
      <c r="E34" s="34"/>
      <c r="F34" s="34"/>
      <c r="G34" s="34"/>
      <c r="H34" s="34"/>
      <c r="I34" s="34" t="str">
        <f aca="true">IF(AZ34=0,"",IF(AY34=0,"",IF(OR(B34&lt;=TODAY(),AZ34),AY34,"")))</f>
        <v/>
      </c>
      <c r="J34" s="22" t="n">
        <f aca="false">IF(B34&lt;&gt;"",IF(AND(Feiertage!$G$2&lt;&gt;"ja",AV34=1),IF(AZ34&gt;0,BB34+AZ34,BB34),IF(AZ34=0,0, IF(I34&lt;&gt;"",AZ34-I34,AZ34)))+AX34,"")</f>
        <v>0</v>
      </c>
      <c r="K34" s="34" t="n">
        <f aca="false">IF(B34&lt;&gt;"",IF(AV34=0,BB34,IF(Feiertage!$G$2="ja","00:00",BB34)),"")</f>
        <v>0.333333333333333</v>
      </c>
      <c r="L34" s="22" t="str">
        <f aca="true">IF(OR(B34&lt;=TODAY(),J34,AW34="G"),IF(J34&lt;&gt;"",IF(J34-K34=0,"",J34-K34),IF(K34&lt;&gt;"",-K34,"")),"")</f>
        <v/>
      </c>
      <c r="M34" s="23" t="str">
        <f aca="false">IF(LOWER(AW34)=LOWER(Urlaub!$W$19),Urlaub!$S$19, IF(LOWER(AW34)=LOWER(Urlaub!$W$20),Urlaub!$S$20, IF(LOWER(AW34)=LOWER(Urlaub!$W$21),Urlaub!$S$21, IF(LOWER(AW34)=LOWER(Urlaub!$W$22),Urlaub!$S$22, IF(LOWER(AW34)=LOWER(Urlaub!$W$23),Urlaub!$S$23, IF(LOWER(AW34)=LOWER(Urlaub!$W$24),Urlaub!$S$24,""))))))&amp;IF(AND(EXACT(LOWER(AW34),AW34),AW34&lt;&gt;0)," 1/2","")</f>
        <v/>
      </c>
      <c r="N34" s="36" t="n">
        <f aca="false">IF(J34&lt;&gt;"",24*J34*IF(WEEKDAY(C34)=WEEKDAY($P$6),$S$6, IF(WEEKDAY(C34)=WEEKDAY($P$7),$S$7, IF(WEEKDAY(C34)=WEEKDAY($P$8),$S$8, IF(WEEKDAY(C34)=WEEKDAY($P$9),$S$9, IF(WEEKDAY(C34)=WEEKDAY($P$10),$S$10, IF(WEEKDAY(C34)=WEEKDAY($P$11),$S$11, IF(WEEKDAY(C34)=WEEKDAY($P$12),$S$12,""))))))),"")</f>
        <v>0</v>
      </c>
      <c r="AV34" s="0" t="n">
        <f aca="false">IF(IFERROR(MATCH($B34,Feiertage!$B$2:$B$34,0)&gt;0,0),1,0)</f>
        <v>0</v>
      </c>
      <c r="AW34" s="27" t="n">
        <f aca="false">IFERROR(HLOOKUP(DAY(B34),Urlaub!$C$4:$AG$16,MONTH(B34)+1,0),0)</f>
        <v>0</v>
      </c>
      <c r="AX34" s="28" t="n">
        <f aca="false">IFERROR(IF(OR(AW34=0,AW34="G"),0,IF(EXACT(LOWER(AW34),AW34),0.5*BB34,BB34)),"")</f>
        <v>0</v>
      </c>
      <c r="AY34" s="29" t="n">
        <f aca="false">IFERROR(IF(WEEKDAY(C34)=WEEKDAY($P$6),$R$6, IF(WEEKDAY(C34)=WEEKDAY($P$7),$R$7, IF(WEEKDAY(C34)=WEEKDAY($P$8),$R$8, IF(WEEKDAY(C34)=WEEKDAY($P$9),$R$9, IF(WEEKDAY(C34)=WEEKDAY($P$10),$R$10, IF(WEEKDAY(C34)=WEEKDAY($P$11),$R$11, IF(WEEKDAY(C34)=WEEKDAY($P$12),$R$12,""))))))),"")</f>
        <v>0.0208333333333333</v>
      </c>
      <c r="AZ34" s="30" t="n">
        <f aca="false">IF(F34,IF(E34,IF(E34&gt;F34,F34+"24:00"-E34,F34-E34),0),0)+IF(G34,IF(G34,IF(G34&gt;H34,H34+"24:00"-G34,H34-G34),0),0)</f>
        <v>0</v>
      </c>
      <c r="BA34" s="31" t="n">
        <f aca="false">AZ34*24</f>
        <v>0</v>
      </c>
      <c r="BB34" s="30" t="n">
        <f aca="false">IFERROR(IF(WEEKDAY(C34)=WEEKDAY($P$6),$Q$6, IF(WEEKDAY(C34)=WEEKDAY($P$7),$Q$7, IF(WEEKDAY(C34)=WEEKDAY($P$8),$Q$8, IF(WEEKDAY(C34)=WEEKDAY($P$9),$Q$9, IF(WEEKDAY(C34)=WEEKDAY($P$10),$Q$10, IF(WEEKDAY(C34)=WEEKDAY($P$11),$Q$11, IF(WEEKDAY(C34)=WEEKDAY($P$12),$Q$12,""))))))),"")</f>
        <v>0.333333333333333</v>
      </c>
    </row>
    <row r="35" customFormat="false" ht="17.35" hidden="false" customHeight="false" outlineLevel="0" collapsed="false">
      <c r="B35" s="56" t="n">
        <f aca="false">IF(B34&lt;&gt;"",IF(MONTH($B$1)&lt;MONTH(B34+1),"",B34+1),"")</f>
        <v>41881</v>
      </c>
      <c r="C35" s="57" t="n">
        <f aca="false">B35</f>
        <v>41881</v>
      </c>
      <c r="D35" s="58"/>
      <c r="E35" s="59"/>
      <c r="F35" s="59"/>
      <c r="G35" s="59"/>
      <c r="H35" s="60"/>
      <c r="I35" s="60" t="str">
        <f aca="true">IF(AZ35=0,"",IF(AY35=0,"",IF(OR(B35&lt;=TODAY(),AZ35),AY35,"")))</f>
        <v/>
      </c>
      <c r="J35" s="61" t="n">
        <f aca="false">IF(B35&lt;&gt;"",IF(AND(Feiertage!$G$2&lt;&gt;"ja",AV35=1),IF(AZ35&gt;0,BB35+AZ35,BB35),IF(AZ35=0,0, IF(I35&lt;&gt;"",AZ35-I35,AZ35)))+AX35,"")</f>
        <v>0</v>
      </c>
      <c r="K35" s="59" t="n">
        <f aca="false">IF(B35&lt;&gt;"",IF(AV35=0,BB35,IF(Feiertage!$G$2="ja","00:00",BB35)),"")</f>
        <v>0.25</v>
      </c>
      <c r="L35" s="22" t="str">
        <f aca="true">IF(OR(B35&lt;=TODAY(),J35,AW35="G"),IF(J35&lt;&gt;"",IF(J35-K35=0,"",J35-K35),IF(K35&lt;&gt;"",-K35,"")),"")</f>
        <v/>
      </c>
      <c r="M35" s="62" t="str">
        <f aca="false">IF(LOWER(AW35)=LOWER(Urlaub!$W$19),Urlaub!$S$19, IF(LOWER(AW35)=LOWER(Urlaub!$W$20),Urlaub!$S$20, IF(LOWER(AW35)=LOWER(Urlaub!$W$21),Urlaub!$S$21, IF(LOWER(AW35)=LOWER(Urlaub!$W$22),Urlaub!$S$22, IF(LOWER(AW35)=LOWER(Urlaub!$W$23),Urlaub!$S$23, IF(LOWER(AW35)=LOWER(Urlaub!$W$24),Urlaub!$S$24,""))))))&amp;IF(AND(EXACT(LOWER(AW35),AW35),AW35&lt;&gt;0)," 1/2","")</f>
        <v/>
      </c>
      <c r="N35" s="63" t="n">
        <f aca="false">IF(J35&lt;&gt;"",24*J35*IF(WEEKDAY(C35)=WEEKDAY($P$6),$S$6, IF(WEEKDAY(C35)=WEEKDAY($P$7),$S$7, IF(WEEKDAY(C35)=WEEKDAY($P$8),$S$8, IF(WEEKDAY(C35)=WEEKDAY($P$9),$S$9, IF(WEEKDAY(C35)=WEEKDAY($P$10),$S$10, IF(WEEKDAY(C35)=WEEKDAY($P$11),$S$11, IF(WEEKDAY(C35)=WEEKDAY($P$12),$S$12,""))))))),"")</f>
        <v>0</v>
      </c>
      <c r="AV35" s="0" t="n">
        <f aca="false">IF(IFERROR(MATCH($B35,Feiertage!$B$2:$B$34,0)&gt;0,0),1,0)</f>
        <v>0</v>
      </c>
      <c r="AW35" s="27" t="n">
        <f aca="false">IFERROR(HLOOKUP(DAY(B35),Urlaub!$C$4:$AG$16,MONTH(B35)+1,0),0)</f>
        <v>0</v>
      </c>
      <c r="AX35" s="28" t="n">
        <f aca="false">IFERROR(IF(OR(AW35=0,AW35="G"),0,IF(EXACT(LOWER(AW35),AW35),0.5*BB35,BB35)),"")</f>
        <v>0</v>
      </c>
      <c r="AY35" s="29" t="n">
        <f aca="false">IFERROR(IF(WEEKDAY(C35)=WEEKDAY($P$6),$R$6, IF(WEEKDAY(C35)=WEEKDAY($P$7),$R$7, IF(WEEKDAY(C35)=WEEKDAY($P$8),$R$8, IF(WEEKDAY(C35)=WEEKDAY($P$9),$R$9, IF(WEEKDAY(C35)=WEEKDAY($P$10),$R$10, IF(WEEKDAY(C35)=WEEKDAY($P$11),$R$11, IF(WEEKDAY(C35)=WEEKDAY($P$12),$R$12,""))))))),"")</f>
        <v>0.0208333333333333</v>
      </c>
      <c r="AZ35" s="30" t="n">
        <f aca="false">IF(F35,IF(E35,IF(E35&gt;F35,F35+"24:00"-E35,F35-E35),0),0)+IF(G35,IF(G35,IF(G35&gt;H35,H35+"24:00"-G35,H35-G35),0),0)</f>
        <v>0</v>
      </c>
      <c r="BA35" s="31" t="n">
        <f aca="false">AZ35*24</f>
        <v>0</v>
      </c>
      <c r="BB35" s="30" t="n">
        <f aca="false">IFERROR(IF(WEEKDAY(C35)=WEEKDAY($P$6),$Q$6, IF(WEEKDAY(C35)=WEEKDAY($P$7),$Q$7, IF(WEEKDAY(C35)=WEEKDAY($P$8),$Q$8, IF(WEEKDAY(C35)=WEEKDAY($P$9),$Q$9, IF(WEEKDAY(C35)=WEEKDAY($P$10),$Q$10, IF(WEEKDAY(C35)=WEEKDAY($P$11),$Q$11, IF(WEEKDAY(C35)=WEEKDAY($P$12),$Q$12,""))))))),"")</f>
        <v>0.25</v>
      </c>
    </row>
    <row r="36" customFormat="false" ht="5.25" hidden="false" customHeight="true" outlineLevel="0" collapsed="false">
      <c r="B36" s="64"/>
      <c r="H36" s="65"/>
      <c r="I36" s="65"/>
      <c r="J36" s="65"/>
      <c r="K36" s="8"/>
      <c r="L36" s="65"/>
    </row>
    <row r="37" customFormat="false" ht="24" hidden="false" customHeight="false" outlineLevel="0" collapsed="false">
      <c r="B37" s="66" t="s">
        <v>20</v>
      </c>
      <c r="C37" s="66"/>
      <c r="D37" s="66"/>
      <c r="E37" s="66"/>
      <c r="F37" s="66"/>
      <c r="G37" s="66"/>
      <c r="H37" s="66"/>
      <c r="I37" s="66"/>
      <c r="J37" s="67" t="n">
        <f aca="false">SUM(J5:J35)</f>
        <v>0</v>
      </c>
      <c r="K37" s="67" t="n">
        <f aca="false">SUM(K5:K35)</f>
        <v>6.91666666666666</v>
      </c>
      <c r="L37" s="67" t="n">
        <f aca="false">SUM(L5:L35)</f>
        <v>0</v>
      </c>
      <c r="M37" s="67" t="n">
        <f aca="false">SUM(AX5:AX35)</f>
        <v>0</v>
      </c>
      <c r="N37" s="68" t="n">
        <f aca="false">SUM(N5:N35)</f>
        <v>0</v>
      </c>
    </row>
  </sheetData>
  <mergeCells count="5">
    <mergeCell ref="B1:N1"/>
    <mergeCell ref="E3:H3"/>
    <mergeCell ref="P4:S4"/>
    <mergeCell ref="U4:V4"/>
    <mergeCell ref="B37:I37"/>
  </mergeCells>
  <conditionalFormatting sqref="B5:N35">
    <cfRule type="expression" priority="2" aboveAverage="0" equalAverage="0" bottom="0" percent="0" rank="0" text="" dxfId="0">
      <formula>COUNTIF(Feiertage!$B$2:$B$18,$B5)</formula>
    </cfRule>
    <cfRule type="expression" priority="3" aboveAverage="0" equalAverage="0" bottom="0" percent="0" rank="0" text="" dxfId="1">
      <formula>WEEKDAY($B5,2)&gt;5</formula>
    </cfRule>
  </conditionalFormatting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B3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4" ySplit="4" topLeftCell="E28" activePane="bottomRight" state="frozen"/>
      <selection pane="topLeft" activeCell="A1" activeCellId="0" sqref="A1"/>
      <selection pane="topRight" activeCell="E1" activeCellId="0" sqref="E1"/>
      <selection pane="bottomLeft" activeCell="A28" activeCellId="0" sqref="A28"/>
      <selection pane="bottomRight" activeCell="B5" activeCellId="0" sqref="B5"/>
    </sheetView>
  </sheetViews>
  <sheetFormatPr defaultRowHeight="15" zeroHeight="false" outlineLevelRow="0" outlineLevelCol="0"/>
  <cols>
    <col collapsed="false" customWidth="true" hidden="false" outlineLevel="0" max="1" min="1" style="0" width="2.29"/>
    <col collapsed="false" customWidth="true" hidden="false" outlineLevel="0" max="2" min="2" style="0" width="8.86"/>
    <col collapsed="false" customWidth="true" hidden="false" outlineLevel="0" max="3" min="3" style="0" width="7.29"/>
    <col collapsed="false" customWidth="true" hidden="false" outlineLevel="0" max="4" min="4" style="0" width="0.86"/>
    <col collapsed="false" customWidth="true" hidden="false" outlineLevel="0" max="8" min="5" style="0" width="7.71"/>
    <col collapsed="false" customWidth="true" hidden="false" outlineLevel="0" max="9" min="9" style="0" width="8"/>
    <col collapsed="false" customWidth="true" hidden="false" outlineLevel="0" max="10" min="10" style="0" width="12.42"/>
    <col collapsed="false" customWidth="true" hidden="false" outlineLevel="0" max="11" min="11" style="0" width="12.14"/>
    <col collapsed="false" customWidth="true" hidden="false" outlineLevel="0" max="12" min="12" style="0" width="12.86"/>
    <col collapsed="false" customWidth="true" hidden="false" outlineLevel="0" max="13" min="13" style="0" width="20.71"/>
    <col collapsed="false" customWidth="true" hidden="false" outlineLevel="0" max="14" min="14" style="0" width="17.86"/>
    <col collapsed="false" customWidth="true" hidden="false" outlineLevel="0" max="15" min="15" style="0" width="4.29"/>
    <col collapsed="false" customWidth="true" hidden="false" outlineLevel="0" max="16" min="16" style="0" width="23.86"/>
    <col collapsed="false" customWidth="true" hidden="false" outlineLevel="0" max="17" min="17" style="0" width="12.29"/>
    <col collapsed="false" customWidth="true" hidden="false" outlineLevel="0" max="18" min="18" style="0" width="11.14"/>
    <col collapsed="false" customWidth="true" hidden="false" outlineLevel="0" max="19" min="19" style="0" width="15.71"/>
    <col collapsed="false" customWidth="true" hidden="false" outlineLevel="0" max="20" min="20" style="0" width="4.14"/>
    <col collapsed="false" customWidth="true" hidden="false" outlineLevel="0" max="21" min="21" style="0" width="29.71"/>
    <col collapsed="false" customWidth="true" hidden="false" outlineLevel="0" max="22" min="22" style="0" width="16"/>
    <col collapsed="false" customWidth="true" hidden="false" outlineLevel="0" max="46" min="23" style="0" width="10.52"/>
    <col collapsed="false" customWidth="true" hidden="false" outlineLevel="0" max="55" min="47" style="0" width="13.7"/>
    <col collapsed="false" customWidth="true" hidden="false" outlineLevel="0" max="1025" min="56" style="0" width="10.52"/>
  </cols>
  <sheetData>
    <row r="1" customFormat="false" ht="24.75" hidden="false" customHeight="true" outlineLevel="0" collapsed="false">
      <c r="A1" s="1" t="n">
        <v>41639</v>
      </c>
      <c r="B1" s="2" t="n">
        <f aca="true">DATEVALUE("1 " &amp; RIGHT(CELL("dateiname",$A$1),LEN(CELL("dateiname",$A$1))-FIND("]",CELL("dateiname",$A$1))) &amp; " " &amp; YEAR(Januar!$A$1))</f>
        <v>41882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="3" customFormat="true" ht="24.75" hidden="false" customHeight="true" outlineLevel="0" collapsed="false">
      <c r="B2" s="4"/>
      <c r="C2" s="4"/>
      <c r="D2" s="4"/>
      <c r="E2" s="5"/>
      <c r="F2" s="5"/>
      <c r="G2" s="5"/>
      <c r="H2" s="5"/>
      <c r="I2" s="4"/>
      <c r="J2" s="4"/>
      <c r="K2" s="4"/>
      <c r="L2" s="4"/>
      <c r="M2" s="4"/>
      <c r="N2" s="4"/>
    </row>
    <row r="3" customFormat="false" ht="19.5" hidden="false" customHeight="false" outlineLevel="0" collapsed="false">
      <c r="B3" s="6"/>
      <c r="C3" s="6"/>
      <c r="D3" s="6"/>
      <c r="E3" s="7" t="s">
        <v>0</v>
      </c>
      <c r="F3" s="7"/>
      <c r="G3" s="7"/>
      <c r="H3" s="7"/>
      <c r="I3" s="6"/>
      <c r="J3" s="6"/>
      <c r="K3" s="6"/>
      <c r="L3" s="6"/>
      <c r="M3" s="6"/>
      <c r="N3" s="6"/>
      <c r="O3" s="8"/>
    </row>
    <row r="4" customFormat="false" ht="19.5" hidden="false" customHeight="false" outlineLevel="0" collapsed="false">
      <c r="B4" s="9" t="s">
        <v>1</v>
      </c>
      <c r="C4" s="9" t="s">
        <v>2</v>
      </c>
      <c r="D4" s="10"/>
      <c r="E4" s="9" t="s">
        <v>3</v>
      </c>
      <c r="F4" s="9" t="s">
        <v>4</v>
      </c>
      <c r="G4" s="9" t="s">
        <v>3</v>
      </c>
      <c r="H4" s="9" t="s">
        <v>4</v>
      </c>
      <c r="I4" s="9" t="s">
        <v>5</v>
      </c>
      <c r="J4" s="9" t="s">
        <v>6</v>
      </c>
      <c r="K4" s="9" t="s">
        <v>7</v>
      </c>
      <c r="L4" s="9" t="s">
        <v>8</v>
      </c>
      <c r="M4" s="9" t="s">
        <v>9</v>
      </c>
      <c r="N4" s="9" t="s">
        <v>10</v>
      </c>
      <c r="O4" s="11"/>
      <c r="P4" s="12" t="s">
        <v>11</v>
      </c>
      <c r="Q4" s="12"/>
      <c r="R4" s="12"/>
      <c r="S4" s="12"/>
      <c r="U4" s="13" t="s">
        <v>12</v>
      </c>
      <c r="V4" s="13"/>
      <c r="AV4" s="14" t="s">
        <v>13</v>
      </c>
      <c r="AW4" s="15" t="s">
        <v>14</v>
      </c>
      <c r="AX4" s="14" t="s">
        <v>15</v>
      </c>
      <c r="AY4" s="16" t="s">
        <v>5</v>
      </c>
      <c r="AZ4" s="14" t="s">
        <v>6</v>
      </c>
      <c r="BA4" s="14" t="s">
        <v>16</v>
      </c>
      <c r="BB4" s="16" t="s">
        <v>7</v>
      </c>
    </row>
    <row r="5" customFormat="false" ht="19.7" hidden="false" customHeight="false" outlineLevel="0" collapsed="false">
      <c r="B5" s="17" t="n">
        <f aca="false">B1</f>
        <v>41882</v>
      </c>
      <c r="C5" s="18" t="n">
        <f aca="false">B5</f>
        <v>41882</v>
      </c>
      <c r="D5" s="19"/>
      <c r="E5" s="20"/>
      <c r="F5" s="20"/>
      <c r="G5" s="20"/>
      <c r="H5" s="20"/>
      <c r="I5" s="20" t="str">
        <f aca="true">IF(AZ5=0,"",IF(AY5=0,"",IF(OR(B5&lt;=TODAY(),AZ5),AY5,"")))</f>
        <v/>
      </c>
      <c r="J5" s="21" t="n">
        <f aca="false">IF(AND(Feiertage!$G$2&lt;&gt;"ja",AV5=1),IF(AZ5&gt;0,BB5+AZ5,BB5),IF(AZ5=0,0, IF(I5&lt;&gt;"",AZ5-I5,AZ5)))+AX5</f>
        <v>0</v>
      </c>
      <c r="K5" s="20" t="n">
        <f aca="false">IF(AV5=0,BB5,IF(Feiertage!$G$2="ja","00:00",BB5))</f>
        <v>0</v>
      </c>
      <c r="L5" s="22" t="str">
        <f aca="true">IF(OR(B5&lt;=TODAY(),J5,AW5="G"),IF(J5&lt;&gt;"",IF(J5-K5=0,"",J5-K5),IF(K5&lt;&gt;"",-K5,"")),"")</f>
        <v/>
      </c>
      <c r="M5" s="23" t="str">
        <f aca="false">IF(LOWER(AW5)=LOWER(Urlaub!$W$19),Urlaub!$S$19, IF(LOWER(AW5)=LOWER(Urlaub!$W$20),Urlaub!$S$20, IF(LOWER(AW5)=LOWER(Urlaub!$W$21),Urlaub!$S$21, IF(LOWER(AW5)=LOWER(Urlaub!$W$22),Urlaub!$S$22, IF(LOWER(AW5)=LOWER(Urlaub!$W$23),Urlaub!$S$23, IF(LOWER(AW5)=LOWER(Urlaub!$W$24),Urlaub!$S$24,""))))))&amp;IF(AND(EXACT(LOWER(AW5),AW5),AW5&lt;&gt;0)," 1/2","")</f>
        <v/>
      </c>
      <c r="N5" s="24" t="n">
        <f aca="false">24*J5*IF(WEEKDAY(C5)=WEEKDAY($P$6),$S$6, IF(WEEKDAY(C5)=WEEKDAY($P$7),$S$7, IF(WEEKDAY(C5)=WEEKDAY($P$8),$S$8, IF(WEEKDAY(C5)=WEEKDAY($P$9),$S$9, IF(WEEKDAY(C5)=WEEKDAY($P$10),$S$10, IF(WEEKDAY(C5)=WEEKDAY($P$11),$S$11, IF(WEEKDAY(C5)=WEEKDAY($P$12),$S$12,"")))))))</f>
        <v>0</v>
      </c>
      <c r="P5" s="9" t="s">
        <v>17</v>
      </c>
      <c r="Q5" s="9" t="s">
        <v>7</v>
      </c>
      <c r="R5" s="9" t="s">
        <v>5</v>
      </c>
      <c r="S5" s="9" t="s">
        <v>18</v>
      </c>
      <c r="U5" s="25" t="str">
        <f aca="false">"Übertrag aus " &amp; IF( MONTH(B1)=1, YEAR(B1)-1, TEXT(EDATE(B1,-1),"MMMM"))</f>
        <v>Übertrag aus August</v>
      </c>
      <c r="V5" s="41" t="n">
        <f aca="true">IF(MONTH(B1)&gt;1,INDIRECT(TEXT(EDATE(B1,-1),"MMMM")&amp;"!v9"),"")</f>
        <v>-0.135416666666666</v>
      </c>
      <c r="AV5" s="0" t="n">
        <f aca="false">IF(IFERROR(MATCH($B5,Feiertage!$B$2:$B$34,0)&gt;0,0),1,0)</f>
        <v>0</v>
      </c>
      <c r="AW5" s="27" t="n">
        <f aca="false">IFERROR(HLOOKUP(DAY(B5),Urlaub!$C$4:$AG$16,MONTH(B5)+1,0),0)</f>
        <v>0</v>
      </c>
      <c r="AX5" s="28" t="n">
        <f aca="false">IFERROR(IF(AW5=0,0,IF(EXACT(LOWER(AW5),AW5),0.5*BB5,BB5)),"")</f>
        <v>0</v>
      </c>
      <c r="AY5" s="29" t="n">
        <f aca="false">IFERROR(IF(WEEKDAY(C5)=WEEKDAY($P$6),$R$6, IF(WEEKDAY(C5)=WEEKDAY($P$7),$R$7, IF(WEEKDAY(C5)=WEEKDAY($P$8),$R$8, IF(WEEKDAY(C5)=WEEKDAY($P$9),$R$9, IF(WEEKDAY(C5)=WEEKDAY($P$10),$R$10, IF(WEEKDAY(C5)=WEEKDAY($P$11),$R$11, IF(WEEKDAY(C5)=WEEKDAY($P$12),$R$12,""))))))),"")</f>
        <v>0.0208333333333333</v>
      </c>
      <c r="AZ5" s="30" t="n">
        <f aca="false">IF(F5,IF(E5,IF(E5&gt;F5,F5+"24:00"-E5,F5-E5),0),0)+IF(G5,IF(G5,IF(G5&gt;H5,H5+"24:00"-G5,H5-G5),0),0)</f>
        <v>0</v>
      </c>
      <c r="BA5" s="31" t="n">
        <f aca="false">AZ5*24</f>
        <v>0</v>
      </c>
      <c r="BB5" s="30" t="n">
        <f aca="false">IFERROR(IF(WEEKDAY(C5)=WEEKDAY($P$6),$Q$6, IF(WEEKDAY(C5)=WEEKDAY($P$7),$Q$7, IF(WEEKDAY(C5)=WEEKDAY($P$8),$Q$8, IF(WEEKDAY(C5)=WEEKDAY($P$9),$Q$9, IF(WEEKDAY(C5)=WEEKDAY($P$10),$Q$10, IF(WEEKDAY(C5)=WEEKDAY($P$11),$Q$11, IF(WEEKDAY(C5)=WEEKDAY($P$12),$Q$12,""))))))),"")</f>
        <v>0</v>
      </c>
    </row>
    <row r="6" customFormat="false" ht="19.7" hidden="false" customHeight="false" outlineLevel="0" collapsed="false">
      <c r="B6" s="32" t="n">
        <f aca="false">B5+1</f>
        <v>41883</v>
      </c>
      <c r="C6" s="33" t="n">
        <f aca="false">B6</f>
        <v>41883</v>
      </c>
      <c r="D6" s="19"/>
      <c r="E6" s="34"/>
      <c r="F6" s="34"/>
      <c r="G6" s="34"/>
      <c r="H6" s="34"/>
      <c r="I6" s="34" t="str">
        <f aca="true">IF(AZ6=0,"",IF(AY6=0,"",IF(OR(B6&lt;=TODAY(),AZ6),AY6,"")))</f>
        <v/>
      </c>
      <c r="J6" s="22" t="n">
        <f aca="false">IF(AND(Feiertage!$G$2&lt;&gt;"ja",AV6=1),IF(AZ6&gt;0,BB6+AZ6,BB6),IF(AZ6=0,0, IF(I6&lt;&gt;"",AZ6-I6,AZ6)))+AX6</f>
        <v>0</v>
      </c>
      <c r="K6" s="34" t="n">
        <f aca="false">IF(AV6=0,BB6,IF(Feiertage!$G$2="ja","00:00",BB6))</f>
        <v>0</v>
      </c>
      <c r="L6" s="22" t="str">
        <f aca="true">IF(OR(B6&lt;=TODAY(),J6,AW6="G"),IF(J6&lt;&gt;"",IF(J6-K6=0,"",J6-K6),IF(K6&lt;&gt;"",-K6,"")),"")</f>
        <v/>
      </c>
      <c r="M6" s="23" t="str">
        <f aca="false">IF(LOWER(AW6)=LOWER(Urlaub!$W$19),Urlaub!$S$19, IF(LOWER(AW6)=LOWER(Urlaub!$W$20),Urlaub!$S$20, IF(LOWER(AW6)=LOWER(Urlaub!$W$21),Urlaub!$S$21, IF(LOWER(AW6)=LOWER(Urlaub!$W$22),Urlaub!$S$22, IF(LOWER(AW6)=LOWER(Urlaub!$W$23),Urlaub!$S$23, IF(LOWER(AW6)=LOWER(Urlaub!$W$24),Urlaub!$S$24,""))))))&amp;IF(AND(EXACT(LOWER(AW6),AW6),AW6&lt;&gt;0)," 1/2","")</f>
        <v/>
      </c>
      <c r="N6" s="36" t="n">
        <f aca="false">24*J6*IF(WEEKDAY(C6)=WEEKDAY($P$6),$S$6, IF(WEEKDAY(C6)=WEEKDAY($P$7),$S$7, IF(WEEKDAY(C6)=WEEKDAY($P$8),$S$8, IF(WEEKDAY(C6)=WEEKDAY($P$9),$S$9, IF(WEEKDAY(C6)=WEEKDAY($P$10),$S$10, IF(WEEKDAY(C6)=WEEKDAY($P$11),$S$11, IF(WEEKDAY(C6)=WEEKDAY($P$12),$S$12,"")))))))</f>
        <v>0</v>
      </c>
      <c r="P6" s="37" t="n">
        <v>41639</v>
      </c>
      <c r="Q6" s="38" t="n">
        <v>0.333333333333333</v>
      </c>
      <c r="R6" s="38" t="n">
        <v>0.0208333333333333</v>
      </c>
      <c r="S6" s="39"/>
      <c r="U6" s="40" t="s">
        <v>7</v>
      </c>
      <c r="V6" s="41" t="n">
        <f aca="false">SUM(K5:K35)</f>
        <v>6.33333333333333</v>
      </c>
      <c r="AV6" s="0" t="n">
        <f aca="false">IF(IFERROR(MATCH($B6,Feiertage!$B$2:$B$34,0)&gt;0,0),1,0)</f>
        <v>0</v>
      </c>
      <c r="AW6" s="27" t="n">
        <f aca="false">IFERROR(HLOOKUP(DAY(B6),Urlaub!$C$4:$AG$16,MONTH(B6)+1,0),0)</f>
        <v>0</v>
      </c>
      <c r="AX6" s="28" t="n">
        <f aca="false">IFERROR(IF(AW6=0,0,IF(EXACT(LOWER(AW6),AW6),0.5*BB6,BB6)),"")</f>
        <v>0</v>
      </c>
      <c r="AY6" s="29" t="n">
        <f aca="false">IFERROR(IF(WEEKDAY(C6)=WEEKDAY($P$6),$R$6, IF(WEEKDAY(C6)=WEEKDAY($P$7),$R$7, IF(WEEKDAY(C6)=WEEKDAY($P$8),$R$8, IF(WEEKDAY(C6)=WEEKDAY($P$9),$R$9, IF(WEEKDAY(C6)=WEEKDAY($P$10),$R$10, IF(WEEKDAY(C6)=WEEKDAY($P$11),$R$11, IF(WEEKDAY(C6)=WEEKDAY($P$12),$R$12,""))))))),"")</f>
        <v>0.0208333333333333</v>
      </c>
      <c r="AZ6" s="30" t="n">
        <f aca="false">IF(F6,IF(E6,IF(E6&gt;F6,F6+"24:00"-E6,F6-E6),0),0)+IF(G6,IF(G6,IF(G6&gt;H6,H6+"24:00"-G6,H6-G6),0),0)</f>
        <v>0</v>
      </c>
      <c r="BA6" s="31" t="n">
        <f aca="false">AZ6*24</f>
        <v>0</v>
      </c>
      <c r="BB6" s="30" t="n">
        <f aca="false">IFERROR(IF(WEEKDAY(C6)=WEEKDAY($P$6),$Q$6, IF(WEEKDAY(C6)=WEEKDAY($P$7),$Q$7, IF(WEEKDAY(C6)=WEEKDAY($P$8),$Q$8, IF(WEEKDAY(C6)=WEEKDAY($P$9),$Q$9, IF(WEEKDAY(C6)=WEEKDAY($P$10),$Q$10, IF(WEEKDAY(C6)=WEEKDAY($P$11),$Q$11, IF(WEEKDAY(C6)=WEEKDAY($P$12),$Q$12,""))))))),"")</f>
        <v>0</v>
      </c>
    </row>
    <row r="7" customFormat="false" ht="19.7" hidden="false" customHeight="false" outlineLevel="0" collapsed="false">
      <c r="B7" s="32" t="n">
        <f aca="false">B6+1</f>
        <v>41884</v>
      </c>
      <c r="C7" s="33" t="n">
        <f aca="false">B7</f>
        <v>41884</v>
      </c>
      <c r="D7" s="19"/>
      <c r="E7" s="34"/>
      <c r="F7" s="34"/>
      <c r="G7" s="34"/>
      <c r="H7" s="34"/>
      <c r="I7" s="34" t="str">
        <f aca="true">IF(AZ7=0,"",IF(AY7=0,"",IF(OR(B7&lt;=TODAY(),AZ7),AY7,"")))</f>
        <v/>
      </c>
      <c r="J7" s="22" t="n">
        <f aca="false">IF(AND(Feiertage!$G$2&lt;&gt;"ja",AV7=1),IF(AZ7&gt;0,BB7+AZ7,BB7),IF(AZ7=0,0, IF(I7&lt;&gt;"",AZ7-I7,AZ7)))+AX7</f>
        <v>0</v>
      </c>
      <c r="K7" s="34" t="n">
        <f aca="false">IF(AV7=0,BB7,IF(Feiertage!$G$2="ja","00:00",BB7))</f>
        <v>0.333333333333333</v>
      </c>
      <c r="L7" s="22" t="str">
        <f aca="true">IF(OR(B7&lt;=TODAY(),J7,AW7="G"),IF(J7&lt;&gt;"",IF(J7-K7=0,"",J7-K7),IF(K7&lt;&gt;"",-K7,"")),"")</f>
        <v/>
      </c>
      <c r="M7" s="23" t="str">
        <f aca="false">IF(LOWER(AW7)=LOWER(Urlaub!$W$19),Urlaub!$S$19, IF(LOWER(AW7)=LOWER(Urlaub!$W$20),Urlaub!$S$20, IF(LOWER(AW7)=LOWER(Urlaub!$W$21),Urlaub!$S$21, IF(LOWER(AW7)=LOWER(Urlaub!$W$22),Urlaub!$S$22, IF(LOWER(AW7)=LOWER(Urlaub!$W$23),Urlaub!$S$23, IF(LOWER(AW7)=LOWER(Urlaub!$W$24),Urlaub!$S$24,""))))))&amp;IF(AND(EXACT(LOWER(AW7),AW7),AW7&lt;&gt;0)," 1/2","")</f>
        <v/>
      </c>
      <c r="N7" s="36" t="n">
        <f aca="false">24*J7*IF(WEEKDAY(C7)=WEEKDAY($P$6),$S$6, IF(WEEKDAY(C7)=WEEKDAY($P$7),$S$7, IF(WEEKDAY(C7)=WEEKDAY($P$8),$S$8, IF(WEEKDAY(C7)=WEEKDAY($P$9),$S$9, IF(WEEKDAY(C7)=WEEKDAY($P$10),$S$10, IF(WEEKDAY(C7)=WEEKDAY($P$11),$S$11, IF(WEEKDAY(C7)=WEEKDAY($P$12),$S$12,"")))))))</f>
        <v>0</v>
      </c>
      <c r="P7" s="42" t="n">
        <v>41640</v>
      </c>
      <c r="Q7" s="43" t="n">
        <v>0.333333333333333</v>
      </c>
      <c r="R7" s="38" t="n">
        <v>0.0208333333333333</v>
      </c>
      <c r="S7" s="44"/>
      <c r="U7" s="40" t="s">
        <v>6</v>
      </c>
      <c r="V7" s="41" t="n">
        <f aca="false">SUM(J5:J35)</f>
        <v>0</v>
      </c>
      <c r="AV7" s="0" t="n">
        <f aca="false">IF(IFERROR(MATCH($B7,Feiertage!$B$2:$B$34,0)&gt;0,0),1,0)</f>
        <v>0</v>
      </c>
      <c r="AW7" s="27" t="n">
        <f aca="false">IFERROR(HLOOKUP(DAY(B7),Urlaub!$C$4:$AG$16,MONTH(B7)+1,0),0)</f>
        <v>0</v>
      </c>
      <c r="AX7" s="28" t="n">
        <f aca="false">IFERROR(IF(AW7=0,0,IF(EXACT(LOWER(AW7),AW7),0.5*BB7,BB7)),"")</f>
        <v>0</v>
      </c>
      <c r="AY7" s="29" t="n">
        <f aca="false">IFERROR(IF(WEEKDAY(C7)=WEEKDAY($P$6),$R$6, IF(WEEKDAY(C7)=WEEKDAY($P$7),$R$7, IF(WEEKDAY(C7)=WEEKDAY($P$8),$R$8, IF(WEEKDAY(C7)=WEEKDAY($P$9),$R$9, IF(WEEKDAY(C7)=WEEKDAY($P$10),$R$10, IF(WEEKDAY(C7)=WEEKDAY($P$11),$R$11, IF(WEEKDAY(C7)=WEEKDAY($P$12),$R$12,""))))))),"")</f>
        <v>0.0208333333333333</v>
      </c>
      <c r="AZ7" s="30" t="n">
        <f aca="false">IF(F7,IF(E7,IF(E7&gt;F7,F7+"24:00"-E7,F7-E7),0),0)+IF(G7,IF(G7,IF(G7&gt;H7,H7+"24:00"-G7,H7-G7),0),0)</f>
        <v>0</v>
      </c>
      <c r="BA7" s="31" t="n">
        <f aca="false">AZ7*24</f>
        <v>0</v>
      </c>
      <c r="BB7" s="30" t="n">
        <f aca="false">IFERROR(IF(WEEKDAY(C7)=WEEKDAY($P$6),$Q$6, IF(WEEKDAY(C7)=WEEKDAY($P$7),$Q$7, IF(WEEKDAY(C7)=WEEKDAY($P$8),$Q$8, IF(WEEKDAY(C7)=WEEKDAY($P$9),$Q$9, IF(WEEKDAY(C7)=WEEKDAY($P$10),$Q$10, IF(WEEKDAY(C7)=WEEKDAY($P$11),$Q$11, IF(WEEKDAY(C7)=WEEKDAY($P$12),$Q$12,""))))))),"")</f>
        <v>0.333333333333333</v>
      </c>
    </row>
    <row r="8" customFormat="false" ht="19.7" hidden="false" customHeight="false" outlineLevel="0" collapsed="false">
      <c r="B8" s="32" t="n">
        <f aca="false">B7+1</f>
        <v>41885</v>
      </c>
      <c r="C8" s="33" t="n">
        <f aca="false">B8</f>
        <v>41885</v>
      </c>
      <c r="D8" s="19"/>
      <c r="E8" s="34"/>
      <c r="F8" s="34"/>
      <c r="G8" s="34"/>
      <c r="H8" s="34"/>
      <c r="I8" s="34" t="str">
        <f aca="true">IF(AZ8=0,"",IF(AY8=0,"",IF(OR(B8&lt;=TODAY(),AZ8),AY8,"")))</f>
        <v/>
      </c>
      <c r="J8" s="22" t="n">
        <f aca="false">IF(AND(Feiertage!$G$2&lt;&gt;"ja",AV8=1),IF(AZ8&gt;0,BB8+AZ8,BB8),IF(AZ8=0,0, IF(I8&lt;&gt;"",AZ8-I8,AZ8)))+AX8</f>
        <v>0</v>
      </c>
      <c r="K8" s="34" t="n">
        <f aca="false">IF(AV8=0,BB8,IF(Feiertage!$G$2="ja","00:00",BB8))</f>
        <v>0.333333333333333</v>
      </c>
      <c r="L8" s="22" t="str">
        <f aca="true">IF(OR(B8&lt;=TODAY(),J8,AW8="G"),IF(J8&lt;&gt;"",IF(J8-K8=0,"",J8-K8),IF(K8&lt;&gt;"",-K8,"")),"")</f>
        <v/>
      </c>
      <c r="M8" s="23" t="str">
        <f aca="false">IF(LOWER(AW8)=LOWER(Urlaub!$W$19),Urlaub!$S$19, IF(LOWER(AW8)=LOWER(Urlaub!$W$20),Urlaub!$S$20, IF(LOWER(AW8)=LOWER(Urlaub!$W$21),Urlaub!$S$21, IF(LOWER(AW8)=LOWER(Urlaub!$W$22),Urlaub!$S$22, IF(LOWER(AW8)=LOWER(Urlaub!$W$23),Urlaub!$S$23, IF(LOWER(AW8)=LOWER(Urlaub!$W$24),Urlaub!$S$24,""))))))&amp;IF(AND(EXACT(LOWER(AW8),AW8),AW8&lt;&gt;0)," 1/2","")</f>
        <v/>
      </c>
      <c r="N8" s="36" t="n">
        <f aca="false">24*J8*IF(WEEKDAY(C8)=WEEKDAY($P$6),$S$6, IF(WEEKDAY(C8)=WEEKDAY($P$7),$S$7, IF(WEEKDAY(C8)=WEEKDAY($P$8),$S$8, IF(WEEKDAY(C8)=WEEKDAY($P$9),$S$9, IF(WEEKDAY(C8)=WEEKDAY($P$10),$S$10, IF(WEEKDAY(C8)=WEEKDAY($P$11),$S$11, IF(WEEKDAY(C8)=WEEKDAY($P$12),$S$12,"")))))))</f>
        <v>0</v>
      </c>
      <c r="P8" s="42" t="n">
        <v>41641</v>
      </c>
      <c r="Q8" s="43" t="n">
        <v>0.333333333333333</v>
      </c>
      <c r="R8" s="38" t="n">
        <v>0.0208333333333333</v>
      </c>
      <c r="S8" s="44"/>
      <c r="U8" s="45" t="str">
        <f aca="false">"Saldo " &amp; TEXT(B1,"MMMM")</f>
        <v>Saldo September</v>
      </c>
      <c r="V8" s="41" t="n">
        <f aca="false">SUM(L5:L35)</f>
        <v>0</v>
      </c>
      <c r="AV8" s="0" t="n">
        <f aca="false">IF(IFERROR(MATCH($B8,Feiertage!$B$2:$B$34,0)&gt;0,0),1,0)</f>
        <v>0</v>
      </c>
      <c r="AW8" s="27" t="n">
        <f aca="false">IFERROR(HLOOKUP(DAY(B8),Urlaub!$C$4:$AG$16,MONTH(B8)+1,0),0)</f>
        <v>0</v>
      </c>
      <c r="AX8" s="28" t="n">
        <f aca="false">IFERROR(IF(AW8=0,0,IF(EXACT(LOWER(AW8),AW8),0.5*BB8,BB8)),"")</f>
        <v>0</v>
      </c>
      <c r="AY8" s="29" t="n">
        <f aca="false">IFERROR(IF(WEEKDAY(C8)=WEEKDAY($P$6),$R$6, IF(WEEKDAY(C8)=WEEKDAY($P$7),$R$7, IF(WEEKDAY(C8)=WEEKDAY($P$8),$R$8, IF(WEEKDAY(C8)=WEEKDAY($P$9),$R$9, IF(WEEKDAY(C8)=WEEKDAY($P$10),$R$10, IF(WEEKDAY(C8)=WEEKDAY($P$11),$R$11, IF(WEEKDAY(C8)=WEEKDAY($P$12),$R$12,""))))))),"")</f>
        <v>0.0208333333333333</v>
      </c>
      <c r="AZ8" s="30" t="n">
        <f aca="false">IF(F8,IF(E8,IF(E8&gt;F8,F8+"24:00"-E8,F8-E8),0),0)+IF(G8,IF(G8,IF(G8&gt;H8,H8+"24:00"-G8,H8-G8),0),0)</f>
        <v>0</v>
      </c>
      <c r="BA8" s="31" t="n">
        <f aca="false">AZ8*24</f>
        <v>0</v>
      </c>
      <c r="BB8" s="30" t="n">
        <f aca="false">IFERROR(IF(WEEKDAY(C8)=WEEKDAY($P$6),$Q$6, IF(WEEKDAY(C8)=WEEKDAY($P$7),$Q$7, IF(WEEKDAY(C8)=WEEKDAY($P$8),$Q$8, IF(WEEKDAY(C8)=WEEKDAY($P$9),$Q$9, IF(WEEKDAY(C8)=WEEKDAY($P$10),$Q$10, IF(WEEKDAY(C8)=WEEKDAY($P$11),$Q$11, IF(WEEKDAY(C8)=WEEKDAY($P$12),$Q$12,""))))))),"")</f>
        <v>0.333333333333333</v>
      </c>
    </row>
    <row r="9" customFormat="false" ht="19.7" hidden="false" customHeight="false" outlineLevel="0" collapsed="false">
      <c r="B9" s="32" t="n">
        <f aca="false">B8+1</f>
        <v>41886</v>
      </c>
      <c r="C9" s="33" t="n">
        <f aca="false">B9</f>
        <v>41886</v>
      </c>
      <c r="D9" s="19"/>
      <c r="E9" s="34"/>
      <c r="F9" s="34"/>
      <c r="G9" s="34"/>
      <c r="H9" s="34"/>
      <c r="I9" s="34" t="str">
        <f aca="true">IF(AZ9=0,"",IF(AY9=0,"",IF(OR(B9&lt;=TODAY(),AZ9),AY9,"")))</f>
        <v/>
      </c>
      <c r="J9" s="22" t="n">
        <f aca="false">IF(AND(Feiertage!$G$2&lt;&gt;"ja",AV9=1),IF(AZ9&gt;0,BB9+AZ9,BB9),IF(AZ9=0,0, IF(I9&lt;&gt;"",AZ9-I9,AZ9)))+AX9</f>
        <v>0</v>
      </c>
      <c r="K9" s="34" t="n">
        <f aca="false">IF(AV9=0,BB9,IF(Feiertage!$G$2="ja","00:00",BB9))</f>
        <v>0.333333333333333</v>
      </c>
      <c r="L9" s="22" t="str">
        <f aca="true">IF(OR(B9&lt;=TODAY(),J9,AW9="G"),IF(J9&lt;&gt;"",IF(J9-K9=0,"",J9-K9),IF(K9&lt;&gt;"",-K9,"")),"")</f>
        <v/>
      </c>
      <c r="M9" s="23" t="str">
        <f aca="false">IF(LOWER(AW9)=LOWER(Urlaub!$W$19),Urlaub!$S$19, IF(LOWER(AW9)=LOWER(Urlaub!$W$20),Urlaub!$S$20, IF(LOWER(AW9)=LOWER(Urlaub!$W$21),Urlaub!$S$21, IF(LOWER(AW9)=LOWER(Urlaub!$W$22),Urlaub!$S$22, IF(LOWER(AW9)=LOWER(Urlaub!$W$23),Urlaub!$S$23, IF(LOWER(AW9)=LOWER(Urlaub!$W$24),Urlaub!$S$24,""))))))&amp;IF(AND(EXACT(LOWER(AW9),AW9),AW9&lt;&gt;0)," 1/2","")</f>
        <v/>
      </c>
      <c r="N9" s="36" t="n">
        <f aca="false">24*J9*IF(WEEKDAY(C9)=WEEKDAY($P$6),$S$6, IF(WEEKDAY(C9)=WEEKDAY($P$7),$S$7, IF(WEEKDAY(C9)=WEEKDAY($P$8),$S$8, IF(WEEKDAY(C9)=WEEKDAY($P$9),$S$9, IF(WEEKDAY(C9)=WEEKDAY($P$10),$S$10, IF(WEEKDAY(C9)=WEEKDAY($P$11),$S$11, IF(WEEKDAY(C9)=WEEKDAY($P$12),$S$12,"")))))))</f>
        <v>0</v>
      </c>
      <c r="P9" s="42" t="n">
        <v>41642</v>
      </c>
      <c r="Q9" s="43" t="n">
        <v>0.333333333333333</v>
      </c>
      <c r="R9" s="38" t="n">
        <v>0.0208333333333333</v>
      </c>
      <c r="S9" s="44"/>
      <c r="U9" s="46" t="str">
        <f aca="false">"Übertrag in " &amp;  IF( MONTH(B1)=12, YEAR(B1)+1, TEXT(EDATE(B1,1),"MMMM"))</f>
        <v>Übertrag in Oktober</v>
      </c>
      <c r="V9" s="47" t="n">
        <f aca="false">IF(V5="",0,V5)+V8</f>
        <v>-0.135416666666666</v>
      </c>
      <c r="AV9" s="0" t="n">
        <f aca="false">IF(IFERROR(MATCH($B9,Feiertage!$B$2:$B$34,0)&gt;0,0),1,0)</f>
        <v>0</v>
      </c>
      <c r="AW9" s="27" t="n">
        <f aca="false">IFERROR(HLOOKUP(DAY(B9),Urlaub!$C$4:$AG$16,MONTH(B9)+1,0),0)</f>
        <v>0</v>
      </c>
      <c r="AX9" s="28" t="n">
        <f aca="false">IFERROR(IF(AW9=0,0,IF(EXACT(LOWER(AW9),AW9),0.5*BB9,BB9)),"")</f>
        <v>0</v>
      </c>
      <c r="AY9" s="29" t="n">
        <f aca="false">IFERROR(IF(WEEKDAY(C9)=WEEKDAY($P$6),$R$6, IF(WEEKDAY(C9)=WEEKDAY($P$7),$R$7, IF(WEEKDAY(C9)=WEEKDAY($P$8),$R$8, IF(WEEKDAY(C9)=WEEKDAY($P$9),$R$9, IF(WEEKDAY(C9)=WEEKDAY($P$10),$R$10, IF(WEEKDAY(C9)=WEEKDAY($P$11),$R$11, IF(WEEKDAY(C9)=WEEKDAY($P$12),$R$12,""))))))),"")</f>
        <v>0.0208333333333333</v>
      </c>
      <c r="AZ9" s="30" t="n">
        <f aca="false">IF(F9,IF(E9,IF(E9&gt;F9,F9+"24:00"-E9,F9-E9),0),0)+IF(G9,IF(G9,IF(G9&gt;H9,H9+"24:00"-G9,H9-G9),0),0)</f>
        <v>0</v>
      </c>
      <c r="BA9" s="31" t="n">
        <f aca="false">AZ9*24</f>
        <v>0</v>
      </c>
      <c r="BB9" s="30" t="n">
        <f aca="false">IFERROR(IF(WEEKDAY(C9)=WEEKDAY($P$6),$Q$6, IF(WEEKDAY(C9)=WEEKDAY($P$7),$Q$7, IF(WEEKDAY(C9)=WEEKDAY($P$8),$Q$8, IF(WEEKDAY(C9)=WEEKDAY($P$9),$Q$9, IF(WEEKDAY(C9)=WEEKDAY($P$10),$Q$10, IF(WEEKDAY(C9)=WEEKDAY($P$11),$Q$11, IF(WEEKDAY(C9)=WEEKDAY($P$12),$Q$12,""))))))),"")</f>
        <v>0.333333333333333</v>
      </c>
    </row>
    <row r="10" customFormat="false" ht="17.35" hidden="false" customHeight="false" outlineLevel="0" collapsed="false">
      <c r="B10" s="32" t="n">
        <f aca="false">B9+1</f>
        <v>41887</v>
      </c>
      <c r="C10" s="33" t="n">
        <f aca="false">B10</f>
        <v>41887</v>
      </c>
      <c r="D10" s="19"/>
      <c r="E10" s="34"/>
      <c r="F10" s="34"/>
      <c r="G10" s="34"/>
      <c r="H10" s="34"/>
      <c r="I10" s="34" t="str">
        <f aca="true">IF(AZ10=0,"",IF(AY10=0,"",IF(OR(B10&lt;=TODAY(),AZ10),AY10,"")))</f>
        <v/>
      </c>
      <c r="J10" s="22" t="n">
        <f aca="false">IF(AND(Feiertage!$G$2&lt;&gt;"ja",AV10=1),IF(AZ10&gt;0,BB10+AZ10,BB10),IF(AZ10=0,0, IF(I10&lt;&gt;"",AZ10-I10,AZ10)))+AX10</f>
        <v>0</v>
      </c>
      <c r="K10" s="34" t="n">
        <f aca="false">IF(AV10=0,BB10,IF(Feiertage!$G$2="ja","00:00",BB10))</f>
        <v>0.333333333333333</v>
      </c>
      <c r="L10" s="22" t="str">
        <f aca="true">IF(OR(B10&lt;=TODAY(),J10,AW10="G"),IF(J10&lt;&gt;"",IF(J10-K10=0,"",J10-K10),IF(K10&lt;&gt;"",-K10,"")),"")</f>
        <v/>
      </c>
      <c r="M10" s="23" t="str">
        <f aca="false">IF(LOWER(AW10)=LOWER(Urlaub!$W$19),Urlaub!$S$19, IF(LOWER(AW10)=LOWER(Urlaub!$W$20),Urlaub!$S$20, IF(LOWER(AW10)=LOWER(Urlaub!$W$21),Urlaub!$S$21, IF(LOWER(AW10)=LOWER(Urlaub!$W$22),Urlaub!$S$22, IF(LOWER(AW10)=LOWER(Urlaub!$W$23),Urlaub!$S$23, IF(LOWER(AW10)=LOWER(Urlaub!$W$24),Urlaub!$S$24,""))))))&amp;IF(AND(EXACT(LOWER(AW10),AW10),AW10&lt;&gt;0)," 1/2","")</f>
        <v/>
      </c>
      <c r="N10" s="36" t="n">
        <f aca="false">24*J10*IF(WEEKDAY(C10)=WEEKDAY($P$6),$S$6, IF(WEEKDAY(C10)=WEEKDAY($P$7),$S$7, IF(WEEKDAY(C10)=WEEKDAY($P$8),$S$8, IF(WEEKDAY(C10)=WEEKDAY($P$9),$S$9, IF(WEEKDAY(C10)=WEEKDAY($P$10),$S$10, IF(WEEKDAY(C10)=WEEKDAY($P$11),$S$11, IF(WEEKDAY(C10)=WEEKDAY($P$12),$S$12,"")))))))</f>
        <v>0</v>
      </c>
      <c r="P10" s="42" t="n">
        <v>41643</v>
      </c>
      <c r="Q10" s="43" t="n">
        <v>0.25</v>
      </c>
      <c r="R10" s="38" t="n">
        <v>0.0208333333333333</v>
      </c>
      <c r="S10" s="44"/>
      <c r="AV10" s="0" t="n">
        <f aca="false">IF(IFERROR(MATCH($B10,Feiertage!$B$2:$B$34,0)&gt;0,0),1,0)</f>
        <v>0</v>
      </c>
      <c r="AW10" s="27" t="n">
        <f aca="false">IFERROR(HLOOKUP(DAY(B10),Urlaub!$C$4:$AG$16,MONTH(B10)+1,0),0)</f>
        <v>0</v>
      </c>
      <c r="AX10" s="28" t="n">
        <f aca="false">IFERROR(IF(AW10=0,0,IF(EXACT(LOWER(AW10),AW10),0.5*BB10,BB10)),"")</f>
        <v>0</v>
      </c>
      <c r="AY10" s="29" t="n">
        <f aca="false">IFERROR(IF(WEEKDAY(C10)=WEEKDAY($P$6),$R$6, IF(WEEKDAY(C10)=WEEKDAY($P$7),$R$7, IF(WEEKDAY(C10)=WEEKDAY($P$8),$R$8, IF(WEEKDAY(C10)=WEEKDAY($P$9),$R$9, IF(WEEKDAY(C10)=WEEKDAY($P$10),$R$10, IF(WEEKDAY(C10)=WEEKDAY($P$11),$R$11, IF(WEEKDAY(C10)=WEEKDAY($P$12),$R$12,""))))))),"")</f>
        <v>0.0208333333333333</v>
      </c>
      <c r="AZ10" s="30" t="n">
        <f aca="false">IF(F10,IF(E10,IF(E10&gt;F10,F10+"24:00"-E10,F10-E10),0),0)+IF(G10,IF(G10,IF(G10&gt;H10,H10+"24:00"-G10,H10-G10),0),0)</f>
        <v>0</v>
      </c>
      <c r="BA10" s="31" t="n">
        <f aca="false">AZ10*24</f>
        <v>0</v>
      </c>
      <c r="BB10" s="30" t="n">
        <f aca="false">IFERROR(IF(WEEKDAY(C10)=WEEKDAY($P$6),$Q$6, IF(WEEKDAY(C10)=WEEKDAY($P$7),$Q$7, IF(WEEKDAY(C10)=WEEKDAY($P$8),$Q$8, IF(WEEKDAY(C10)=WEEKDAY($P$9),$Q$9, IF(WEEKDAY(C10)=WEEKDAY($P$10),$Q$10, IF(WEEKDAY(C10)=WEEKDAY($P$11),$Q$11, IF(WEEKDAY(C10)=WEEKDAY($P$12),$Q$12,""))))))),"")</f>
        <v>0.333333333333333</v>
      </c>
    </row>
    <row r="11" customFormat="false" ht="17.35" hidden="false" customHeight="false" outlineLevel="0" collapsed="false">
      <c r="B11" s="32" t="n">
        <f aca="false">B10+1</f>
        <v>41888</v>
      </c>
      <c r="C11" s="33" t="n">
        <f aca="false">B11</f>
        <v>41888</v>
      </c>
      <c r="D11" s="19"/>
      <c r="E11" s="34"/>
      <c r="F11" s="34"/>
      <c r="G11" s="34"/>
      <c r="H11" s="34"/>
      <c r="I11" s="34" t="str">
        <f aca="true">IF(AZ11=0,"",IF(AY11=0,"",IF(OR(B11&lt;=TODAY(),AZ11),AY11,"")))</f>
        <v/>
      </c>
      <c r="J11" s="22" t="n">
        <f aca="false">IF(AND(Feiertage!$G$2&lt;&gt;"ja",AV11=1),IF(AZ11&gt;0,BB11+AZ11,BB11),IF(AZ11=0,0, IF(I11&lt;&gt;"",AZ11-I11,AZ11)))+AX11</f>
        <v>0</v>
      </c>
      <c r="K11" s="34" t="n">
        <f aca="false">IF(AV11=0,BB11,IF(Feiertage!$G$2="ja","00:00",BB11))</f>
        <v>0.25</v>
      </c>
      <c r="L11" s="22" t="str">
        <f aca="true">IF(OR(B11&lt;=TODAY(),J11,AW11="G"),IF(J11&lt;&gt;"",IF(J11-K11=0,"",J11-K11),IF(K11&lt;&gt;"",-K11,"")),"")</f>
        <v/>
      </c>
      <c r="M11" s="23" t="str">
        <f aca="false">IF(LOWER(AW11)=LOWER(Urlaub!$W$19),Urlaub!$S$19, IF(LOWER(AW11)=LOWER(Urlaub!$W$20),Urlaub!$S$20, IF(LOWER(AW11)=LOWER(Urlaub!$W$21),Urlaub!$S$21, IF(LOWER(AW11)=LOWER(Urlaub!$W$22),Urlaub!$S$22, IF(LOWER(AW11)=LOWER(Urlaub!$W$23),Urlaub!$S$23, IF(LOWER(AW11)=LOWER(Urlaub!$W$24),Urlaub!$S$24,""))))))&amp;IF(AND(EXACT(LOWER(AW11),AW11),AW11&lt;&gt;0)," 1/2","")</f>
        <v/>
      </c>
      <c r="N11" s="36" t="n">
        <f aca="false">24*J11*IF(WEEKDAY(C11)=WEEKDAY($P$6),$S$6, IF(WEEKDAY(C11)=WEEKDAY($P$7),$S$7, IF(WEEKDAY(C11)=WEEKDAY($P$8),$S$8, IF(WEEKDAY(C11)=WEEKDAY($P$9),$S$9, IF(WEEKDAY(C11)=WEEKDAY($P$10),$S$10, IF(WEEKDAY(C11)=WEEKDAY($P$11),$S$11, IF(WEEKDAY(C11)=WEEKDAY($P$12),$S$12,"")))))))</f>
        <v>0</v>
      </c>
      <c r="O11" s="3"/>
      <c r="P11" s="48" t="n">
        <v>41644</v>
      </c>
      <c r="Q11" s="49" t="n">
        <v>0</v>
      </c>
      <c r="R11" s="38" t="n">
        <v>0.0208333333333333</v>
      </c>
      <c r="S11" s="44"/>
      <c r="AV11" s="0" t="n">
        <f aca="false">IF(IFERROR(MATCH($B11,Feiertage!$B$2:$B$34,0)&gt;0,0),1,0)</f>
        <v>0</v>
      </c>
      <c r="AW11" s="27" t="n">
        <f aca="false">IFERROR(HLOOKUP(DAY(B11),Urlaub!$C$4:$AG$16,MONTH(B11)+1,0),0)</f>
        <v>0</v>
      </c>
      <c r="AX11" s="28" t="n">
        <f aca="false">IFERROR(IF(AW11=0,0,IF(EXACT(LOWER(AW11),AW11),0.5*BB11,BB11)),"")</f>
        <v>0</v>
      </c>
      <c r="AY11" s="29" t="n">
        <f aca="false">IFERROR(IF(WEEKDAY(C11)=WEEKDAY($P$6),$R$6, IF(WEEKDAY(C11)=WEEKDAY($P$7),$R$7, IF(WEEKDAY(C11)=WEEKDAY($P$8),$R$8, IF(WEEKDAY(C11)=WEEKDAY($P$9),$R$9, IF(WEEKDAY(C11)=WEEKDAY($P$10),$R$10, IF(WEEKDAY(C11)=WEEKDAY($P$11),$R$11, IF(WEEKDAY(C11)=WEEKDAY($P$12),$R$12,""))))))),"")</f>
        <v>0.0208333333333333</v>
      </c>
      <c r="AZ11" s="30" t="n">
        <f aca="false">IF(F11,IF(E11,IF(E11&gt;F11,F11+"24:00"-E11,F11-E11),0),0)+IF(G11,IF(G11,IF(G11&gt;H11,H11+"24:00"-G11,H11-G11),0),0)</f>
        <v>0</v>
      </c>
      <c r="BA11" s="31" t="n">
        <f aca="false">AZ11*24</f>
        <v>0</v>
      </c>
      <c r="BB11" s="30" t="n">
        <f aca="false">IFERROR(IF(WEEKDAY(C11)=WEEKDAY($P$6),$Q$6, IF(WEEKDAY(C11)=WEEKDAY($P$7),$Q$7, IF(WEEKDAY(C11)=WEEKDAY($P$8),$Q$8, IF(WEEKDAY(C11)=WEEKDAY($P$9),$Q$9, IF(WEEKDAY(C11)=WEEKDAY($P$10),$Q$10, IF(WEEKDAY(C11)=WEEKDAY($P$11),$Q$11, IF(WEEKDAY(C11)=WEEKDAY($P$12),$Q$12,""))))))),"")</f>
        <v>0.25</v>
      </c>
    </row>
    <row r="12" customFormat="false" ht="17.35" hidden="false" customHeight="false" outlineLevel="0" collapsed="false">
      <c r="B12" s="32" t="n">
        <f aca="false">B11+1</f>
        <v>41889</v>
      </c>
      <c r="C12" s="33" t="n">
        <f aca="false">B12</f>
        <v>41889</v>
      </c>
      <c r="D12" s="19"/>
      <c r="E12" s="34"/>
      <c r="F12" s="34"/>
      <c r="G12" s="34"/>
      <c r="H12" s="34"/>
      <c r="I12" s="34" t="str">
        <f aca="true">IF(AZ12=0,"",IF(AY12=0,"",IF(OR(B12&lt;=TODAY(),AZ12),AY12,"")))</f>
        <v/>
      </c>
      <c r="J12" s="22" t="n">
        <f aca="false">IF(AND(Feiertage!$G$2&lt;&gt;"ja",AV12=1),IF(AZ12&gt;0,BB12+AZ12,BB12),IF(AZ12=0,0, IF(I12&lt;&gt;"",AZ12-I12,AZ12)))+AX12</f>
        <v>0</v>
      </c>
      <c r="K12" s="34" t="n">
        <f aca="false">IF(AV12=0,BB12,IF(Feiertage!$G$2="ja","00:00",BB12))</f>
        <v>0</v>
      </c>
      <c r="L12" s="22" t="str">
        <f aca="true">IF(OR(B12&lt;=TODAY(),J12,AW12="G"),IF(J12&lt;&gt;"",IF(J12-K12=0,"",J12-K12),IF(K12&lt;&gt;"",-K12,"")),"")</f>
        <v/>
      </c>
      <c r="M12" s="23" t="str">
        <f aca="false">IF(LOWER(AW12)=LOWER(Urlaub!$W$19),Urlaub!$S$19, IF(LOWER(AW12)=LOWER(Urlaub!$W$20),Urlaub!$S$20, IF(LOWER(AW12)=LOWER(Urlaub!$W$21),Urlaub!$S$21, IF(LOWER(AW12)=LOWER(Urlaub!$W$22),Urlaub!$S$22, IF(LOWER(AW12)=LOWER(Urlaub!$W$23),Urlaub!$S$23, IF(LOWER(AW12)=LOWER(Urlaub!$W$24),Urlaub!$S$24,""))))))&amp;IF(AND(EXACT(LOWER(AW12),AW12),AW12&lt;&gt;0)," 1/2","")</f>
        <v/>
      </c>
      <c r="N12" s="36" t="n">
        <f aca="false">24*J12*IF(WEEKDAY(C12)=WEEKDAY($P$6),$S$6, IF(WEEKDAY(C12)=WEEKDAY($P$7),$S$7, IF(WEEKDAY(C12)=WEEKDAY($P$8),$S$8, IF(WEEKDAY(C12)=WEEKDAY($P$9),$S$9, IF(WEEKDAY(C12)=WEEKDAY($P$10),$S$10, IF(WEEKDAY(C12)=WEEKDAY($P$11),$S$11, IF(WEEKDAY(C12)=WEEKDAY($P$12),$S$12,"")))))))</f>
        <v>0</v>
      </c>
      <c r="P12" s="50" t="n">
        <v>41645</v>
      </c>
      <c r="Q12" s="51" t="n">
        <v>0</v>
      </c>
      <c r="R12" s="52" t="n">
        <v>0.0208333333333333</v>
      </c>
      <c r="S12" s="53"/>
      <c r="AV12" s="0" t="n">
        <f aca="false">IF(IFERROR(MATCH($B12,Feiertage!$B$2:$B$34,0)&gt;0,0),1,0)</f>
        <v>0</v>
      </c>
      <c r="AW12" s="27" t="n">
        <f aca="false">IFERROR(HLOOKUP(DAY(B12),Urlaub!$C$4:$AG$16,MONTH(B12)+1,0),0)</f>
        <v>0</v>
      </c>
      <c r="AX12" s="28" t="n">
        <f aca="false">IFERROR(IF(AW12=0,0,IF(EXACT(LOWER(AW12),AW12),0.5*BB12,BB12)),"")</f>
        <v>0</v>
      </c>
      <c r="AY12" s="29" t="n">
        <f aca="false">IFERROR(IF(WEEKDAY(C12)=WEEKDAY($P$6),$R$6, IF(WEEKDAY(C12)=WEEKDAY($P$7),$R$7, IF(WEEKDAY(C12)=WEEKDAY($P$8),$R$8, IF(WEEKDAY(C12)=WEEKDAY($P$9),$R$9, IF(WEEKDAY(C12)=WEEKDAY($P$10),$R$10, IF(WEEKDAY(C12)=WEEKDAY($P$11),$R$11, IF(WEEKDAY(C12)=WEEKDAY($P$12),$R$12,""))))))),"")</f>
        <v>0.0208333333333333</v>
      </c>
      <c r="AZ12" s="30" t="n">
        <f aca="false">IF(F12,IF(E12,IF(E12&gt;F12,F12+"24:00"-E12,F12-E12),0),0)+IF(G12,IF(G12,IF(G12&gt;H12,H12+"24:00"-G12,H12-G12),0),0)</f>
        <v>0</v>
      </c>
      <c r="BA12" s="31" t="n">
        <f aca="false">AZ12*24</f>
        <v>0</v>
      </c>
      <c r="BB12" s="30" t="n">
        <f aca="false">IFERROR(IF(WEEKDAY(C12)=WEEKDAY($P$6),$Q$6, IF(WEEKDAY(C12)=WEEKDAY($P$7),$Q$7, IF(WEEKDAY(C12)=WEEKDAY($P$8),$Q$8, IF(WEEKDAY(C12)=WEEKDAY($P$9),$Q$9, IF(WEEKDAY(C12)=WEEKDAY($P$10),$Q$10, IF(WEEKDAY(C12)=WEEKDAY($P$11),$Q$11, IF(WEEKDAY(C12)=WEEKDAY($P$12),$Q$12,""))))))),"")</f>
        <v>0</v>
      </c>
    </row>
    <row r="13" customFormat="false" ht="17.35" hidden="false" customHeight="false" outlineLevel="0" collapsed="false">
      <c r="B13" s="32" t="n">
        <f aca="false">B12+1</f>
        <v>41890</v>
      </c>
      <c r="C13" s="33" t="n">
        <f aca="false">B13</f>
        <v>41890</v>
      </c>
      <c r="D13" s="19"/>
      <c r="E13" s="34"/>
      <c r="F13" s="34"/>
      <c r="G13" s="34"/>
      <c r="H13" s="34"/>
      <c r="I13" s="34" t="str">
        <f aca="true">IF(AZ13=0,"",IF(AY13=0,"",IF(OR(B13&lt;=TODAY(),AZ13),AY13,"")))</f>
        <v/>
      </c>
      <c r="J13" s="22" t="n">
        <f aca="false">IF(AND(Feiertage!$G$2&lt;&gt;"ja",AV13=1),IF(AZ13&gt;0,BB13+AZ13,BB13),IF(AZ13=0,0, IF(I13&lt;&gt;"",AZ13-I13,AZ13)))+AX13</f>
        <v>0</v>
      </c>
      <c r="K13" s="34" t="n">
        <f aca="false">IF(AV13=0,BB13,IF(Feiertage!$G$2="ja","00:00",BB13))</f>
        <v>0</v>
      </c>
      <c r="L13" s="22" t="str">
        <f aca="true">IF(OR(B13&lt;=TODAY(),J13,AW13="G"),IF(J13&lt;&gt;"",IF(J13-K13=0,"",J13-K13),IF(K13&lt;&gt;"",-K13,"")),"")</f>
        <v/>
      </c>
      <c r="M13" s="23" t="str">
        <f aca="false">IF(LOWER(AW13)=LOWER(Urlaub!$W$19),Urlaub!$S$19, IF(LOWER(AW13)=LOWER(Urlaub!$W$20),Urlaub!$S$20, IF(LOWER(AW13)=LOWER(Urlaub!$W$21),Urlaub!$S$21, IF(LOWER(AW13)=LOWER(Urlaub!$W$22),Urlaub!$S$22, IF(LOWER(AW13)=LOWER(Urlaub!$W$23),Urlaub!$S$23, IF(LOWER(AW13)=LOWER(Urlaub!$W$24),Urlaub!$S$24,""))))))&amp;IF(AND(EXACT(LOWER(AW13),AW13),AW13&lt;&gt;0)," 1/2","")</f>
        <v/>
      </c>
      <c r="N13" s="36" t="n">
        <f aca="false">24*J13*IF(WEEKDAY(C13)=WEEKDAY($P$6),$S$6, IF(WEEKDAY(C13)=WEEKDAY($P$7),$S$7, IF(WEEKDAY(C13)=WEEKDAY($P$8),$S$8, IF(WEEKDAY(C13)=WEEKDAY($P$9),$S$9, IF(WEEKDAY(C13)=WEEKDAY($P$10),$S$10, IF(WEEKDAY(C13)=WEEKDAY($P$11),$S$11, IF(WEEKDAY(C13)=WEEKDAY($P$12),$S$12,"")))))))</f>
        <v>0</v>
      </c>
      <c r="P13" s="12" t="s">
        <v>19</v>
      </c>
      <c r="Q13" s="54" t="n">
        <f aca="false">SUM(Q6:Q12)</f>
        <v>1.58333333333333</v>
      </c>
      <c r="R13" s="55"/>
      <c r="Y13" s="29"/>
      <c r="AV13" s="0" t="n">
        <f aca="false">IF(IFERROR(MATCH($B13,Feiertage!$B$2:$B$34,0)&gt;0,0),1,0)</f>
        <v>0</v>
      </c>
      <c r="AW13" s="27" t="n">
        <f aca="false">IFERROR(HLOOKUP(DAY(B13),Urlaub!$C$4:$AG$16,MONTH(B13)+1,0),0)</f>
        <v>0</v>
      </c>
      <c r="AX13" s="28" t="n">
        <f aca="false">IFERROR(IF(AW13=0,0,IF(EXACT(LOWER(AW13),AW13),0.5*BB13,BB13)),"")</f>
        <v>0</v>
      </c>
      <c r="AY13" s="29" t="n">
        <f aca="false">IFERROR(IF(WEEKDAY(C13)=WEEKDAY($P$6),$R$6, IF(WEEKDAY(C13)=WEEKDAY($P$7),$R$7, IF(WEEKDAY(C13)=WEEKDAY($P$8),$R$8, IF(WEEKDAY(C13)=WEEKDAY($P$9),$R$9, IF(WEEKDAY(C13)=WEEKDAY($P$10),$R$10, IF(WEEKDAY(C13)=WEEKDAY($P$11),$R$11, IF(WEEKDAY(C13)=WEEKDAY($P$12),$R$12,""))))))),"")</f>
        <v>0.0208333333333333</v>
      </c>
      <c r="AZ13" s="30" t="n">
        <f aca="false">IF(F13,IF(E13,IF(E13&gt;F13,F13+"24:00"-E13,F13-E13),0),0)+IF(G13,IF(G13,IF(G13&gt;H13,H13+"24:00"-G13,H13-G13),0),0)</f>
        <v>0</v>
      </c>
      <c r="BA13" s="31" t="n">
        <f aca="false">AZ13*24</f>
        <v>0</v>
      </c>
      <c r="BB13" s="30" t="n">
        <f aca="false">IFERROR(IF(WEEKDAY(C13)=WEEKDAY($P$6),$Q$6, IF(WEEKDAY(C13)=WEEKDAY($P$7),$Q$7, IF(WEEKDAY(C13)=WEEKDAY($P$8),$Q$8, IF(WEEKDAY(C13)=WEEKDAY($P$9),$Q$9, IF(WEEKDAY(C13)=WEEKDAY($P$10),$Q$10, IF(WEEKDAY(C13)=WEEKDAY($P$11),$Q$11, IF(WEEKDAY(C13)=WEEKDAY($P$12),$Q$12,""))))))),"")</f>
        <v>0</v>
      </c>
    </row>
    <row r="14" customFormat="false" ht="17.35" hidden="false" customHeight="false" outlineLevel="0" collapsed="false">
      <c r="B14" s="32" t="n">
        <f aca="false">B13+1</f>
        <v>41891</v>
      </c>
      <c r="C14" s="33" t="n">
        <f aca="false">B14</f>
        <v>41891</v>
      </c>
      <c r="D14" s="19"/>
      <c r="E14" s="34"/>
      <c r="F14" s="34"/>
      <c r="G14" s="34"/>
      <c r="H14" s="34"/>
      <c r="I14" s="34" t="str">
        <f aca="true">IF(AZ14=0,"",IF(AY14=0,"",IF(OR(B14&lt;=TODAY(),AZ14),AY14,"")))</f>
        <v/>
      </c>
      <c r="J14" s="22" t="n">
        <f aca="false">IF(AND(Feiertage!$G$2&lt;&gt;"ja",AV14=1),IF(AZ14&gt;0,BB14+AZ14,BB14),IF(AZ14=0,0, IF(I14&lt;&gt;"",AZ14-I14,AZ14)))+AX14</f>
        <v>0</v>
      </c>
      <c r="K14" s="34" t="n">
        <f aca="false">IF(AV14=0,BB14,IF(Feiertage!$G$2="ja","00:00",BB14))</f>
        <v>0.333333333333333</v>
      </c>
      <c r="L14" s="22" t="str">
        <f aca="true">IF(OR(B14&lt;=TODAY(),J14,AW14="G"),IF(J14&lt;&gt;"",IF(J14-K14=0,"",J14-K14),IF(K14&lt;&gt;"",-K14,"")),"")</f>
        <v/>
      </c>
      <c r="M14" s="23" t="str">
        <f aca="false">IF(LOWER(AW14)=LOWER(Urlaub!$W$19),Urlaub!$S$19, IF(LOWER(AW14)=LOWER(Urlaub!$W$20),Urlaub!$S$20, IF(LOWER(AW14)=LOWER(Urlaub!$W$21),Urlaub!$S$21, IF(LOWER(AW14)=LOWER(Urlaub!$W$22),Urlaub!$S$22, IF(LOWER(AW14)=LOWER(Urlaub!$W$23),Urlaub!$S$23, IF(LOWER(AW14)=LOWER(Urlaub!$W$24),Urlaub!$S$24,""))))))&amp;IF(AND(EXACT(LOWER(AW14),AW14),AW14&lt;&gt;0)," 1/2","")</f>
        <v/>
      </c>
      <c r="N14" s="36" t="n">
        <f aca="false">24*J14*IF(WEEKDAY(C14)=WEEKDAY($P$6),$S$6, IF(WEEKDAY(C14)=WEEKDAY($P$7),$S$7, IF(WEEKDAY(C14)=WEEKDAY($P$8),$S$8, IF(WEEKDAY(C14)=WEEKDAY($P$9),$S$9, IF(WEEKDAY(C14)=WEEKDAY($P$10),$S$10, IF(WEEKDAY(C14)=WEEKDAY($P$11),$S$11, IF(WEEKDAY(C14)=WEEKDAY($P$12),$S$12,"")))))))</f>
        <v>0</v>
      </c>
      <c r="O14" s="16"/>
      <c r="AV14" s="0" t="n">
        <f aca="false">IF(IFERROR(MATCH($B14,Feiertage!$B$2:$B$34,0)&gt;0,0),1,0)</f>
        <v>0</v>
      </c>
      <c r="AW14" s="27" t="n">
        <f aca="false">IFERROR(HLOOKUP(DAY(B14),Urlaub!$C$4:$AG$16,MONTH(B14)+1,0),0)</f>
        <v>0</v>
      </c>
      <c r="AX14" s="28" t="n">
        <f aca="false">IFERROR(IF(AW14=0,0,IF(EXACT(LOWER(AW14),AW14),0.5*BB14,BB14)),"")</f>
        <v>0</v>
      </c>
      <c r="AY14" s="29" t="n">
        <f aca="false">IFERROR(IF(WEEKDAY(C14)=WEEKDAY($P$6),$R$6, IF(WEEKDAY(C14)=WEEKDAY($P$7),$R$7, IF(WEEKDAY(C14)=WEEKDAY($P$8),$R$8, IF(WEEKDAY(C14)=WEEKDAY($P$9),$R$9, IF(WEEKDAY(C14)=WEEKDAY($P$10),$R$10, IF(WEEKDAY(C14)=WEEKDAY($P$11),$R$11, IF(WEEKDAY(C14)=WEEKDAY($P$12),$R$12,""))))))),"")</f>
        <v>0.0208333333333333</v>
      </c>
      <c r="AZ14" s="30" t="n">
        <f aca="false">IF(F14,IF(E14,IF(E14&gt;F14,F14+"24:00"-E14,F14-E14),0),0)+IF(G14,IF(G14,IF(G14&gt;H14,H14+"24:00"-G14,H14-G14),0),0)</f>
        <v>0</v>
      </c>
      <c r="BA14" s="31" t="n">
        <f aca="false">AZ14*24</f>
        <v>0</v>
      </c>
      <c r="BB14" s="30" t="n">
        <f aca="false">IFERROR(IF(WEEKDAY(C14)=WEEKDAY($P$6),$Q$6, IF(WEEKDAY(C14)=WEEKDAY($P$7),$Q$7, IF(WEEKDAY(C14)=WEEKDAY($P$8),$Q$8, IF(WEEKDAY(C14)=WEEKDAY($P$9),$Q$9, IF(WEEKDAY(C14)=WEEKDAY($P$10),$Q$10, IF(WEEKDAY(C14)=WEEKDAY($P$11),$Q$11, IF(WEEKDAY(C14)=WEEKDAY($P$12),$Q$12,""))))))),"")</f>
        <v>0.333333333333333</v>
      </c>
    </row>
    <row r="15" customFormat="false" ht="17.35" hidden="false" customHeight="false" outlineLevel="0" collapsed="false">
      <c r="B15" s="32" t="n">
        <f aca="false">B14+1</f>
        <v>41892</v>
      </c>
      <c r="C15" s="33" t="n">
        <f aca="false">B15</f>
        <v>41892</v>
      </c>
      <c r="D15" s="19"/>
      <c r="E15" s="34"/>
      <c r="F15" s="34"/>
      <c r="G15" s="34"/>
      <c r="H15" s="34"/>
      <c r="I15" s="34" t="str">
        <f aca="true">IF(AZ15=0,"",IF(AY15=0,"",IF(OR(B15&lt;=TODAY(),AZ15),AY15,"")))</f>
        <v/>
      </c>
      <c r="J15" s="22" t="n">
        <f aca="false">IF(AND(Feiertage!$G$2&lt;&gt;"ja",AV15=1),IF(AZ15&gt;0,BB15+AZ15,BB15),IF(AZ15=0,0, IF(I15&lt;&gt;"",AZ15-I15,AZ15)))+AX15</f>
        <v>0</v>
      </c>
      <c r="K15" s="34" t="n">
        <f aca="false">IF(AV15=0,BB15,IF(Feiertage!$G$2="ja","00:00",BB15))</f>
        <v>0.333333333333333</v>
      </c>
      <c r="L15" s="22" t="str">
        <f aca="true">IF(OR(B15&lt;=TODAY(),J15,AW15="G"),IF(J15&lt;&gt;"",IF(J15-K15=0,"",J15-K15),IF(K15&lt;&gt;"",-K15,"")),"")</f>
        <v/>
      </c>
      <c r="M15" s="23" t="str">
        <f aca="false">IF(LOWER(AW15)=LOWER(Urlaub!$W$19),Urlaub!$S$19, IF(LOWER(AW15)=LOWER(Urlaub!$W$20),Urlaub!$S$20, IF(LOWER(AW15)=LOWER(Urlaub!$W$21),Urlaub!$S$21, IF(LOWER(AW15)=LOWER(Urlaub!$W$22),Urlaub!$S$22, IF(LOWER(AW15)=LOWER(Urlaub!$W$23),Urlaub!$S$23, IF(LOWER(AW15)=LOWER(Urlaub!$W$24),Urlaub!$S$24,""))))))&amp;IF(AND(EXACT(LOWER(AW15),AW15),AW15&lt;&gt;0)," 1/2","")</f>
        <v/>
      </c>
      <c r="N15" s="36" t="n">
        <f aca="false">24*J15*IF(WEEKDAY(C15)=WEEKDAY($P$6),$S$6, IF(WEEKDAY(C15)=WEEKDAY($P$7),$S$7, IF(WEEKDAY(C15)=WEEKDAY($P$8),$S$8, IF(WEEKDAY(C15)=WEEKDAY($P$9),$S$9, IF(WEEKDAY(C15)=WEEKDAY($P$10),$S$10, IF(WEEKDAY(C15)=WEEKDAY($P$11),$S$11, IF(WEEKDAY(C15)=WEEKDAY($P$12),$S$12,"")))))))</f>
        <v>0</v>
      </c>
      <c r="AV15" s="0" t="n">
        <f aca="false">IF(IFERROR(MATCH($B15,Feiertage!$B$2:$B$34,0)&gt;0,0),1,0)</f>
        <v>0</v>
      </c>
      <c r="AW15" s="27" t="n">
        <f aca="false">IFERROR(HLOOKUP(DAY(B15),Urlaub!$C$4:$AG$16,MONTH(B15)+1,0),0)</f>
        <v>0</v>
      </c>
      <c r="AX15" s="28" t="n">
        <f aca="false">IFERROR(IF(AW15=0,0,IF(EXACT(LOWER(AW15),AW15),0.5*BB15,BB15)),"")</f>
        <v>0</v>
      </c>
      <c r="AY15" s="29" t="n">
        <f aca="false">IFERROR(IF(WEEKDAY(C15)=WEEKDAY($P$6),$R$6, IF(WEEKDAY(C15)=WEEKDAY($P$7),$R$7, IF(WEEKDAY(C15)=WEEKDAY($P$8),$R$8, IF(WEEKDAY(C15)=WEEKDAY($P$9),$R$9, IF(WEEKDAY(C15)=WEEKDAY($P$10),$R$10, IF(WEEKDAY(C15)=WEEKDAY($P$11),$R$11, IF(WEEKDAY(C15)=WEEKDAY($P$12),$R$12,""))))))),"")</f>
        <v>0.0208333333333333</v>
      </c>
      <c r="AZ15" s="30" t="n">
        <f aca="false">IF(F15,IF(E15,IF(E15&gt;F15,F15+"24:00"-E15,F15-E15),0),0)+IF(G15,IF(G15,IF(G15&gt;H15,H15+"24:00"-G15,H15-G15),0),0)</f>
        <v>0</v>
      </c>
      <c r="BA15" s="31" t="n">
        <f aca="false">AZ15*24</f>
        <v>0</v>
      </c>
      <c r="BB15" s="30" t="n">
        <f aca="false">IFERROR(IF(WEEKDAY(C15)=WEEKDAY($P$6),$Q$6, IF(WEEKDAY(C15)=WEEKDAY($P$7),$Q$7, IF(WEEKDAY(C15)=WEEKDAY($P$8),$Q$8, IF(WEEKDAY(C15)=WEEKDAY($P$9),$Q$9, IF(WEEKDAY(C15)=WEEKDAY($P$10),$Q$10, IF(WEEKDAY(C15)=WEEKDAY($P$11),$Q$11, IF(WEEKDAY(C15)=WEEKDAY($P$12),$Q$12,""))))))),"")</f>
        <v>0.333333333333333</v>
      </c>
    </row>
    <row r="16" customFormat="false" ht="17.35" hidden="false" customHeight="false" outlineLevel="0" collapsed="false">
      <c r="B16" s="32" t="n">
        <f aca="false">B15+1</f>
        <v>41893</v>
      </c>
      <c r="C16" s="33" t="n">
        <f aca="false">B16</f>
        <v>41893</v>
      </c>
      <c r="D16" s="19"/>
      <c r="E16" s="34"/>
      <c r="F16" s="34"/>
      <c r="G16" s="34"/>
      <c r="H16" s="34"/>
      <c r="I16" s="34" t="str">
        <f aca="true">IF(AZ16=0,"",IF(AY16=0,"",IF(OR(B16&lt;=TODAY(),AZ16),AY16,"")))</f>
        <v/>
      </c>
      <c r="J16" s="22" t="n">
        <f aca="false">IF(AND(Feiertage!$G$2&lt;&gt;"ja",AV16=1),IF(AZ16&gt;0,BB16+AZ16,BB16),IF(AZ16=0,0, IF(I16&lt;&gt;"",AZ16-I16,AZ16)))+AX16</f>
        <v>0</v>
      </c>
      <c r="K16" s="34" t="n">
        <f aca="false">IF(AV16=0,BB16,IF(Feiertage!$G$2="ja","00:00",BB16))</f>
        <v>0.333333333333333</v>
      </c>
      <c r="L16" s="22" t="str">
        <f aca="true">IF(OR(B16&lt;=TODAY(),J16,AW16="G"),IF(J16&lt;&gt;"",IF(J16-K16=0,"",J16-K16),IF(K16&lt;&gt;"",-K16,"")),"")</f>
        <v/>
      </c>
      <c r="M16" s="23" t="str">
        <f aca="false">IF(LOWER(AW16)=LOWER(Urlaub!$W$19),Urlaub!$S$19, IF(LOWER(AW16)=LOWER(Urlaub!$W$20),Urlaub!$S$20, IF(LOWER(AW16)=LOWER(Urlaub!$W$21),Urlaub!$S$21, IF(LOWER(AW16)=LOWER(Urlaub!$W$22),Urlaub!$S$22, IF(LOWER(AW16)=LOWER(Urlaub!$W$23),Urlaub!$S$23, IF(LOWER(AW16)=LOWER(Urlaub!$W$24),Urlaub!$S$24,""))))))&amp;IF(AND(EXACT(LOWER(AW16),AW16),AW16&lt;&gt;0)," 1/2","")</f>
        <v/>
      </c>
      <c r="N16" s="36" t="n">
        <f aca="false">24*J16*IF(WEEKDAY(C16)=WEEKDAY($P$6),$S$6, IF(WEEKDAY(C16)=WEEKDAY($P$7),$S$7, IF(WEEKDAY(C16)=WEEKDAY($P$8),$S$8, IF(WEEKDAY(C16)=WEEKDAY($P$9),$S$9, IF(WEEKDAY(C16)=WEEKDAY($P$10),$S$10, IF(WEEKDAY(C16)=WEEKDAY($P$11),$S$11, IF(WEEKDAY(C16)=WEEKDAY($P$12),$S$12,"")))))))</f>
        <v>0</v>
      </c>
      <c r="AV16" s="0" t="n">
        <f aca="false">IF(IFERROR(MATCH($B16,Feiertage!$B$2:$B$34,0)&gt;0,0),1,0)</f>
        <v>0</v>
      </c>
      <c r="AW16" s="27" t="n">
        <f aca="false">IFERROR(HLOOKUP(DAY(B16),Urlaub!$C$4:$AG$16,MONTH(B16)+1,0),0)</f>
        <v>0</v>
      </c>
      <c r="AX16" s="28" t="n">
        <f aca="false">IFERROR(IF(AW16=0,0,IF(EXACT(LOWER(AW16),AW16),0.5*BB16,BB16)),"")</f>
        <v>0</v>
      </c>
      <c r="AY16" s="29" t="n">
        <f aca="false">IFERROR(IF(WEEKDAY(C16)=WEEKDAY($P$6),$R$6, IF(WEEKDAY(C16)=WEEKDAY($P$7),$R$7, IF(WEEKDAY(C16)=WEEKDAY($P$8),$R$8, IF(WEEKDAY(C16)=WEEKDAY($P$9),$R$9, IF(WEEKDAY(C16)=WEEKDAY($P$10),$R$10, IF(WEEKDAY(C16)=WEEKDAY($P$11),$R$11, IF(WEEKDAY(C16)=WEEKDAY($P$12),$R$12,""))))))),"")</f>
        <v>0.0208333333333333</v>
      </c>
      <c r="AZ16" s="30" t="n">
        <f aca="false">IF(F16,IF(E16,IF(E16&gt;F16,F16+"24:00"-E16,F16-E16),0),0)+IF(G16,IF(G16,IF(G16&gt;H16,H16+"24:00"-G16,H16-G16),0),0)</f>
        <v>0</v>
      </c>
      <c r="BA16" s="31" t="n">
        <f aca="false">AZ16*24</f>
        <v>0</v>
      </c>
      <c r="BB16" s="30" t="n">
        <f aca="false">IFERROR(IF(WEEKDAY(C16)=WEEKDAY($P$6),$Q$6, IF(WEEKDAY(C16)=WEEKDAY($P$7),$Q$7, IF(WEEKDAY(C16)=WEEKDAY($P$8),$Q$8, IF(WEEKDAY(C16)=WEEKDAY($P$9),$Q$9, IF(WEEKDAY(C16)=WEEKDAY($P$10),$Q$10, IF(WEEKDAY(C16)=WEEKDAY($P$11),$Q$11, IF(WEEKDAY(C16)=WEEKDAY($P$12),$Q$12,""))))))),"")</f>
        <v>0.333333333333333</v>
      </c>
    </row>
    <row r="17" customFormat="false" ht="17.35" hidden="false" customHeight="false" outlineLevel="0" collapsed="false">
      <c r="B17" s="32" t="n">
        <f aca="false">B16+1</f>
        <v>41894</v>
      </c>
      <c r="C17" s="33" t="n">
        <f aca="false">B17</f>
        <v>41894</v>
      </c>
      <c r="D17" s="19"/>
      <c r="E17" s="34"/>
      <c r="F17" s="34"/>
      <c r="G17" s="34"/>
      <c r="H17" s="34"/>
      <c r="I17" s="34" t="str">
        <f aca="true">IF(AZ17=0,"",IF(AY17=0,"",IF(OR(B17&lt;=TODAY(),AZ17),AY17,"")))</f>
        <v/>
      </c>
      <c r="J17" s="22" t="n">
        <f aca="false">IF(AND(Feiertage!$G$2&lt;&gt;"ja",AV17=1),IF(AZ17&gt;0,BB17+AZ17,BB17),IF(AZ17=0,0, IF(I17&lt;&gt;"",AZ17-I17,AZ17)))+AX17</f>
        <v>0</v>
      </c>
      <c r="K17" s="34" t="n">
        <f aca="false">IF(AV17=0,BB17,IF(Feiertage!$G$2="ja","00:00",BB17))</f>
        <v>0.333333333333333</v>
      </c>
      <c r="L17" s="22" t="str">
        <f aca="true">IF(OR(B17&lt;=TODAY(),J17,AW17="G"),IF(J17&lt;&gt;"",IF(J17-K17=0,"",J17-K17),IF(K17&lt;&gt;"",-K17,"")),"")</f>
        <v/>
      </c>
      <c r="M17" s="23" t="str">
        <f aca="false">IF(LOWER(AW17)=LOWER(Urlaub!$W$19),Urlaub!$S$19, IF(LOWER(AW17)=LOWER(Urlaub!$W$20),Urlaub!$S$20, IF(LOWER(AW17)=LOWER(Urlaub!$W$21),Urlaub!$S$21, IF(LOWER(AW17)=LOWER(Urlaub!$W$22),Urlaub!$S$22, IF(LOWER(AW17)=LOWER(Urlaub!$W$23),Urlaub!$S$23, IF(LOWER(AW17)=LOWER(Urlaub!$W$24),Urlaub!$S$24,""))))))&amp;IF(AND(EXACT(LOWER(AW17),AW17),AW17&lt;&gt;0)," 1/2","")</f>
        <v/>
      </c>
      <c r="N17" s="36" t="n">
        <f aca="false">24*J17*IF(WEEKDAY(C17)=WEEKDAY($P$6),$S$6, IF(WEEKDAY(C17)=WEEKDAY($P$7),$S$7, IF(WEEKDAY(C17)=WEEKDAY($P$8),$S$8, IF(WEEKDAY(C17)=WEEKDAY($P$9),$S$9, IF(WEEKDAY(C17)=WEEKDAY($P$10),$S$10, IF(WEEKDAY(C17)=WEEKDAY($P$11),$S$11, IF(WEEKDAY(C17)=WEEKDAY($P$12),$S$12,"")))))))</f>
        <v>0</v>
      </c>
      <c r="AV17" s="0" t="n">
        <f aca="false">IF(IFERROR(MATCH($B17,Feiertage!$B$2:$B$34,0)&gt;0,0),1,0)</f>
        <v>0</v>
      </c>
      <c r="AW17" s="27" t="n">
        <f aca="false">IFERROR(HLOOKUP(DAY(B17),Urlaub!$C$4:$AG$16,MONTH(B17)+1,0),0)</f>
        <v>0</v>
      </c>
      <c r="AX17" s="28" t="n">
        <f aca="false">IFERROR(IF(OR(AW17=0,AW17="G"),0,IF(EXACT(LOWER(AW17),AW17),0.5*BB17,BB17)),"")</f>
        <v>0</v>
      </c>
      <c r="AY17" s="29" t="n">
        <f aca="false">IFERROR(IF(WEEKDAY(C17)=WEEKDAY($P$6),$R$6, IF(WEEKDAY(C17)=WEEKDAY($P$7),$R$7, IF(WEEKDAY(C17)=WEEKDAY($P$8),$R$8, IF(WEEKDAY(C17)=WEEKDAY($P$9),$R$9, IF(WEEKDAY(C17)=WEEKDAY($P$10),$R$10, IF(WEEKDAY(C17)=WEEKDAY($P$11),$R$11, IF(WEEKDAY(C17)=WEEKDAY($P$12),$R$12,""))))))),"")</f>
        <v>0.0208333333333333</v>
      </c>
      <c r="AZ17" s="30" t="n">
        <f aca="false">IF(F17,IF(E17,IF(E17&gt;F17,F17+"24:00"-E17,F17-E17),0),0)+IF(G17,IF(G17,IF(G17&gt;H17,H17+"24:00"-G17,H17-G17),0),0)</f>
        <v>0</v>
      </c>
      <c r="BA17" s="31" t="n">
        <f aca="false">AZ17*24</f>
        <v>0</v>
      </c>
      <c r="BB17" s="30" t="n">
        <f aca="false">IFERROR(IF(WEEKDAY(C17)=WEEKDAY($P$6),$Q$6, IF(WEEKDAY(C17)=WEEKDAY($P$7),$Q$7, IF(WEEKDAY(C17)=WEEKDAY($P$8),$Q$8, IF(WEEKDAY(C17)=WEEKDAY($P$9),$Q$9, IF(WEEKDAY(C17)=WEEKDAY($P$10),$Q$10, IF(WEEKDAY(C17)=WEEKDAY($P$11),$Q$11, IF(WEEKDAY(C17)=WEEKDAY($P$12),$Q$12,""))))))),"")</f>
        <v>0.333333333333333</v>
      </c>
    </row>
    <row r="18" customFormat="false" ht="17.35" hidden="false" customHeight="false" outlineLevel="0" collapsed="false">
      <c r="B18" s="32" t="n">
        <f aca="false">B17+1</f>
        <v>41895</v>
      </c>
      <c r="C18" s="33" t="n">
        <f aca="false">B18</f>
        <v>41895</v>
      </c>
      <c r="D18" s="19"/>
      <c r="E18" s="34"/>
      <c r="F18" s="34"/>
      <c r="G18" s="34"/>
      <c r="H18" s="34"/>
      <c r="I18" s="34" t="str">
        <f aca="true">IF(AZ18=0,"",IF(AY18=0,"",IF(OR(B18&lt;=TODAY(),AZ18),AY18,"")))</f>
        <v/>
      </c>
      <c r="J18" s="22" t="n">
        <f aca="false">IF(AND(Feiertage!$G$2&lt;&gt;"ja",AV18=1),IF(AZ18&gt;0,BB18+AZ18,BB18),IF(AZ18=0,0, IF(I18&lt;&gt;"",AZ18-I18,AZ18)))+AX18</f>
        <v>0</v>
      </c>
      <c r="K18" s="34" t="n">
        <f aca="false">IF(AV18=0,BB18,IF(Feiertage!$G$2="ja","00:00",BB18))</f>
        <v>0.25</v>
      </c>
      <c r="L18" s="22" t="str">
        <f aca="true">IF(OR(B18&lt;=TODAY(),J18,AW18="G"),IF(J18&lt;&gt;"",IF(J18-K18=0,"",J18-K18),IF(K18&lt;&gt;"",-K18,"")),"")</f>
        <v/>
      </c>
      <c r="M18" s="23" t="str">
        <f aca="false">IF(LOWER(AW18)=LOWER(Urlaub!$W$19),Urlaub!$S$19, IF(LOWER(AW18)=LOWER(Urlaub!$W$20),Urlaub!$S$20, IF(LOWER(AW18)=LOWER(Urlaub!$W$21),Urlaub!$S$21, IF(LOWER(AW18)=LOWER(Urlaub!$W$22),Urlaub!$S$22, IF(LOWER(AW18)=LOWER(Urlaub!$W$23),Urlaub!$S$23, IF(LOWER(AW18)=LOWER(Urlaub!$W$24),Urlaub!$S$24,""))))))&amp;IF(AND(EXACT(LOWER(AW18),AW18),AW18&lt;&gt;0)," 1/2","")</f>
        <v/>
      </c>
      <c r="N18" s="36" t="n">
        <f aca="false">24*J18*IF(WEEKDAY(C18)=WEEKDAY($P$6),$S$6, IF(WEEKDAY(C18)=WEEKDAY($P$7),$S$7, IF(WEEKDAY(C18)=WEEKDAY($P$8),$S$8, IF(WEEKDAY(C18)=WEEKDAY($P$9),$S$9, IF(WEEKDAY(C18)=WEEKDAY($P$10),$S$10, IF(WEEKDAY(C18)=WEEKDAY($P$11),$S$11, IF(WEEKDAY(C18)=WEEKDAY($P$12),$S$12,"")))))))</f>
        <v>0</v>
      </c>
      <c r="AV18" s="0" t="n">
        <f aca="false">IF(IFERROR(MATCH($B18,Feiertage!$B$2:$B$34,0)&gt;0,0),1,0)</f>
        <v>0</v>
      </c>
      <c r="AW18" s="27" t="n">
        <f aca="false">IFERROR(HLOOKUP(DAY(B18),Urlaub!$C$4:$AG$16,MONTH(B18)+1,0),0)</f>
        <v>0</v>
      </c>
      <c r="AX18" s="28" t="n">
        <f aca="false">IFERROR(IF(OR(AW18=0,AW18="G"),0,IF(EXACT(LOWER(AW18),AW18),0.5*BB18,BB18)),"")</f>
        <v>0</v>
      </c>
      <c r="AY18" s="29" t="n">
        <f aca="false">IFERROR(IF(WEEKDAY(C18)=WEEKDAY($P$6),$R$6, IF(WEEKDAY(C18)=WEEKDAY($P$7),$R$7, IF(WEEKDAY(C18)=WEEKDAY($P$8),$R$8, IF(WEEKDAY(C18)=WEEKDAY($P$9),$R$9, IF(WEEKDAY(C18)=WEEKDAY($P$10),$R$10, IF(WEEKDAY(C18)=WEEKDAY($P$11),$R$11, IF(WEEKDAY(C18)=WEEKDAY($P$12),$R$12,""))))))),"")</f>
        <v>0.0208333333333333</v>
      </c>
      <c r="AZ18" s="30" t="n">
        <f aca="false">IF(F18,IF(E18,IF(E18&gt;F18,F18+"24:00"-E18,F18-E18),0),0)+IF(G18,IF(G18,IF(G18&gt;H18,H18+"24:00"-G18,H18-G18),0),0)</f>
        <v>0</v>
      </c>
      <c r="BA18" s="31" t="n">
        <f aca="false">AZ18*24</f>
        <v>0</v>
      </c>
      <c r="BB18" s="30" t="n">
        <f aca="false">IFERROR(IF(WEEKDAY(C18)=WEEKDAY($P$6),$Q$6, IF(WEEKDAY(C18)=WEEKDAY($P$7),$Q$7, IF(WEEKDAY(C18)=WEEKDAY($P$8),$Q$8, IF(WEEKDAY(C18)=WEEKDAY($P$9),$Q$9, IF(WEEKDAY(C18)=WEEKDAY($P$10),$Q$10, IF(WEEKDAY(C18)=WEEKDAY($P$11),$Q$11, IF(WEEKDAY(C18)=WEEKDAY($P$12),$Q$12,""))))))),"")</f>
        <v>0.25</v>
      </c>
    </row>
    <row r="19" customFormat="false" ht="17.35" hidden="false" customHeight="false" outlineLevel="0" collapsed="false">
      <c r="B19" s="32" t="n">
        <f aca="false">B18+1</f>
        <v>41896</v>
      </c>
      <c r="C19" s="33" t="n">
        <f aca="false">B19</f>
        <v>41896</v>
      </c>
      <c r="D19" s="19"/>
      <c r="E19" s="34"/>
      <c r="F19" s="34"/>
      <c r="G19" s="34"/>
      <c r="H19" s="34"/>
      <c r="I19" s="34" t="str">
        <f aca="true">IF(AZ19=0,"",IF(AY19=0,"",IF(OR(B19&lt;=TODAY(),AZ19),AY19,"")))</f>
        <v/>
      </c>
      <c r="J19" s="22" t="n">
        <f aca="false">IF(AND(Feiertage!$G$2&lt;&gt;"ja",AV19=1),IF(AZ19&gt;0,BB19+AZ19,BB19),IF(AZ19=0,0, IF(I19&lt;&gt;"",AZ19-I19,AZ19)))+AX19</f>
        <v>0</v>
      </c>
      <c r="K19" s="34" t="n">
        <f aca="false">IF(AV19=0,BB19,IF(Feiertage!$G$2="ja","00:00",BB19))</f>
        <v>0</v>
      </c>
      <c r="L19" s="22" t="str">
        <f aca="true">IF(OR(B19&lt;=TODAY(),J19,AW19="G"),IF(J19&lt;&gt;"",IF(J19-K19=0,"",J19-K19),IF(K19&lt;&gt;"",-K19,"")),"")</f>
        <v/>
      </c>
      <c r="M19" s="23" t="str">
        <f aca="false">IF(LOWER(AW19)=LOWER(Urlaub!$W$19),Urlaub!$S$19, IF(LOWER(AW19)=LOWER(Urlaub!$W$20),Urlaub!$S$20, IF(LOWER(AW19)=LOWER(Urlaub!$W$21),Urlaub!$S$21, IF(LOWER(AW19)=LOWER(Urlaub!$W$22),Urlaub!$S$22, IF(LOWER(AW19)=LOWER(Urlaub!$W$23),Urlaub!$S$23, IF(LOWER(AW19)=LOWER(Urlaub!$W$24),Urlaub!$S$24,""))))))&amp;IF(AND(EXACT(LOWER(AW19),AW19),AW19&lt;&gt;0)," 1/2","")</f>
        <v/>
      </c>
      <c r="N19" s="36" t="n">
        <f aca="false">24*J19*IF(WEEKDAY(C19)=WEEKDAY($P$6),$S$6, IF(WEEKDAY(C19)=WEEKDAY($P$7),$S$7, IF(WEEKDAY(C19)=WEEKDAY($P$8),$S$8, IF(WEEKDAY(C19)=WEEKDAY($P$9),$S$9, IF(WEEKDAY(C19)=WEEKDAY($P$10),$S$10, IF(WEEKDAY(C19)=WEEKDAY($P$11),$S$11, IF(WEEKDAY(C19)=WEEKDAY($P$12),$S$12,"")))))))</f>
        <v>0</v>
      </c>
      <c r="AV19" s="0" t="n">
        <f aca="false">IF(IFERROR(MATCH($B19,Feiertage!$B$2:$B$34,0)&gt;0,0),1,0)</f>
        <v>0</v>
      </c>
      <c r="AW19" s="27" t="n">
        <f aca="false">IFERROR(HLOOKUP(DAY(B19),Urlaub!$C$4:$AG$16,MONTH(B19)+1,0),0)</f>
        <v>0</v>
      </c>
      <c r="AX19" s="28" t="n">
        <f aca="false">IFERROR(IF(OR(AW19=0,AW19="G"),0,IF(EXACT(LOWER(AW19),AW19),0.5*BB19,BB19)),"")</f>
        <v>0</v>
      </c>
      <c r="AY19" s="29" t="n">
        <f aca="false">IFERROR(IF(WEEKDAY(C19)=WEEKDAY($P$6),$R$6, IF(WEEKDAY(C19)=WEEKDAY($P$7),$R$7, IF(WEEKDAY(C19)=WEEKDAY($P$8),$R$8, IF(WEEKDAY(C19)=WEEKDAY($P$9),$R$9, IF(WEEKDAY(C19)=WEEKDAY($P$10),$R$10, IF(WEEKDAY(C19)=WEEKDAY($P$11),$R$11, IF(WEEKDAY(C19)=WEEKDAY($P$12),$R$12,""))))))),"")</f>
        <v>0.0208333333333333</v>
      </c>
      <c r="AZ19" s="30" t="n">
        <f aca="false">IF(F19,IF(E19,IF(E19&gt;F19,F19+"24:00"-E19,F19-E19),0),0)+IF(G19,IF(G19,IF(G19&gt;H19,H19+"24:00"-G19,H19-G19),0),0)</f>
        <v>0</v>
      </c>
      <c r="BA19" s="31" t="n">
        <f aca="false">AZ19*24</f>
        <v>0</v>
      </c>
      <c r="BB19" s="30" t="n">
        <f aca="false">IFERROR(IF(WEEKDAY(C19)=WEEKDAY($P$6),$Q$6, IF(WEEKDAY(C19)=WEEKDAY($P$7),$Q$7, IF(WEEKDAY(C19)=WEEKDAY($P$8),$Q$8, IF(WEEKDAY(C19)=WEEKDAY($P$9),$Q$9, IF(WEEKDAY(C19)=WEEKDAY($P$10),$Q$10, IF(WEEKDAY(C19)=WEEKDAY($P$11),$Q$11, IF(WEEKDAY(C19)=WEEKDAY($P$12),$Q$12,""))))))),"")</f>
        <v>0</v>
      </c>
    </row>
    <row r="20" customFormat="false" ht="17.35" hidden="false" customHeight="false" outlineLevel="0" collapsed="false">
      <c r="B20" s="32" t="n">
        <f aca="false">B19+1</f>
        <v>41897</v>
      </c>
      <c r="C20" s="33" t="n">
        <f aca="false">B20</f>
        <v>41897</v>
      </c>
      <c r="D20" s="19"/>
      <c r="E20" s="34"/>
      <c r="F20" s="34"/>
      <c r="G20" s="34"/>
      <c r="H20" s="34"/>
      <c r="I20" s="34" t="str">
        <f aca="true">IF(AZ20=0,"",IF(AY20=0,"",IF(OR(B20&lt;=TODAY(),AZ20),AY20,"")))</f>
        <v/>
      </c>
      <c r="J20" s="22" t="n">
        <f aca="false">IF(AND(Feiertage!$G$2&lt;&gt;"ja",AV20=1),IF(AZ20&gt;0,BB20+AZ20,BB20),IF(AZ20=0,0, IF(I20&lt;&gt;"",AZ20-I20,AZ20)))+AX20</f>
        <v>0</v>
      </c>
      <c r="K20" s="34" t="n">
        <f aca="false">IF(AV20=0,BB20,IF(Feiertage!$G$2="ja","00:00",BB20))</f>
        <v>0</v>
      </c>
      <c r="L20" s="22" t="str">
        <f aca="true">IF(OR(B20&lt;=TODAY(),J20,AW20="G"),IF(J20&lt;&gt;"",IF(J20-K20=0,"",J20-K20),IF(K20&lt;&gt;"",-K20,"")),"")</f>
        <v/>
      </c>
      <c r="M20" s="23" t="str">
        <f aca="false">IF(LOWER(AW20)=LOWER(Urlaub!$W$19),Urlaub!$S$19, IF(LOWER(AW20)=LOWER(Urlaub!$W$20),Urlaub!$S$20, IF(LOWER(AW20)=LOWER(Urlaub!$W$21),Urlaub!$S$21, IF(LOWER(AW20)=LOWER(Urlaub!$W$22),Urlaub!$S$22, IF(LOWER(AW20)=LOWER(Urlaub!$W$23),Urlaub!$S$23, IF(LOWER(AW20)=LOWER(Urlaub!$W$24),Urlaub!$S$24,""))))))&amp;IF(AND(EXACT(LOWER(AW20),AW20),AW20&lt;&gt;0)," 1/2","")</f>
        <v/>
      </c>
      <c r="N20" s="36" t="n">
        <f aca="false">24*J20*IF(WEEKDAY(C20)=WEEKDAY($P$6),$S$6, IF(WEEKDAY(C20)=WEEKDAY($P$7),$S$7, IF(WEEKDAY(C20)=WEEKDAY($P$8),$S$8, IF(WEEKDAY(C20)=WEEKDAY($P$9),$S$9, IF(WEEKDAY(C20)=WEEKDAY($P$10),$S$10, IF(WEEKDAY(C20)=WEEKDAY($P$11),$S$11, IF(WEEKDAY(C20)=WEEKDAY($P$12),$S$12,"")))))))</f>
        <v>0</v>
      </c>
      <c r="AV20" s="0" t="n">
        <f aca="false">IF(IFERROR(MATCH($B20,Feiertage!$B$2:$B$34,0)&gt;0,0),1,0)</f>
        <v>0</v>
      </c>
      <c r="AW20" s="27" t="n">
        <f aca="false">IFERROR(HLOOKUP(DAY(B20),Urlaub!$C$4:$AG$16,MONTH(B20)+1,0),0)</f>
        <v>0</v>
      </c>
      <c r="AX20" s="28" t="n">
        <f aca="false">IFERROR(IF(OR(AW20=0,AW20="G"),0,IF(EXACT(LOWER(AW20),AW20),0.5*BB20,BB20)),"")</f>
        <v>0</v>
      </c>
      <c r="AY20" s="29" t="n">
        <f aca="false">IFERROR(IF(WEEKDAY(C20)=WEEKDAY($P$6),$R$6, IF(WEEKDAY(C20)=WEEKDAY($P$7),$R$7, IF(WEEKDAY(C20)=WEEKDAY($P$8),$R$8, IF(WEEKDAY(C20)=WEEKDAY($P$9),$R$9, IF(WEEKDAY(C20)=WEEKDAY($P$10),$R$10, IF(WEEKDAY(C20)=WEEKDAY($P$11),$R$11, IF(WEEKDAY(C20)=WEEKDAY($P$12),$R$12,""))))))),"")</f>
        <v>0.0208333333333333</v>
      </c>
      <c r="AZ20" s="30" t="n">
        <f aca="false">IF(F20,IF(E20,IF(E20&gt;F20,F20+"24:00"-E20,F20-E20),0),0)+IF(G20,IF(G20,IF(G20&gt;H20,H20+"24:00"-G20,H20-G20),0),0)</f>
        <v>0</v>
      </c>
      <c r="BA20" s="31" t="n">
        <f aca="false">AZ20*24</f>
        <v>0</v>
      </c>
      <c r="BB20" s="30" t="n">
        <f aca="false">IFERROR(IF(WEEKDAY(C20)=WEEKDAY($P$6),$Q$6, IF(WEEKDAY(C20)=WEEKDAY($P$7),$Q$7, IF(WEEKDAY(C20)=WEEKDAY($P$8),$Q$8, IF(WEEKDAY(C20)=WEEKDAY($P$9),$Q$9, IF(WEEKDAY(C20)=WEEKDAY($P$10),$Q$10, IF(WEEKDAY(C20)=WEEKDAY($P$11),$Q$11, IF(WEEKDAY(C20)=WEEKDAY($P$12),$Q$12,""))))))),"")</f>
        <v>0</v>
      </c>
    </row>
    <row r="21" customFormat="false" ht="17.35" hidden="false" customHeight="false" outlineLevel="0" collapsed="false">
      <c r="B21" s="32" t="n">
        <f aca="false">B20+1</f>
        <v>41898</v>
      </c>
      <c r="C21" s="33" t="n">
        <f aca="false">B21</f>
        <v>41898</v>
      </c>
      <c r="D21" s="19"/>
      <c r="E21" s="34"/>
      <c r="F21" s="34"/>
      <c r="G21" s="34"/>
      <c r="H21" s="34"/>
      <c r="I21" s="34" t="str">
        <f aca="true">IF(AZ21=0,"",IF(AY21=0,"",IF(OR(B21&lt;=TODAY(),AZ21),AY21,"")))</f>
        <v/>
      </c>
      <c r="J21" s="22" t="n">
        <f aca="false">IF(AND(Feiertage!$G$2&lt;&gt;"ja",AV21=1),IF(AZ21&gt;0,BB21+AZ21,BB21),IF(AZ21=0,0, IF(I21&lt;&gt;"",AZ21-I21,AZ21)))+AX21</f>
        <v>0</v>
      </c>
      <c r="K21" s="34" t="n">
        <f aca="false">IF(AV21=0,BB21,IF(Feiertage!$G$2="ja","00:00",BB21))</f>
        <v>0.333333333333333</v>
      </c>
      <c r="L21" s="22" t="str">
        <f aca="true">IF(OR(B21&lt;=TODAY(),J21,AW21="G"),IF(J21&lt;&gt;"",IF(J21-K21=0,"",J21-K21),IF(K21&lt;&gt;"",-K21,"")),"")</f>
        <v/>
      </c>
      <c r="M21" s="23" t="str">
        <f aca="false">IF(LOWER(AW21)=LOWER(Urlaub!$W$19),Urlaub!$S$19, IF(LOWER(AW21)=LOWER(Urlaub!$W$20),Urlaub!$S$20, IF(LOWER(AW21)=LOWER(Urlaub!$W$21),Urlaub!$S$21, IF(LOWER(AW21)=LOWER(Urlaub!$W$22),Urlaub!$S$22, IF(LOWER(AW21)=LOWER(Urlaub!$W$23),Urlaub!$S$23, IF(LOWER(AW21)=LOWER(Urlaub!$W$24),Urlaub!$S$24,""))))))&amp;IF(AND(EXACT(LOWER(AW21),AW21),AW21&lt;&gt;0)," 1/2","")</f>
        <v/>
      </c>
      <c r="N21" s="36" t="n">
        <f aca="false">24*J21*IF(WEEKDAY(C21)=WEEKDAY($P$6),$S$6, IF(WEEKDAY(C21)=WEEKDAY($P$7),$S$7, IF(WEEKDAY(C21)=WEEKDAY($P$8),$S$8, IF(WEEKDAY(C21)=WEEKDAY($P$9),$S$9, IF(WEEKDAY(C21)=WEEKDAY($P$10),$S$10, IF(WEEKDAY(C21)=WEEKDAY($P$11),$S$11, IF(WEEKDAY(C21)=WEEKDAY($P$12),$S$12,"")))))))</f>
        <v>0</v>
      </c>
      <c r="AV21" s="0" t="n">
        <f aca="false">IF(IFERROR(MATCH($B21,Feiertage!$B$2:$B$34,0)&gt;0,0),1,0)</f>
        <v>0</v>
      </c>
      <c r="AW21" s="27" t="n">
        <f aca="false">IFERROR(HLOOKUP(DAY(B21),Urlaub!$C$4:$AG$16,MONTH(B21)+1,0),0)</f>
        <v>0</v>
      </c>
      <c r="AX21" s="28" t="n">
        <f aca="false">IFERROR(IF(OR(AW21=0,AW21="G"),0,IF(EXACT(LOWER(AW21),AW21),0.5*BB21,BB21)),"")</f>
        <v>0</v>
      </c>
      <c r="AY21" s="29" t="n">
        <f aca="false">IFERROR(IF(WEEKDAY(C21)=WEEKDAY($P$6),$R$6, IF(WEEKDAY(C21)=WEEKDAY($P$7),$R$7, IF(WEEKDAY(C21)=WEEKDAY($P$8),$R$8, IF(WEEKDAY(C21)=WEEKDAY($P$9),$R$9, IF(WEEKDAY(C21)=WEEKDAY($P$10),$R$10, IF(WEEKDAY(C21)=WEEKDAY($P$11),$R$11, IF(WEEKDAY(C21)=WEEKDAY($P$12),$R$12,""))))))),"")</f>
        <v>0.0208333333333333</v>
      </c>
      <c r="AZ21" s="30" t="n">
        <f aca="false">IF(F21,IF(E21,IF(E21&gt;F21,F21+"24:00"-E21,F21-E21),0),0)+IF(G21,IF(G21,IF(G21&gt;H21,H21+"24:00"-G21,H21-G21),0),0)</f>
        <v>0</v>
      </c>
      <c r="BA21" s="31" t="n">
        <f aca="false">AZ21*24</f>
        <v>0</v>
      </c>
      <c r="BB21" s="30" t="n">
        <f aca="false">IFERROR(IF(WEEKDAY(C21)=WEEKDAY($P$6),$Q$6, IF(WEEKDAY(C21)=WEEKDAY($P$7),$Q$7, IF(WEEKDAY(C21)=WEEKDAY($P$8),$Q$8, IF(WEEKDAY(C21)=WEEKDAY($P$9),$Q$9, IF(WEEKDAY(C21)=WEEKDAY($P$10),$Q$10, IF(WEEKDAY(C21)=WEEKDAY($P$11),$Q$11, IF(WEEKDAY(C21)=WEEKDAY($P$12),$Q$12,""))))))),"")</f>
        <v>0.333333333333333</v>
      </c>
    </row>
    <row r="22" customFormat="false" ht="17.35" hidden="false" customHeight="false" outlineLevel="0" collapsed="false">
      <c r="B22" s="32" t="n">
        <f aca="false">B21+1</f>
        <v>41899</v>
      </c>
      <c r="C22" s="33" t="n">
        <f aca="false">B22</f>
        <v>41899</v>
      </c>
      <c r="D22" s="19"/>
      <c r="E22" s="34"/>
      <c r="F22" s="34"/>
      <c r="G22" s="34"/>
      <c r="H22" s="34"/>
      <c r="I22" s="34" t="str">
        <f aca="true">IF(AZ22=0,"",IF(AY22=0,"",IF(OR(B22&lt;=TODAY(),AZ22),AY22,"")))</f>
        <v/>
      </c>
      <c r="J22" s="22" t="n">
        <f aca="false">IF(AND(Feiertage!$G$2&lt;&gt;"ja",AV22=1),IF(AZ22&gt;0,BB22+AZ22,BB22),IF(AZ22=0,0, IF(I22&lt;&gt;"",AZ22-I22,AZ22)))+AX22</f>
        <v>0</v>
      </c>
      <c r="K22" s="34" t="n">
        <f aca="false">IF(AV22=0,BB22,IF(Feiertage!$G$2="ja","00:00",BB22))</f>
        <v>0.333333333333333</v>
      </c>
      <c r="L22" s="22" t="str">
        <f aca="true">IF(OR(B22&lt;=TODAY(),J22,AW22="G"),IF(J22&lt;&gt;"",IF(J22-K22=0,"",J22-K22),IF(K22&lt;&gt;"",-K22,"")),"")</f>
        <v/>
      </c>
      <c r="M22" s="23" t="str">
        <f aca="false">IF(LOWER(AW22)=LOWER(Urlaub!$W$19),Urlaub!$S$19, IF(LOWER(AW22)=LOWER(Urlaub!$W$20),Urlaub!$S$20, IF(LOWER(AW22)=LOWER(Urlaub!$W$21),Urlaub!$S$21, IF(LOWER(AW22)=LOWER(Urlaub!$W$22),Urlaub!$S$22, IF(LOWER(AW22)=LOWER(Urlaub!$W$23),Urlaub!$S$23, IF(LOWER(AW22)=LOWER(Urlaub!$W$24),Urlaub!$S$24,""))))))&amp;IF(AND(EXACT(LOWER(AW22),AW22),AW22&lt;&gt;0)," 1/2","")</f>
        <v/>
      </c>
      <c r="N22" s="36" t="n">
        <f aca="false">24*J22*IF(WEEKDAY(C22)=WEEKDAY($P$6),$S$6, IF(WEEKDAY(C22)=WEEKDAY($P$7),$S$7, IF(WEEKDAY(C22)=WEEKDAY($P$8),$S$8, IF(WEEKDAY(C22)=WEEKDAY($P$9),$S$9, IF(WEEKDAY(C22)=WEEKDAY($P$10),$S$10, IF(WEEKDAY(C22)=WEEKDAY($P$11),$S$11, IF(WEEKDAY(C22)=WEEKDAY($P$12),$S$12,"")))))))</f>
        <v>0</v>
      </c>
      <c r="AV22" s="0" t="n">
        <f aca="false">IF(IFERROR(MATCH($B22,Feiertage!$B$2:$B$34,0)&gt;0,0),1,0)</f>
        <v>0</v>
      </c>
      <c r="AW22" s="27" t="n">
        <f aca="false">IFERROR(HLOOKUP(DAY(B22),Urlaub!$C$4:$AG$16,MONTH(B22)+1,0),0)</f>
        <v>0</v>
      </c>
      <c r="AX22" s="28" t="n">
        <f aca="false">IFERROR(IF(OR(AW22=0,AW22="G"),0,IF(EXACT(LOWER(AW22),AW22),0.5*BB22,BB22)),"")</f>
        <v>0</v>
      </c>
      <c r="AY22" s="29" t="n">
        <f aca="false">IFERROR(IF(WEEKDAY(C22)=WEEKDAY($P$6),$R$6, IF(WEEKDAY(C22)=WEEKDAY($P$7),$R$7, IF(WEEKDAY(C22)=WEEKDAY($P$8),$R$8, IF(WEEKDAY(C22)=WEEKDAY($P$9),$R$9, IF(WEEKDAY(C22)=WEEKDAY($P$10),$R$10, IF(WEEKDAY(C22)=WEEKDAY($P$11),$R$11, IF(WEEKDAY(C22)=WEEKDAY($P$12),$R$12,""))))))),"")</f>
        <v>0.0208333333333333</v>
      </c>
      <c r="AZ22" s="30" t="n">
        <f aca="false">IF(F22,IF(E22,IF(E22&gt;F22,F22+"24:00"-E22,F22-E22),0),0)+IF(G22,IF(G22,IF(G22&gt;H22,H22+"24:00"-G22,H22-G22),0),0)</f>
        <v>0</v>
      </c>
      <c r="BA22" s="31" t="n">
        <f aca="false">AZ22*24</f>
        <v>0</v>
      </c>
      <c r="BB22" s="30" t="n">
        <f aca="false">IFERROR(IF(WEEKDAY(C22)=WEEKDAY($P$6),$Q$6, IF(WEEKDAY(C22)=WEEKDAY($P$7),$Q$7, IF(WEEKDAY(C22)=WEEKDAY($P$8),$Q$8, IF(WEEKDAY(C22)=WEEKDAY($P$9),$Q$9, IF(WEEKDAY(C22)=WEEKDAY($P$10),$Q$10, IF(WEEKDAY(C22)=WEEKDAY($P$11),$Q$11, IF(WEEKDAY(C22)=WEEKDAY($P$12),$Q$12,""))))))),"")</f>
        <v>0.333333333333333</v>
      </c>
    </row>
    <row r="23" customFormat="false" ht="17.35" hidden="false" customHeight="false" outlineLevel="0" collapsed="false">
      <c r="B23" s="32" t="n">
        <f aca="false">B22+1</f>
        <v>41900</v>
      </c>
      <c r="C23" s="33" t="n">
        <f aca="false">B23</f>
        <v>41900</v>
      </c>
      <c r="D23" s="19"/>
      <c r="E23" s="34"/>
      <c r="F23" s="34"/>
      <c r="G23" s="34"/>
      <c r="H23" s="34"/>
      <c r="I23" s="34" t="str">
        <f aca="true">IF(AZ23=0,"",IF(AY23=0,"",IF(OR(B23&lt;=TODAY(),AZ23),AY23,"")))</f>
        <v/>
      </c>
      <c r="J23" s="22" t="n">
        <f aca="false">IF(AND(Feiertage!$G$2&lt;&gt;"ja",AV23=1),IF(AZ23&gt;0,BB23+AZ23,BB23),IF(AZ23=0,0, IF(I23&lt;&gt;"",AZ23-I23,AZ23)))+AX23</f>
        <v>0</v>
      </c>
      <c r="K23" s="34" t="n">
        <f aca="false">IF(AV23=0,BB23,IF(Feiertage!$G$2="ja","00:00",BB23))</f>
        <v>0.333333333333333</v>
      </c>
      <c r="L23" s="22" t="str">
        <f aca="true">IF(OR(B23&lt;=TODAY(),J23,AW23="G"),IF(J23&lt;&gt;"",IF(J23-K23=0,"",J23-K23),IF(K23&lt;&gt;"",-K23,"")),"")</f>
        <v/>
      </c>
      <c r="M23" s="23" t="str">
        <f aca="false">IF(LOWER(AW23)=LOWER(Urlaub!$W$19),Urlaub!$S$19, IF(LOWER(AW23)=LOWER(Urlaub!$W$20),Urlaub!$S$20, IF(LOWER(AW23)=LOWER(Urlaub!$W$21),Urlaub!$S$21, IF(LOWER(AW23)=LOWER(Urlaub!$W$22),Urlaub!$S$22, IF(LOWER(AW23)=LOWER(Urlaub!$W$23),Urlaub!$S$23, IF(LOWER(AW23)=LOWER(Urlaub!$W$24),Urlaub!$S$24,""))))))&amp;IF(AND(EXACT(LOWER(AW23),AW23),AW23&lt;&gt;0)," 1/2","")</f>
        <v/>
      </c>
      <c r="N23" s="36" t="n">
        <f aca="false">24*J23*IF(WEEKDAY(C23)=WEEKDAY($P$6),$S$6, IF(WEEKDAY(C23)=WEEKDAY($P$7),$S$7, IF(WEEKDAY(C23)=WEEKDAY($P$8),$S$8, IF(WEEKDAY(C23)=WEEKDAY($P$9),$S$9, IF(WEEKDAY(C23)=WEEKDAY($P$10),$S$10, IF(WEEKDAY(C23)=WEEKDAY($P$11),$S$11, IF(WEEKDAY(C23)=WEEKDAY($P$12),$S$12,"")))))))</f>
        <v>0</v>
      </c>
      <c r="AV23" s="0" t="n">
        <f aca="false">IF(IFERROR(MATCH($B23,Feiertage!$B$2:$B$34,0)&gt;0,0),1,0)</f>
        <v>0</v>
      </c>
      <c r="AW23" s="27" t="n">
        <f aca="false">IFERROR(HLOOKUP(DAY(B23),Urlaub!$C$4:$AG$16,MONTH(B23)+1,0),0)</f>
        <v>0</v>
      </c>
      <c r="AX23" s="28" t="n">
        <f aca="false">IFERROR(IF(OR(AW23=0,AW23="G"),0,IF(EXACT(LOWER(AW23),AW23),0.5*BB23,BB23)),"")</f>
        <v>0</v>
      </c>
      <c r="AY23" s="29" t="n">
        <f aca="false">IFERROR(IF(WEEKDAY(C23)=WEEKDAY($P$6),$R$6, IF(WEEKDAY(C23)=WEEKDAY($P$7),$R$7, IF(WEEKDAY(C23)=WEEKDAY($P$8),$R$8, IF(WEEKDAY(C23)=WEEKDAY($P$9),$R$9, IF(WEEKDAY(C23)=WEEKDAY($P$10),$R$10, IF(WEEKDAY(C23)=WEEKDAY($P$11),$R$11, IF(WEEKDAY(C23)=WEEKDAY($P$12),$R$12,""))))))),"")</f>
        <v>0.0208333333333333</v>
      </c>
      <c r="AZ23" s="30" t="n">
        <f aca="false">IF(F23,IF(E23,IF(E23&gt;F23,F23+"24:00"-E23,F23-E23),0),0)+IF(G23,IF(G23,IF(G23&gt;H23,H23+"24:00"-G23,H23-G23),0),0)</f>
        <v>0</v>
      </c>
      <c r="BA23" s="31" t="n">
        <f aca="false">AZ23*24</f>
        <v>0</v>
      </c>
      <c r="BB23" s="30" t="n">
        <f aca="false">IFERROR(IF(WEEKDAY(C23)=WEEKDAY($P$6),$Q$6, IF(WEEKDAY(C23)=WEEKDAY($P$7),$Q$7, IF(WEEKDAY(C23)=WEEKDAY($P$8),$Q$8, IF(WEEKDAY(C23)=WEEKDAY($P$9),$Q$9, IF(WEEKDAY(C23)=WEEKDAY($P$10),$Q$10, IF(WEEKDAY(C23)=WEEKDAY($P$11),$Q$11, IF(WEEKDAY(C23)=WEEKDAY($P$12),$Q$12,""))))))),"")</f>
        <v>0.333333333333333</v>
      </c>
    </row>
    <row r="24" customFormat="false" ht="17.35" hidden="false" customHeight="false" outlineLevel="0" collapsed="false">
      <c r="B24" s="32" t="n">
        <f aca="false">B23+1</f>
        <v>41901</v>
      </c>
      <c r="C24" s="33" t="n">
        <f aca="false">B24</f>
        <v>41901</v>
      </c>
      <c r="D24" s="19"/>
      <c r="E24" s="34"/>
      <c r="F24" s="34"/>
      <c r="G24" s="34"/>
      <c r="H24" s="34"/>
      <c r="I24" s="34" t="str">
        <f aca="true">IF(AZ24=0,"",IF(AY24=0,"",IF(OR(B24&lt;=TODAY(),AZ24),AY24,"")))</f>
        <v/>
      </c>
      <c r="J24" s="22" t="n">
        <f aca="false">IF(AND(Feiertage!$G$2&lt;&gt;"ja",AV24=1),IF(AZ24&gt;0,BB24+AZ24,BB24),IF(AZ24=0,0, IF(I24&lt;&gt;"",AZ24-I24,AZ24)))+AX24</f>
        <v>0</v>
      </c>
      <c r="K24" s="34" t="n">
        <f aca="false">IF(AV24=0,BB24,IF(Feiertage!$G$2="ja","00:00",BB24))</f>
        <v>0.333333333333333</v>
      </c>
      <c r="L24" s="22" t="str">
        <f aca="true">IF(OR(B24&lt;=TODAY(),J24,AW24="G"),IF(J24&lt;&gt;"",IF(J24-K24=0,"",J24-K24),IF(K24&lt;&gt;"",-K24,"")),"")</f>
        <v/>
      </c>
      <c r="M24" s="23" t="str">
        <f aca="false">IF(LOWER(AW24)=LOWER(Urlaub!$W$19),Urlaub!$S$19, IF(LOWER(AW24)=LOWER(Urlaub!$W$20),Urlaub!$S$20, IF(LOWER(AW24)=LOWER(Urlaub!$W$21),Urlaub!$S$21, IF(LOWER(AW24)=LOWER(Urlaub!$W$22),Urlaub!$S$22, IF(LOWER(AW24)=LOWER(Urlaub!$W$23),Urlaub!$S$23, IF(LOWER(AW24)=LOWER(Urlaub!$W$24),Urlaub!$S$24,""))))))&amp;IF(AND(EXACT(LOWER(AW24),AW24),AW24&lt;&gt;0)," 1/2","")</f>
        <v/>
      </c>
      <c r="N24" s="36" t="n">
        <f aca="false">24*J24*IF(WEEKDAY(C24)=WEEKDAY($P$6),$S$6, IF(WEEKDAY(C24)=WEEKDAY($P$7),$S$7, IF(WEEKDAY(C24)=WEEKDAY($P$8),$S$8, IF(WEEKDAY(C24)=WEEKDAY($P$9),$S$9, IF(WEEKDAY(C24)=WEEKDAY($P$10),$S$10, IF(WEEKDAY(C24)=WEEKDAY($P$11),$S$11, IF(WEEKDAY(C24)=WEEKDAY($P$12),$S$12,"")))))))</f>
        <v>0</v>
      </c>
      <c r="AV24" s="0" t="n">
        <f aca="false">IF(IFERROR(MATCH($B24,Feiertage!$B$2:$B$34,0)&gt;0,0),1,0)</f>
        <v>0</v>
      </c>
      <c r="AW24" s="27" t="n">
        <f aca="false">IFERROR(HLOOKUP(DAY(B24),Urlaub!$C$4:$AG$16,MONTH(B24)+1,0),0)</f>
        <v>0</v>
      </c>
      <c r="AX24" s="28" t="n">
        <f aca="false">IFERROR(IF(OR(AW24=0,AW24="G"),0,IF(EXACT(LOWER(AW24),AW24),0.5*BB24,BB24)),"")</f>
        <v>0</v>
      </c>
      <c r="AY24" s="29" t="n">
        <f aca="false">IFERROR(IF(WEEKDAY(C24)=WEEKDAY($P$6),$R$6, IF(WEEKDAY(C24)=WEEKDAY($P$7),$R$7, IF(WEEKDAY(C24)=WEEKDAY($P$8),$R$8, IF(WEEKDAY(C24)=WEEKDAY($P$9),$R$9, IF(WEEKDAY(C24)=WEEKDAY($P$10),$R$10, IF(WEEKDAY(C24)=WEEKDAY($P$11),$R$11, IF(WEEKDAY(C24)=WEEKDAY($P$12),$R$12,""))))))),"")</f>
        <v>0.0208333333333333</v>
      </c>
      <c r="AZ24" s="30" t="n">
        <f aca="false">IF(F24,IF(E24,IF(E24&gt;F24,F24+"24:00"-E24,F24-E24),0),0)+IF(G24,IF(G24,IF(G24&gt;H24,H24+"24:00"-G24,H24-G24),0),0)</f>
        <v>0</v>
      </c>
      <c r="BA24" s="31" t="n">
        <f aca="false">AZ24*24</f>
        <v>0</v>
      </c>
      <c r="BB24" s="30" t="n">
        <f aca="false">IFERROR(IF(WEEKDAY(C24)=WEEKDAY($P$6),$Q$6, IF(WEEKDAY(C24)=WEEKDAY($P$7),$Q$7, IF(WEEKDAY(C24)=WEEKDAY($P$8),$Q$8, IF(WEEKDAY(C24)=WEEKDAY($P$9),$Q$9, IF(WEEKDAY(C24)=WEEKDAY($P$10),$Q$10, IF(WEEKDAY(C24)=WEEKDAY($P$11),$Q$11, IF(WEEKDAY(C24)=WEEKDAY($P$12),$Q$12,""))))))),"")</f>
        <v>0.333333333333333</v>
      </c>
    </row>
    <row r="25" customFormat="false" ht="17.35" hidden="false" customHeight="false" outlineLevel="0" collapsed="false">
      <c r="B25" s="32" t="n">
        <f aca="false">B24+1</f>
        <v>41902</v>
      </c>
      <c r="C25" s="33" t="n">
        <f aca="false">B25</f>
        <v>41902</v>
      </c>
      <c r="D25" s="19"/>
      <c r="E25" s="34"/>
      <c r="F25" s="34"/>
      <c r="G25" s="34"/>
      <c r="H25" s="34"/>
      <c r="I25" s="34" t="str">
        <f aca="true">IF(AZ25=0,"",IF(AY25=0,"",IF(OR(B25&lt;=TODAY(),AZ25),AY25,"")))</f>
        <v/>
      </c>
      <c r="J25" s="22" t="n">
        <f aca="false">IF(AND(Feiertage!$G$2&lt;&gt;"ja",AV25=1),IF(AZ25&gt;0,BB25+AZ25,BB25),IF(AZ25=0,0, IF(I25&lt;&gt;"",AZ25-I25,AZ25)))+AX25</f>
        <v>0</v>
      </c>
      <c r="K25" s="34" t="n">
        <f aca="false">IF(AV25=0,BB25,IF(Feiertage!$G$2="ja","00:00",BB25))</f>
        <v>0.25</v>
      </c>
      <c r="L25" s="22" t="str">
        <f aca="true">IF(OR(B25&lt;=TODAY(),J25,AW25="G"),IF(J25&lt;&gt;"",IF(J25-K25=0,"",J25-K25),IF(K25&lt;&gt;"",-K25,"")),"")</f>
        <v/>
      </c>
      <c r="M25" s="23" t="str">
        <f aca="false">IF(LOWER(AW25)=LOWER(Urlaub!$W$19),Urlaub!$S$19, IF(LOWER(AW25)=LOWER(Urlaub!$W$20),Urlaub!$S$20, IF(LOWER(AW25)=LOWER(Urlaub!$W$21),Urlaub!$S$21, IF(LOWER(AW25)=LOWER(Urlaub!$W$22),Urlaub!$S$22, IF(LOWER(AW25)=LOWER(Urlaub!$W$23),Urlaub!$S$23, IF(LOWER(AW25)=LOWER(Urlaub!$W$24),Urlaub!$S$24,""))))))&amp;IF(AND(EXACT(LOWER(AW25),AW25),AW25&lt;&gt;0)," 1/2","")</f>
        <v/>
      </c>
      <c r="N25" s="36" t="n">
        <f aca="false">24*J25*IF(WEEKDAY(C25)=WEEKDAY($P$6),$S$6, IF(WEEKDAY(C25)=WEEKDAY($P$7),$S$7, IF(WEEKDAY(C25)=WEEKDAY($P$8),$S$8, IF(WEEKDAY(C25)=WEEKDAY($P$9),$S$9, IF(WEEKDAY(C25)=WEEKDAY($P$10),$S$10, IF(WEEKDAY(C25)=WEEKDAY($P$11),$S$11, IF(WEEKDAY(C25)=WEEKDAY($P$12),$S$12,"")))))))</f>
        <v>0</v>
      </c>
      <c r="AV25" s="0" t="n">
        <f aca="false">IF(IFERROR(MATCH($B25,Feiertage!$B$2:$B$34,0)&gt;0,0),1,0)</f>
        <v>0</v>
      </c>
      <c r="AW25" s="27" t="n">
        <f aca="false">IFERROR(HLOOKUP(DAY(B25),Urlaub!$C$4:$AG$16,MONTH(B25)+1,0),0)</f>
        <v>0</v>
      </c>
      <c r="AX25" s="28" t="n">
        <f aca="false">IFERROR(IF(OR(AW25=0,AW25="G"),0,IF(EXACT(LOWER(AW25),AW25),0.5*BB25,BB25)),"")</f>
        <v>0</v>
      </c>
      <c r="AY25" s="29" t="n">
        <f aca="false">IFERROR(IF(WEEKDAY(C25)=WEEKDAY($P$6),$R$6, IF(WEEKDAY(C25)=WEEKDAY($P$7),$R$7, IF(WEEKDAY(C25)=WEEKDAY($P$8),$R$8, IF(WEEKDAY(C25)=WEEKDAY($P$9),$R$9, IF(WEEKDAY(C25)=WEEKDAY($P$10),$R$10, IF(WEEKDAY(C25)=WEEKDAY($P$11),$R$11, IF(WEEKDAY(C25)=WEEKDAY($P$12),$R$12,""))))))),"")</f>
        <v>0.0208333333333333</v>
      </c>
      <c r="AZ25" s="30" t="n">
        <f aca="false">IF(F25,IF(E25,IF(E25&gt;F25,F25+"24:00"-E25,F25-E25),0),0)+IF(G25,IF(G25,IF(G25&gt;H25,H25+"24:00"-G25,H25-G25),0),0)</f>
        <v>0</v>
      </c>
      <c r="BA25" s="31" t="n">
        <f aca="false">AZ25*24</f>
        <v>0</v>
      </c>
      <c r="BB25" s="30" t="n">
        <f aca="false">IFERROR(IF(WEEKDAY(C25)=WEEKDAY($P$6),$Q$6, IF(WEEKDAY(C25)=WEEKDAY($P$7),$Q$7, IF(WEEKDAY(C25)=WEEKDAY($P$8),$Q$8, IF(WEEKDAY(C25)=WEEKDAY($P$9),$Q$9, IF(WEEKDAY(C25)=WEEKDAY($P$10),$Q$10, IF(WEEKDAY(C25)=WEEKDAY($P$11),$Q$11, IF(WEEKDAY(C25)=WEEKDAY($P$12),$Q$12,""))))))),"")</f>
        <v>0.25</v>
      </c>
    </row>
    <row r="26" customFormat="false" ht="17.35" hidden="false" customHeight="false" outlineLevel="0" collapsed="false">
      <c r="B26" s="32" t="n">
        <f aca="false">B25+1</f>
        <v>41903</v>
      </c>
      <c r="C26" s="33" t="n">
        <f aca="false">B26</f>
        <v>41903</v>
      </c>
      <c r="D26" s="19"/>
      <c r="E26" s="34"/>
      <c r="F26" s="34"/>
      <c r="G26" s="34"/>
      <c r="H26" s="34"/>
      <c r="I26" s="34" t="str">
        <f aca="true">IF(AZ26=0,"",IF(AY26=0,"",IF(OR(B26&lt;=TODAY(),AZ26),AY26,"")))</f>
        <v/>
      </c>
      <c r="J26" s="22" t="n">
        <f aca="false">IF(AND(Feiertage!$G$2&lt;&gt;"ja",AV26=1),IF(AZ26&gt;0,BB26+AZ26,BB26),IF(AZ26=0,0, IF(I26&lt;&gt;"",AZ26-I26,AZ26)))+AX26</f>
        <v>0</v>
      </c>
      <c r="K26" s="34" t="n">
        <f aca="false">IF(AV26=0,BB26,IF(Feiertage!$G$2="ja","00:00",BB26))</f>
        <v>0</v>
      </c>
      <c r="L26" s="22" t="str">
        <f aca="true">IF(OR(B26&lt;=TODAY(),J26,AW26="G"),IF(J26&lt;&gt;"",IF(J26-K26=0,"",J26-K26),IF(K26&lt;&gt;"",-K26,"")),"")</f>
        <v/>
      </c>
      <c r="M26" s="23" t="str">
        <f aca="false">IF(LOWER(AW26)=LOWER(Urlaub!$W$19),Urlaub!$S$19, IF(LOWER(AW26)=LOWER(Urlaub!$W$20),Urlaub!$S$20, IF(LOWER(AW26)=LOWER(Urlaub!$W$21),Urlaub!$S$21, IF(LOWER(AW26)=LOWER(Urlaub!$W$22),Urlaub!$S$22, IF(LOWER(AW26)=LOWER(Urlaub!$W$23),Urlaub!$S$23, IF(LOWER(AW26)=LOWER(Urlaub!$W$24),Urlaub!$S$24,""))))))&amp;IF(AND(EXACT(LOWER(AW26),AW26),AW26&lt;&gt;0)," 1/2","")</f>
        <v/>
      </c>
      <c r="N26" s="36" t="n">
        <f aca="false">24*J26*IF(WEEKDAY(C26)=WEEKDAY($P$6),$S$6, IF(WEEKDAY(C26)=WEEKDAY($P$7),$S$7, IF(WEEKDAY(C26)=WEEKDAY($P$8),$S$8, IF(WEEKDAY(C26)=WEEKDAY($P$9),$S$9, IF(WEEKDAY(C26)=WEEKDAY($P$10),$S$10, IF(WEEKDAY(C26)=WEEKDAY($P$11),$S$11, IF(WEEKDAY(C26)=WEEKDAY($P$12),$S$12,"")))))))</f>
        <v>0</v>
      </c>
      <c r="AV26" s="0" t="n">
        <f aca="false">IF(IFERROR(MATCH($B26,Feiertage!$B$2:$B$34,0)&gt;0,0),1,0)</f>
        <v>0</v>
      </c>
      <c r="AW26" s="27" t="n">
        <f aca="false">IFERROR(HLOOKUP(DAY(B26),Urlaub!$C$4:$AG$16,MONTH(B26)+1,0),0)</f>
        <v>0</v>
      </c>
      <c r="AX26" s="28" t="n">
        <f aca="false">IFERROR(IF(OR(AW26=0,AW26="G"),0,IF(EXACT(LOWER(AW26),AW26),0.5*BB26,BB26)),"")</f>
        <v>0</v>
      </c>
      <c r="AY26" s="29" t="n">
        <f aca="false">IFERROR(IF(WEEKDAY(C26)=WEEKDAY($P$6),$R$6, IF(WEEKDAY(C26)=WEEKDAY($P$7),$R$7, IF(WEEKDAY(C26)=WEEKDAY($P$8),$R$8, IF(WEEKDAY(C26)=WEEKDAY($P$9),$R$9, IF(WEEKDAY(C26)=WEEKDAY($P$10),$R$10, IF(WEEKDAY(C26)=WEEKDAY($P$11),$R$11, IF(WEEKDAY(C26)=WEEKDAY($P$12),$R$12,""))))))),"")</f>
        <v>0.0208333333333333</v>
      </c>
      <c r="AZ26" s="30" t="n">
        <f aca="false">IF(F26,IF(E26,IF(E26&gt;F26,F26+"24:00"-E26,F26-E26),0),0)+IF(G26,IF(G26,IF(G26&gt;H26,H26+"24:00"-G26,H26-G26),0),0)</f>
        <v>0</v>
      </c>
      <c r="BA26" s="31" t="n">
        <f aca="false">AZ26*24</f>
        <v>0</v>
      </c>
      <c r="BB26" s="30" t="n">
        <f aca="false">IFERROR(IF(WEEKDAY(C26)=WEEKDAY($P$6),$Q$6, IF(WEEKDAY(C26)=WEEKDAY($P$7),$Q$7, IF(WEEKDAY(C26)=WEEKDAY($P$8),$Q$8, IF(WEEKDAY(C26)=WEEKDAY($P$9),$Q$9, IF(WEEKDAY(C26)=WEEKDAY($P$10),$Q$10, IF(WEEKDAY(C26)=WEEKDAY($P$11),$Q$11, IF(WEEKDAY(C26)=WEEKDAY($P$12),$Q$12,""))))))),"")</f>
        <v>0</v>
      </c>
    </row>
    <row r="27" customFormat="false" ht="17.35" hidden="false" customHeight="false" outlineLevel="0" collapsed="false">
      <c r="B27" s="32" t="n">
        <f aca="false">B26+1</f>
        <v>41904</v>
      </c>
      <c r="C27" s="33" t="n">
        <f aca="false">B27</f>
        <v>41904</v>
      </c>
      <c r="D27" s="19"/>
      <c r="E27" s="34"/>
      <c r="F27" s="34"/>
      <c r="G27" s="34"/>
      <c r="H27" s="34"/>
      <c r="I27" s="34" t="str">
        <f aca="true">IF(AZ27=0,"",IF(AY27=0,"",IF(OR(B27&lt;=TODAY(),AZ27),AY27,"")))</f>
        <v/>
      </c>
      <c r="J27" s="22" t="n">
        <f aca="false">IF(AND(Feiertage!$G$2&lt;&gt;"ja",AV27=1),IF(AZ27&gt;0,BB27+AZ27,BB27),IF(AZ27=0,0, IF(I27&lt;&gt;"",AZ27-I27,AZ27)))+AX27</f>
        <v>0</v>
      </c>
      <c r="K27" s="34" t="n">
        <f aca="false">IF(AV27=0,BB27,IF(Feiertage!$G$2="ja","00:00",BB27))</f>
        <v>0</v>
      </c>
      <c r="L27" s="22" t="str">
        <f aca="true">IF(OR(B27&lt;=TODAY(),J27,AW27="G"),IF(J27&lt;&gt;"",IF(J27-K27=0,"",J27-K27),IF(K27&lt;&gt;"",-K27,"")),"")</f>
        <v/>
      </c>
      <c r="M27" s="23" t="str">
        <f aca="false">IF(LOWER(AW27)=LOWER(Urlaub!$W$19),Urlaub!$S$19, IF(LOWER(AW27)=LOWER(Urlaub!$W$20),Urlaub!$S$20, IF(LOWER(AW27)=LOWER(Urlaub!$W$21),Urlaub!$S$21, IF(LOWER(AW27)=LOWER(Urlaub!$W$22),Urlaub!$S$22, IF(LOWER(AW27)=LOWER(Urlaub!$W$23),Urlaub!$S$23, IF(LOWER(AW27)=LOWER(Urlaub!$W$24),Urlaub!$S$24,""))))))&amp;IF(AND(EXACT(LOWER(AW27),AW27),AW27&lt;&gt;0)," 1/2","")</f>
        <v/>
      </c>
      <c r="N27" s="36" t="n">
        <f aca="false">24*J27*IF(WEEKDAY(C27)=WEEKDAY($P$6),$S$6, IF(WEEKDAY(C27)=WEEKDAY($P$7),$S$7, IF(WEEKDAY(C27)=WEEKDAY($P$8),$S$8, IF(WEEKDAY(C27)=WEEKDAY($P$9),$S$9, IF(WEEKDAY(C27)=WEEKDAY($P$10),$S$10, IF(WEEKDAY(C27)=WEEKDAY($P$11),$S$11, IF(WEEKDAY(C27)=WEEKDAY($P$12),$S$12,"")))))))</f>
        <v>0</v>
      </c>
      <c r="AV27" s="0" t="n">
        <f aca="false">IF(IFERROR(MATCH($B27,Feiertage!$B$2:$B$34,0)&gt;0,0),1,0)</f>
        <v>0</v>
      </c>
      <c r="AW27" s="27" t="n">
        <f aca="false">IFERROR(HLOOKUP(DAY(B27),Urlaub!$C$4:$AG$16,MONTH(B27)+1,0),0)</f>
        <v>0</v>
      </c>
      <c r="AX27" s="28" t="n">
        <f aca="false">IFERROR(IF(OR(AW27=0,AW27="G"),0,IF(EXACT(LOWER(AW27),AW27),0.5*BB27,BB27)),"")</f>
        <v>0</v>
      </c>
      <c r="AY27" s="29" t="n">
        <f aca="false">IFERROR(IF(WEEKDAY(C27)=WEEKDAY($P$6),$R$6, IF(WEEKDAY(C27)=WEEKDAY($P$7),$R$7, IF(WEEKDAY(C27)=WEEKDAY($P$8),$R$8, IF(WEEKDAY(C27)=WEEKDAY($P$9),$R$9, IF(WEEKDAY(C27)=WEEKDAY($P$10),$R$10, IF(WEEKDAY(C27)=WEEKDAY($P$11),$R$11, IF(WEEKDAY(C27)=WEEKDAY($P$12),$R$12,""))))))),"")</f>
        <v>0.0208333333333333</v>
      </c>
      <c r="AZ27" s="30" t="n">
        <f aca="false">IF(F27,IF(E27,IF(E27&gt;F27,F27+"24:00"-E27,F27-E27),0),0)+IF(G27,IF(G27,IF(G27&gt;H27,H27+"24:00"-G27,H27-G27),0),0)</f>
        <v>0</v>
      </c>
      <c r="BA27" s="31" t="n">
        <f aca="false">AZ27*24</f>
        <v>0</v>
      </c>
      <c r="BB27" s="30" t="n">
        <f aca="false">IFERROR(IF(WEEKDAY(C27)=WEEKDAY($P$6),$Q$6, IF(WEEKDAY(C27)=WEEKDAY($P$7),$Q$7, IF(WEEKDAY(C27)=WEEKDAY($P$8),$Q$8, IF(WEEKDAY(C27)=WEEKDAY($P$9),$Q$9, IF(WEEKDAY(C27)=WEEKDAY($P$10),$Q$10, IF(WEEKDAY(C27)=WEEKDAY($P$11),$Q$11, IF(WEEKDAY(C27)=WEEKDAY($P$12),$Q$12,""))))))),"")</f>
        <v>0</v>
      </c>
    </row>
    <row r="28" customFormat="false" ht="17.35" hidden="false" customHeight="false" outlineLevel="0" collapsed="false">
      <c r="B28" s="32" t="n">
        <f aca="false">B27+1</f>
        <v>41905</v>
      </c>
      <c r="C28" s="33" t="n">
        <f aca="false">B28</f>
        <v>41905</v>
      </c>
      <c r="D28" s="19"/>
      <c r="E28" s="34"/>
      <c r="F28" s="34"/>
      <c r="G28" s="34"/>
      <c r="H28" s="34"/>
      <c r="I28" s="34" t="str">
        <f aca="true">IF(AZ28=0,"",IF(AY28=0,"",IF(OR(B28&lt;=TODAY(),AZ28),AY28,"")))</f>
        <v/>
      </c>
      <c r="J28" s="22" t="n">
        <f aca="false">IF(AND(Feiertage!$G$2&lt;&gt;"ja",AV28=1),IF(AZ28&gt;0,BB28+AZ28,BB28),IF(AZ28=0,0, IF(I28&lt;&gt;"",AZ28-I28,AZ28)))+AX28</f>
        <v>0</v>
      </c>
      <c r="K28" s="34" t="n">
        <f aca="false">IF(AV28=0,BB28,IF(Feiertage!$G$2="ja","00:00",BB28))</f>
        <v>0.333333333333333</v>
      </c>
      <c r="L28" s="22" t="str">
        <f aca="true">IF(OR(B28&lt;=TODAY(),J28,AW28="G"),IF(J28&lt;&gt;"",IF(J28-K28=0,"",J28-K28),IF(K28&lt;&gt;"",-K28,"")),"")</f>
        <v/>
      </c>
      <c r="M28" s="23" t="str">
        <f aca="false">IF(LOWER(AW28)=LOWER(Urlaub!$W$19),Urlaub!$S$19, IF(LOWER(AW28)=LOWER(Urlaub!$W$20),Urlaub!$S$20, IF(LOWER(AW28)=LOWER(Urlaub!$W$21),Urlaub!$S$21, IF(LOWER(AW28)=LOWER(Urlaub!$W$22),Urlaub!$S$22, IF(LOWER(AW28)=LOWER(Urlaub!$W$23),Urlaub!$S$23, IF(LOWER(AW28)=LOWER(Urlaub!$W$24),Urlaub!$S$24,""))))))&amp;IF(AND(EXACT(LOWER(AW28),AW28),AW28&lt;&gt;0)," 1/2","")</f>
        <v/>
      </c>
      <c r="N28" s="36" t="n">
        <f aca="false">24*J28*IF(WEEKDAY(C28)=WEEKDAY($P$6),$S$6, IF(WEEKDAY(C28)=WEEKDAY($P$7),$S$7, IF(WEEKDAY(C28)=WEEKDAY($P$8),$S$8, IF(WEEKDAY(C28)=WEEKDAY($P$9),$S$9, IF(WEEKDAY(C28)=WEEKDAY($P$10),$S$10, IF(WEEKDAY(C28)=WEEKDAY($P$11),$S$11, IF(WEEKDAY(C28)=WEEKDAY($P$12),$S$12,"")))))))</f>
        <v>0</v>
      </c>
      <c r="AV28" s="0" t="n">
        <f aca="false">IF(IFERROR(MATCH($B28,Feiertage!$B$2:$B$34,0)&gt;0,0),1,0)</f>
        <v>0</v>
      </c>
      <c r="AW28" s="27" t="n">
        <f aca="false">IFERROR(HLOOKUP(DAY(B28),Urlaub!$C$4:$AG$16,MONTH(B28)+1,0),0)</f>
        <v>0</v>
      </c>
      <c r="AX28" s="28" t="n">
        <f aca="false">IFERROR(IF(OR(AW28=0,AW28="G"),0,IF(EXACT(LOWER(AW28),AW28),0.5*BB28,BB28)),"")</f>
        <v>0</v>
      </c>
      <c r="AY28" s="29" t="n">
        <f aca="false">IFERROR(IF(WEEKDAY(C28)=WEEKDAY($P$6),$R$6, IF(WEEKDAY(C28)=WEEKDAY($P$7),$R$7, IF(WEEKDAY(C28)=WEEKDAY($P$8),$R$8, IF(WEEKDAY(C28)=WEEKDAY($P$9),$R$9, IF(WEEKDAY(C28)=WEEKDAY($P$10),$R$10, IF(WEEKDAY(C28)=WEEKDAY($P$11),$R$11, IF(WEEKDAY(C28)=WEEKDAY($P$12),$R$12,""))))))),"")</f>
        <v>0.0208333333333333</v>
      </c>
      <c r="AZ28" s="30" t="n">
        <f aca="false">IF(F28,IF(E28,IF(E28&gt;F28,F28+"24:00"-E28,F28-E28),0),0)+IF(G28,IF(G28,IF(G28&gt;H28,H28+"24:00"-G28,H28-G28),0),0)</f>
        <v>0</v>
      </c>
      <c r="BA28" s="31" t="n">
        <f aca="false">AZ28*24</f>
        <v>0</v>
      </c>
      <c r="BB28" s="30" t="n">
        <f aca="false">IFERROR(IF(WEEKDAY(C28)=WEEKDAY($P$6),$Q$6, IF(WEEKDAY(C28)=WEEKDAY($P$7),$Q$7, IF(WEEKDAY(C28)=WEEKDAY($P$8),$Q$8, IF(WEEKDAY(C28)=WEEKDAY($P$9),$Q$9, IF(WEEKDAY(C28)=WEEKDAY($P$10),$Q$10, IF(WEEKDAY(C28)=WEEKDAY($P$11),$Q$11, IF(WEEKDAY(C28)=WEEKDAY($P$12),$Q$12,""))))))),"")</f>
        <v>0.333333333333333</v>
      </c>
    </row>
    <row r="29" customFormat="false" ht="17.35" hidden="false" customHeight="false" outlineLevel="0" collapsed="false">
      <c r="B29" s="32" t="n">
        <f aca="false">B28+1</f>
        <v>41906</v>
      </c>
      <c r="C29" s="33" t="n">
        <f aca="false">B29</f>
        <v>41906</v>
      </c>
      <c r="D29" s="19"/>
      <c r="E29" s="34"/>
      <c r="F29" s="34"/>
      <c r="G29" s="34"/>
      <c r="H29" s="34"/>
      <c r="I29" s="34" t="str">
        <f aca="true">IF(AZ29=0,"",IF(AY29=0,"",IF(OR(B29&lt;=TODAY(),AZ29),AY29,"")))</f>
        <v/>
      </c>
      <c r="J29" s="22" t="n">
        <f aca="false">IF(AND(Feiertage!$G$2&lt;&gt;"ja",AV29=1),IF(AZ29&gt;0,BB29+AZ29,BB29),IF(AZ29=0,0, IF(I29&lt;&gt;"",AZ29-I29,AZ29)))+AX29</f>
        <v>0</v>
      </c>
      <c r="K29" s="34" t="n">
        <f aca="false">IF(AV29=0,BB29,IF(Feiertage!$G$2="ja","00:00",BB29))</f>
        <v>0.333333333333333</v>
      </c>
      <c r="L29" s="22" t="str">
        <f aca="true">IF(OR(B29&lt;=TODAY(),J29,AW29="G"),IF(J29&lt;&gt;"",IF(J29-K29=0,"",J29-K29),IF(K29&lt;&gt;"",-K29,"")),"")</f>
        <v/>
      </c>
      <c r="M29" s="23" t="str">
        <f aca="false">IF(LOWER(AW29)=LOWER(Urlaub!$W$19),Urlaub!$S$19, IF(LOWER(AW29)=LOWER(Urlaub!$W$20),Urlaub!$S$20, IF(LOWER(AW29)=LOWER(Urlaub!$W$21),Urlaub!$S$21, IF(LOWER(AW29)=LOWER(Urlaub!$W$22),Urlaub!$S$22, IF(LOWER(AW29)=LOWER(Urlaub!$W$23),Urlaub!$S$23, IF(LOWER(AW29)=LOWER(Urlaub!$W$24),Urlaub!$S$24,""))))))&amp;IF(AND(EXACT(LOWER(AW29),AW29),AW29&lt;&gt;0)," 1/2","")</f>
        <v/>
      </c>
      <c r="N29" s="36" t="n">
        <f aca="false">24*J29*IF(WEEKDAY(C29)=WEEKDAY($P$6),$S$6, IF(WEEKDAY(C29)=WEEKDAY($P$7),$S$7, IF(WEEKDAY(C29)=WEEKDAY($P$8),$S$8, IF(WEEKDAY(C29)=WEEKDAY($P$9),$S$9, IF(WEEKDAY(C29)=WEEKDAY($P$10),$S$10, IF(WEEKDAY(C29)=WEEKDAY($P$11),$S$11, IF(WEEKDAY(C29)=WEEKDAY($P$12),$S$12,"")))))))</f>
        <v>0</v>
      </c>
      <c r="AV29" s="0" t="n">
        <f aca="false">IF(IFERROR(MATCH($B29,Feiertage!$B$2:$B$34,0)&gt;0,0),1,0)</f>
        <v>0</v>
      </c>
      <c r="AW29" s="27" t="n">
        <f aca="false">IFERROR(HLOOKUP(DAY(B29),Urlaub!$C$4:$AG$16,MONTH(B29)+1,0),0)</f>
        <v>0</v>
      </c>
      <c r="AX29" s="28" t="n">
        <f aca="false">IFERROR(IF(OR(AW29=0,AW29="G"),0,IF(EXACT(LOWER(AW29),AW29),0.5*BB29,BB29)),"")</f>
        <v>0</v>
      </c>
      <c r="AY29" s="29" t="n">
        <f aca="false">IFERROR(IF(WEEKDAY(C29)=WEEKDAY($P$6),$R$6, IF(WEEKDAY(C29)=WEEKDAY($P$7),$R$7, IF(WEEKDAY(C29)=WEEKDAY($P$8),$R$8, IF(WEEKDAY(C29)=WEEKDAY($P$9),$R$9, IF(WEEKDAY(C29)=WEEKDAY($P$10),$R$10, IF(WEEKDAY(C29)=WEEKDAY($P$11),$R$11, IF(WEEKDAY(C29)=WEEKDAY($P$12),$R$12,""))))))),"")</f>
        <v>0.0208333333333333</v>
      </c>
      <c r="AZ29" s="30" t="n">
        <f aca="false">IF(F29,IF(E29,IF(E29&gt;F29,F29+"24:00"-E29,F29-E29),0),0)+IF(G29,IF(G29,IF(G29&gt;H29,H29+"24:00"-G29,H29-G29),0),0)</f>
        <v>0</v>
      </c>
      <c r="BA29" s="31" t="n">
        <f aca="false">AZ29*24</f>
        <v>0</v>
      </c>
      <c r="BB29" s="30" t="n">
        <f aca="false">IFERROR(IF(WEEKDAY(C29)=WEEKDAY($P$6),$Q$6, IF(WEEKDAY(C29)=WEEKDAY($P$7),$Q$7, IF(WEEKDAY(C29)=WEEKDAY($P$8),$Q$8, IF(WEEKDAY(C29)=WEEKDAY($P$9),$Q$9, IF(WEEKDAY(C29)=WEEKDAY($P$10),$Q$10, IF(WEEKDAY(C29)=WEEKDAY($P$11),$Q$11, IF(WEEKDAY(C29)=WEEKDAY($P$12),$Q$12,""))))))),"")</f>
        <v>0.333333333333333</v>
      </c>
    </row>
    <row r="30" customFormat="false" ht="17.35" hidden="false" customHeight="false" outlineLevel="0" collapsed="false">
      <c r="B30" s="32" t="n">
        <f aca="false">B29+1</f>
        <v>41907</v>
      </c>
      <c r="C30" s="33" t="n">
        <f aca="false">B30</f>
        <v>41907</v>
      </c>
      <c r="D30" s="19"/>
      <c r="E30" s="34"/>
      <c r="F30" s="34"/>
      <c r="G30" s="34"/>
      <c r="H30" s="34"/>
      <c r="I30" s="34" t="str">
        <f aca="true">IF(AZ30=0,"",IF(AY30=0,"",IF(OR(B30&lt;=TODAY(),AZ30),AY30,"")))</f>
        <v/>
      </c>
      <c r="J30" s="22" t="n">
        <f aca="false">IF(AND(Feiertage!$G$2&lt;&gt;"ja",AV30=1),IF(AZ30&gt;0,BB30+AZ30,BB30),IF(AZ30=0,0, IF(I30&lt;&gt;"",AZ30-I30,AZ30)))+AX30</f>
        <v>0</v>
      </c>
      <c r="K30" s="34" t="n">
        <f aca="false">IF(AV30=0,BB30,IF(Feiertage!$G$2="ja","00:00",BB30))</f>
        <v>0.333333333333333</v>
      </c>
      <c r="L30" s="22" t="str">
        <f aca="true">IF(OR(B30&lt;=TODAY(),J30,AW30="G"),IF(J30&lt;&gt;"",IF(J30-K30=0,"",J30-K30),IF(K30&lt;&gt;"",-K30,"")),"")</f>
        <v/>
      </c>
      <c r="M30" s="23" t="str">
        <f aca="false">IF(LOWER(AW30)=LOWER(Urlaub!$W$19),Urlaub!$S$19, IF(LOWER(AW30)=LOWER(Urlaub!$W$20),Urlaub!$S$20, IF(LOWER(AW30)=LOWER(Urlaub!$W$21),Urlaub!$S$21, IF(LOWER(AW30)=LOWER(Urlaub!$W$22),Urlaub!$S$22, IF(LOWER(AW30)=LOWER(Urlaub!$W$23),Urlaub!$S$23, IF(LOWER(AW30)=LOWER(Urlaub!$W$24),Urlaub!$S$24,""))))))&amp;IF(AND(EXACT(LOWER(AW30),AW30),AW30&lt;&gt;0)," 1/2","")</f>
        <v/>
      </c>
      <c r="N30" s="36" t="n">
        <f aca="false">24*J30*IF(WEEKDAY(C30)=WEEKDAY($P$6),$S$6, IF(WEEKDAY(C30)=WEEKDAY($P$7),$S$7, IF(WEEKDAY(C30)=WEEKDAY($P$8),$S$8, IF(WEEKDAY(C30)=WEEKDAY($P$9),$S$9, IF(WEEKDAY(C30)=WEEKDAY($P$10),$S$10, IF(WEEKDAY(C30)=WEEKDAY($P$11),$S$11, IF(WEEKDAY(C30)=WEEKDAY($P$12),$S$12,"")))))))</f>
        <v>0</v>
      </c>
      <c r="AV30" s="0" t="n">
        <f aca="false">IF(IFERROR(MATCH($B30,Feiertage!$B$2:$B$34,0)&gt;0,0),1,0)</f>
        <v>0</v>
      </c>
      <c r="AW30" s="27" t="n">
        <f aca="false">IFERROR(HLOOKUP(DAY(B30),Urlaub!$C$4:$AG$16,MONTH(B30)+1,0),0)</f>
        <v>0</v>
      </c>
      <c r="AX30" s="28" t="n">
        <f aca="false">IFERROR(IF(OR(AW30=0,AW30="G"),0,IF(EXACT(LOWER(AW30),AW30),0.5*BB30,BB30)),"")</f>
        <v>0</v>
      </c>
      <c r="AY30" s="29" t="n">
        <f aca="false">IFERROR(IF(WEEKDAY(C30)=WEEKDAY($P$6),$R$6, IF(WEEKDAY(C30)=WEEKDAY($P$7),$R$7, IF(WEEKDAY(C30)=WEEKDAY($P$8),$R$8, IF(WEEKDAY(C30)=WEEKDAY($P$9),$R$9, IF(WEEKDAY(C30)=WEEKDAY($P$10),$R$10, IF(WEEKDAY(C30)=WEEKDAY($P$11),$R$11, IF(WEEKDAY(C30)=WEEKDAY($P$12),$R$12,""))))))),"")</f>
        <v>0.0208333333333333</v>
      </c>
      <c r="AZ30" s="30" t="n">
        <f aca="false">IF(F30,IF(E30,IF(E30&gt;F30,F30+"24:00"-E30,F30-E30),0),0)+IF(G30,IF(G30,IF(G30&gt;H30,H30+"24:00"-G30,H30-G30),0),0)</f>
        <v>0</v>
      </c>
      <c r="BA30" s="31" t="n">
        <f aca="false">AZ30*24</f>
        <v>0</v>
      </c>
      <c r="BB30" s="30" t="n">
        <f aca="false">IFERROR(IF(WEEKDAY(C30)=WEEKDAY($P$6),$Q$6, IF(WEEKDAY(C30)=WEEKDAY($P$7),$Q$7, IF(WEEKDAY(C30)=WEEKDAY($P$8),$Q$8, IF(WEEKDAY(C30)=WEEKDAY($P$9),$Q$9, IF(WEEKDAY(C30)=WEEKDAY($P$10),$Q$10, IF(WEEKDAY(C30)=WEEKDAY($P$11),$Q$11, IF(WEEKDAY(C30)=WEEKDAY($P$12),$Q$12,""))))))),"")</f>
        <v>0.333333333333333</v>
      </c>
    </row>
    <row r="31" customFormat="false" ht="17.35" hidden="false" customHeight="false" outlineLevel="0" collapsed="false">
      <c r="B31" s="32" t="n">
        <f aca="false">B30+1</f>
        <v>41908</v>
      </c>
      <c r="C31" s="33" t="n">
        <f aca="false">B31</f>
        <v>41908</v>
      </c>
      <c r="D31" s="19"/>
      <c r="E31" s="34"/>
      <c r="F31" s="34"/>
      <c r="G31" s="34"/>
      <c r="H31" s="34"/>
      <c r="I31" s="34" t="str">
        <f aca="true">IF(AZ31=0,"",IF(AY31=0,"",IF(OR(B31&lt;=TODAY(),AZ31),AY31,"")))</f>
        <v/>
      </c>
      <c r="J31" s="22" t="n">
        <f aca="false">IF(AND(Feiertage!$G$2&lt;&gt;"ja",AV31=1),IF(AZ31&gt;0,BB31+AZ31,BB31),IF(AZ31=0,0, IF(I31&lt;&gt;"",AZ31-I31,AZ31)))+AX31</f>
        <v>0</v>
      </c>
      <c r="K31" s="34" t="n">
        <f aca="false">IF(AV31=0,BB31,IF(Feiertage!$G$2="ja","00:00",BB31))</f>
        <v>0.333333333333333</v>
      </c>
      <c r="L31" s="22" t="str">
        <f aca="true">IF(OR(B31&lt;=TODAY(),J31,AW31="G"),IF(J31&lt;&gt;"",IF(J31-K31=0,"",J31-K31),IF(K31&lt;&gt;"",-K31,"")),"")</f>
        <v/>
      </c>
      <c r="M31" s="23" t="str">
        <f aca="false">IF(LOWER(AW31)=LOWER(Urlaub!$W$19),Urlaub!$S$19, IF(LOWER(AW31)=LOWER(Urlaub!$W$20),Urlaub!$S$20, IF(LOWER(AW31)=LOWER(Urlaub!$W$21),Urlaub!$S$21, IF(LOWER(AW31)=LOWER(Urlaub!$W$22),Urlaub!$S$22, IF(LOWER(AW31)=LOWER(Urlaub!$W$23),Urlaub!$S$23, IF(LOWER(AW31)=LOWER(Urlaub!$W$24),Urlaub!$S$24,""))))))&amp;IF(AND(EXACT(LOWER(AW31),AW31),AW31&lt;&gt;0)," 1/2","")</f>
        <v/>
      </c>
      <c r="N31" s="36" t="n">
        <f aca="false">24*J31*IF(WEEKDAY(C31)=WEEKDAY($P$6),$S$6, IF(WEEKDAY(C31)=WEEKDAY($P$7),$S$7, IF(WEEKDAY(C31)=WEEKDAY($P$8),$S$8, IF(WEEKDAY(C31)=WEEKDAY($P$9),$S$9, IF(WEEKDAY(C31)=WEEKDAY($P$10),$S$10, IF(WEEKDAY(C31)=WEEKDAY($P$11),$S$11, IF(WEEKDAY(C31)=WEEKDAY($P$12),$S$12,"")))))))</f>
        <v>0</v>
      </c>
      <c r="AV31" s="0" t="n">
        <f aca="false">IF(IFERROR(MATCH($B31,Feiertage!$B$2:$B$34,0)&gt;0,0),1,0)</f>
        <v>0</v>
      </c>
      <c r="AW31" s="27" t="n">
        <f aca="false">IFERROR(HLOOKUP(DAY(B31),Urlaub!$C$4:$AG$16,MONTH(B31)+1,0),0)</f>
        <v>0</v>
      </c>
      <c r="AX31" s="28" t="n">
        <f aca="false">IFERROR(IF(OR(AW31=0,AW31="G"),0,IF(EXACT(LOWER(AW31),AW31),0.5*BB31,BB31)),"")</f>
        <v>0</v>
      </c>
      <c r="AY31" s="29" t="n">
        <f aca="false">IFERROR(IF(WEEKDAY(C31)=WEEKDAY($P$6),$R$6, IF(WEEKDAY(C31)=WEEKDAY($P$7),$R$7, IF(WEEKDAY(C31)=WEEKDAY($P$8),$R$8, IF(WEEKDAY(C31)=WEEKDAY($P$9),$R$9, IF(WEEKDAY(C31)=WEEKDAY($P$10),$R$10, IF(WEEKDAY(C31)=WEEKDAY($P$11),$R$11, IF(WEEKDAY(C31)=WEEKDAY($P$12),$R$12,""))))))),"")</f>
        <v>0.0208333333333333</v>
      </c>
      <c r="AZ31" s="30" t="n">
        <f aca="false">IF(F31,IF(E31,IF(E31&gt;F31,F31+"24:00"-E31,F31-E31),0),0)+IF(G31,IF(G31,IF(G31&gt;H31,H31+"24:00"-G31,H31-G31),0),0)</f>
        <v>0</v>
      </c>
      <c r="BA31" s="31" t="n">
        <f aca="false">AZ31*24</f>
        <v>0</v>
      </c>
      <c r="BB31" s="30" t="n">
        <f aca="false">IFERROR(IF(WEEKDAY(C31)=WEEKDAY($P$6),$Q$6, IF(WEEKDAY(C31)=WEEKDAY($P$7),$Q$7, IF(WEEKDAY(C31)=WEEKDAY($P$8),$Q$8, IF(WEEKDAY(C31)=WEEKDAY($P$9),$Q$9, IF(WEEKDAY(C31)=WEEKDAY($P$10),$Q$10, IF(WEEKDAY(C31)=WEEKDAY($P$11),$Q$11, IF(WEEKDAY(C31)=WEEKDAY($P$12),$Q$12,""))))))),"")</f>
        <v>0.333333333333333</v>
      </c>
    </row>
    <row r="32" customFormat="false" ht="17.35" hidden="false" customHeight="false" outlineLevel="0" collapsed="false">
      <c r="B32" s="32" t="n">
        <f aca="false">B31+1</f>
        <v>41909</v>
      </c>
      <c r="C32" s="33" t="n">
        <f aca="false">B32</f>
        <v>41909</v>
      </c>
      <c r="D32" s="19"/>
      <c r="E32" s="34"/>
      <c r="F32" s="34"/>
      <c r="G32" s="34"/>
      <c r="H32" s="34"/>
      <c r="I32" s="34" t="str">
        <f aca="true">IF(AZ32=0,"",IF(AY32=0,"",IF(OR(B32&lt;=TODAY(),AZ32),AY32,"")))</f>
        <v/>
      </c>
      <c r="J32" s="22" t="n">
        <f aca="false">IF(AND(Feiertage!$G$2&lt;&gt;"ja",AV32=1),IF(AZ32&gt;0,BB32+AZ32,BB32),IF(AZ32=0,0, IF(I32&lt;&gt;"",AZ32-I32,AZ32)))+AX32</f>
        <v>0</v>
      </c>
      <c r="K32" s="34" t="n">
        <f aca="false">IF(AV32=0,BB32,IF(Feiertage!$G$2="ja","00:00",BB32))</f>
        <v>0.25</v>
      </c>
      <c r="L32" s="22" t="str">
        <f aca="true">IF(OR(B32&lt;=TODAY(),J32,AW32="G"),IF(J32&lt;&gt;"",IF(J32-K32=0,"",J32-K32),IF(K32&lt;&gt;"",-K32,"")),"")</f>
        <v/>
      </c>
      <c r="M32" s="23" t="str">
        <f aca="false">IF(LOWER(AW32)=LOWER(Urlaub!$W$19),Urlaub!$S$19, IF(LOWER(AW32)=LOWER(Urlaub!$W$20),Urlaub!$S$20, IF(LOWER(AW32)=LOWER(Urlaub!$W$21),Urlaub!$S$21, IF(LOWER(AW32)=LOWER(Urlaub!$W$22),Urlaub!$S$22, IF(LOWER(AW32)=LOWER(Urlaub!$W$23),Urlaub!$S$23, IF(LOWER(AW32)=LOWER(Urlaub!$W$24),Urlaub!$S$24,""))))))&amp;IF(AND(EXACT(LOWER(AW32),AW32),AW32&lt;&gt;0)," 1/2","")</f>
        <v/>
      </c>
      <c r="N32" s="36" t="n">
        <f aca="false">24*J32*IF(WEEKDAY(C32)=WEEKDAY($P$6),$S$6, IF(WEEKDAY(C32)=WEEKDAY($P$7),$S$7, IF(WEEKDAY(C32)=WEEKDAY($P$8),$S$8, IF(WEEKDAY(C32)=WEEKDAY($P$9),$S$9, IF(WEEKDAY(C32)=WEEKDAY($P$10),$S$10, IF(WEEKDAY(C32)=WEEKDAY($P$11),$S$11, IF(WEEKDAY(C32)=WEEKDAY($P$12),$S$12,"")))))))</f>
        <v>0</v>
      </c>
      <c r="AV32" s="0" t="n">
        <f aca="false">IF(IFERROR(MATCH($B32,Feiertage!$B$2:$B$34,0)&gt;0,0),1,0)</f>
        <v>0</v>
      </c>
      <c r="AW32" s="27" t="n">
        <f aca="false">IFERROR(HLOOKUP(DAY(B32),Urlaub!$C$4:$AG$16,MONTH(B32)+1,0),0)</f>
        <v>0</v>
      </c>
      <c r="AX32" s="28" t="n">
        <f aca="false">IFERROR(IF(OR(AW32=0,AW32="G"),0,IF(EXACT(LOWER(AW32),AW32),0.5*BB32,BB32)),"")</f>
        <v>0</v>
      </c>
      <c r="AY32" s="29" t="n">
        <f aca="false">IFERROR(IF(WEEKDAY(C32)=WEEKDAY($P$6),$R$6, IF(WEEKDAY(C32)=WEEKDAY($P$7),$R$7, IF(WEEKDAY(C32)=WEEKDAY($P$8),$R$8, IF(WEEKDAY(C32)=WEEKDAY($P$9),$R$9, IF(WEEKDAY(C32)=WEEKDAY($P$10),$R$10, IF(WEEKDAY(C32)=WEEKDAY($P$11),$R$11, IF(WEEKDAY(C32)=WEEKDAY($P$12),$R$12,""))))))),"")</f>
        <v>0.0208333333333333</v>
      </c>
      <c r="AZ32" s="30" t="n">
        <f aca="false">IF(F32,IF(E32,IF(E32&gt;F32,F32+"24:00"-E32,F32-E32),0),0)+IF(G32,IF(G32,IF(G32&gt;H32,H32+"24:00"-G32,H32-G32),0),0)</f>
        <v>0</v>
      </c>
      <c r="BA32" s="31" t="n">
        <f aca="false">AZ32*24</f>
        <v>0</v>
      </c>
      <c r="BB32" s="30" t="n">
        <f aca="false">IFERROR(IF(WEEKDAY(C32)=WEEKDAY($P$6),$Q$6, IF(WEEKDAY(C32)=WEEKDAY($P$7),$Q$7, IF(WEEKDAY(C32)=WEEKDAY($P$8),$Q$8, IF(WEEKDAY(C32)=WEEKDAY($P$9),$Q$9, IF(WEEKDAY(C32)=WEEKDAY($P$10),$Q$10, IF(WEEKDAY(C32)=WEEKDAY($P$11),$Q$11, IF(WEEKDAY(C32)=WEEKDAY($P$12),$Q$12,""))))))),"")</f>
        <v>0.25</v>
      </c>
    </row>
    <row r="33" customFormat="false" ht="17.35" hidden="false" customHeight="false" outlineLevel="0" collapsed="false">
      <c r="B33" s="32" t="n">
        <f aca="false">IF(B32&lt;&gt;"",IF(MONTH($B$1)&lt;MONTH(B32+1),"",B32+1),"")</f>
        <v>41910</v>
      </c>
      <c r="C33" s="33" t="n">
        <f aca="false">B33</f>
        <v>41910</v>
      </c>
      <c r="D33" s="19"/>
      <c r="E33" s="34"/>
      <c r="F33" s="34"/>
      <c r="G33" s="34"/>
      <c r="H33" s="34"/>
      <c r="I33" s="34" t="str">
        <f aca="true">IF(AZ33=0,"",IF(AY33=0,"",IF(OR(B33&lt;=TODAY(),AZ33),AY33,"")))</f>
        <v/>
      </c>
      <c r="J33" s="22" t="n">
        <f aca="false">IF(B33&lt;&gt;"",IF(AND(Feiertage!$G$2&lt;&gt;"ja",AV33=1),IF(AZ33&gt;0,BB33+AZ33,BB33),IF(AZ33=0,0, IF(I33&lt;&gt;"",AZ33-I33,AZ33)))+AX33,"")</f>
        <v>0</v>
      </c>
      <c r="K33" s="34" t="n">
        <f aca="false">IF(B33&lt;&gt;"",IF(AV33=0,BB33,IF(Feiertage!$G$2="ja","00:00",BB33)),"")</f>
        <v>0</v>
      </c>
      <c r="L33" s="22" t="str">
        <f aca="true">IF(OR(B33&lt;=TODAY(),J33,AW33="G"),IF(J33&lt;&gt;"",IF(J33-K33=0,"",J33-K33),IF(K33&lt;&gt;"",-K33,"")),"")</f>
        <v/>
      </c>
      <c r="M33" s="23" t="str">
        <f aca="false">IF(LOWER(AW33)=LOWER(Urlaub!$W$19),Urlaub!$S$19, IF(LOWER(AW33)=LOWER(Urlaub!$W$20),Urlaub!$S$20, IF(LOWER(AW33)=LOWER(Urlaub!$W$21),Urlaub!$S$21, IF(LOWER(AW33)=LOWER(Urlaub!$W$22),Urlaub!$S$22, IF(LOWER(AW33)=LOWER(Urlaub!$W$23),Urlaub!$S$23, IF(LOWER(AW33)=LOWER(Urlaub!$W$24),Urlaub!$S$24,""))))))&amp;IF(AND(EXACT(LOWER(AW33),AW33),AW33&lt;&gt;0)," 1/2","")</f>
        <v/>
      </c>
      <c r="N33" s="36" t="n">
        <f aca="false">IF(J33&lt;&gt;"",24*J33*IF(WEEKDAY(C33)=WEEKDAY($P$6),$S$6, IF(WEEKDAY(C33)=WEEKDAY($P$7),$S$7, IF(WEEKDAY(C33)=WEEKDAY($P$8),$S$8, IF(WEEKDAY(C33)=WEEKDAY($P$9),$S$9, IF(WEEKDAY(C33)=WEEKDAY($P$10),$S$10, IF(WEEKDAY(C33)=WEEKDAY($P$11),$S$11, IF(WEEKDAY(C33)=WEEKDAY($P$12),$S$12,""))))))),"")</f>
        <v>0</v>
      </c>
      <c r="AV33" s="0" t="n">
        <f aca="false">IF(IFERROR(MATCH($B33,Feiertage!$B$2:$B$34,0)&gt;0,0),1,0)</f>
        <v>0</v>
      </c>
      <c r="AW33" s="27" t="n">
        <f aca="false">IFERROR(HLOOKUP(DAY(B33),Urlaub!$C$4:$AG$16,MONTH(B33)+1,0),0)</f>
        <v>0</v>
      </c>
      <c r="AX33" s="28" t="n">
        <f aca="false">IFERROR(IF(OR(AW33=0,AW33="G"),0,IF(EXACT(LOWER(AW33),AW33),0.5*BB33,BB33)),"")</f>
        <v>0</v>
      </c>
      <c r="AY33" s="29" t="n">
        <f aca="false">IFERROR(IF(WEEKDAY(C33)=WEEKDAY($P$6),$R$6, IF(WEEKDAY(C33)=WEEKDAY($P$7),$R$7, IF(WEEKDAY(C33)=WEEKDAY($P$8),$R$8, IF(WEEKDAY(C33)=WEEKDAY($P$9),$R$9, IF(WEEKDAY(C33)=WEEKDAY($P$10),$R$10, IF(WEEKDAY(C33)=WEEKDAY($P$11),$R$11, IF(WEEKDAY(C33)=WEEKDAY($P$12),$R$12,""))))))),"")</f>
        <v>0.0208333333333333</v>
      </c>
      <c r="AZ33" s="30" t="n">
        <f aca="false">IF(F33,IF(E33,IF(E33&gt;F33,F33+"24:00"-E33,F33-E33),0),0)+IF(G33,IF(G33,IF(G33&gt;H33,H33+"24:00"-G33,H33-G33),0),0)</f>
        <v>0</v>
      </c>
      <c r="BA33" s="31" t="n">
        <f aca="false">AZ33*24</f>
        <v>0</v>
      </c>
      <c r="BB33" s="30" t="n">
        <f aca="false">IFERROR(IF(WEEKDAY(C33)=WEEKDAY($P$6),$Q$6, IF(WEEKDAY(C33)=WEEKDAY($P$7),$Q$7, IF(WEEKDAY(C33)=WEEKDAY($P$8),$Q$8, IF(WEEKDAY(C33)=WEEKDAY($P$9),$Q$9, IF(WEEKDAY(C33)=WEEKDAY($P$10),$Q$10, IF(WEEKDAY(C33)=WEEKDAY($P$11),$Q$11, IF(WEEKDAY(C33)=WEEKDAY($P$12),$Q$12,""))))))),"")</f>
        <v>0</v>
      </c>
    </row>
    <row r="34" customFormat="false" ht="17.35" hidden="false" customHeight="false" outlineLevel="0" collapsed="false">
      <c r="B34" s="32" t="n">
        <f aca="false">IF(B33&lt;&gt;"",IF(MONTH($B$1)&lt;MONTH(B33+1),"",B33+1),"")</f>
        <v>41911</v>
      </c>
      <c r="C34" s="33" t="n">
        <f aca="false">B34</f>
        <v>41911</v>
      </c>
      <c r="D34" s="19"/>
      <c r="E34" s="34"/>
      <c r="F34" s="34"/>
      <c r="G34" s="34"/>
      <c r="H34" s="34"/>
      <c r="I34" s="34" t="str">
        <f aca="true">IF(AZ34=0,"",IF(AY34=0,"",IF(OR(B34&lt;=TODAY(),AZ34),AY34,"")))</f>
        <v/>
      </c>
      <c r="J34" s="22" t="n">
        <f aca="false">IF(B34&lt;&gt;"",IF(AND(Feiertage!$G$2&lt;&gt;"ja",AV34=1),IF(AZ34&gt;0,BB34+AZ34,BB34),IF(AZ34=0,0, IF(I34&lt;&gt;"",AZ34-I34,AZ34)))+AX34,"")</f>
        <v>0</v>
      </c>
      <c r="K34" s="34" t="n">
        <f aca="false">IF(B34&lt;&gt;"",IF(AV34=0,BB34,IF(Feiertage!$G$2="ja","00:00",BB34)),"")</f>
        <v>0</v>
      </c>
      <c r="L34" s="22" t="str">
        <f aca="true">IF(OR(B34&lt;=TODAY(),J34,AW34="G"),IF(J34&lt;&gt;"",IF(J34-K34=0,"",J34-K34),IF(K34&lt;&gt;"",-K34,"")),"")</f>
        <v/>
      </c>
      <c r="M34" s="23" t="str">
        <f aca="false">IF(LOWER(AW34)=LOWER(Urlaub!$W$19),Urlaub!$S$19, IF(LOWER(AW34)=LOWER(Urlaub!$W$20),Urlaub!$S$20, IF(LOWER(AW34)=LOWER(Urlaub!$W$21),Urlaub!$S$21, IF(LOWER(AW34)=LOWER(Urlaub!$W$22),Urlaub!$S$22, IF(LOWER(AW34)=LOWER(Urlaub!$W$23),Urlaub!$S$23, IF(LOWER(AW34)=LOWER(Urlaub!$W$24),Urlaub!$S$24,""))))))&amp;IF(AND(EXACT(LOWER(AW34),AW34),AW34&lt;&gt;0)," 1/2","")</f>
        <v/>
      </c>
      <c r="N34" s="36" t="n">
        <f aca="false">IF(J34&lt;&gt;"",24*J34*IF(WEEKDAY(C34)=WEEKDAY($P$6),$S$6, IF(WEEKDAY(C34)=WEEKDAY($P$7),$S$7, IF(WEEKDAY(C34)=WEEKDAY($P$8),$S$8, IF(WEEKDAY(C34)=WEEKDAY($P$9),$S$9, IF(WEEKDAY(C34)=WEEKDAY($P$10),$S$10, IF(WEEKDAY(C34)=WEEKDAY($P$11),$S$11, IF(WEEKDAY(C34)=WEEKDAY($P$12),$S$12,""))))))),"")</f>
        <v>0</v>
      </c>
      <c r="AV34" s="0" t="n">
        <f aca="false">IF(IFERROR(MATCH($B34,Feiertage!$B$2:$B$34,0)&gt;0,0),1,0)</f>
        <v>0</v>
      </c>
      <c r="AW34" s="27" t="n">
        <f aca="false">IFERROR(HLOOKUP(DAY(B34),Urlaub!$C$4:$AG$16,MONTH(B34)+1,0),0)</f>
        <v>0</v>
      </c>
      <c r="AX34" s="28" t="n">
        <f aca="false">IFERROR(IF(OR(AW34=0,AW34="G"),0,IF(EXACT(LOWER(AW34),AW34),0.5*BB34,BB34)),"")</f>
        <v>0</v>
      </c>
      <c r="AY34" s="29" t="n">
        <f aca="false">IFERROR(IF(WEEKDAY(C34)=WEEKDAY($P$6),$R$6, IF(WEEKDAY(C34)=WEEKDAY($P$7),$R$7, IF(WEEKDAY(C34)=WEEKDAY($P$8),$R$8, IF(WEEKDAY(C34)=WEEKDAY($P$9),$R$9, IF(WEEKDAY(C34)=WEEKDAY($P$10),$R$10, IF(WEEKDAY(C34)=WEEKDAY($P$11),$R$11, IF(WEEKDAY(C34)=WEEKDAY($P$12),$R$12,""))))))),"")</f>
        <v>0.0208333333333333</v>
      </c>
      <c r="AZ34" s="30" t="n">
        <f aca="false">IF(F34,IF(E34,IF(E34&gt;F34,F34+"24:00"-E34,F34-E34),0),0)+IF(G34,IF(G34,IF(G34&gt;H34,H34+"24:00"-G34,H34-G34),0),0)</f>
        <v>0</v>
      </c>
      <c r="BA34" s="31" t="n">
        <f aca="false">AZ34*24</f>
        <v>0</v>
      </c>
      <c r="BB34" s="30" t="n">
        <f aca="false">IFERROR(IF(WEEKDAY(C34)=WEEKDAY($P$6),$Q$6, IF(WEEKDAY(C34)=WEEKDAY($P$7),$Q$7, IF(WEEKDAY(C34)=WEEKDAY($P$8),$Q$8, IF(WEEKDAY(C34)=WEEKDAY($P$9),$Q$9, IF(WEEKDAY(C34)=WEEKDAY($P$10),$Q$10, IF(WEEKDAY(C34)=WEEKDAY($P$11),$Q$11, IF(WEEKDAY(C34)=WEEKDAY($P$12),$Q$12,""))))))),"")</f>
        <v>0</v>
      </c>
    </row>
    <row r="35" customFormat="false" ht="17.35" hidden="false" customHeight="false" outlineLevel="0" collapsed="false">
      <c r="B35" s="56" t="str">
        <f aca="false">IF(B34&lt;&gt;"",IF(MONTH($B$1)&lt;MONTH(B34+1),"",B34+1),"")</f>
        <v/>
      </c>
      <c r="C35" s="57" t="str">
        <f aca="false">B35</f>
        <v/>
      </c>
      <c r="D35" s="58"/>
      <c r="E35" s="59"/>
      <c r="F35" s="59"/>
      <c r="G35" s="59"/>
      <c r="H35" s="60"/>
      <c r="I35" s="60" t="str">
        <f aca="true">IF(AZ35=0,"",IF(AY35=0,"",IF(OR(B35&lt;=TODAY(),AZ35),AY35,"")))</f>
        <v/>
      </c>
      <c r="J35" s="61" t="str">
        <f aca="false">IF(B35&lt;&gt;"",IF(AND(Feiertage!$G$2&lt;&gt;"ja",AV35=1),IF(AZ35&gt;0,BB35+AZ35,BB35),IF(AZ35=0,0, IF(I35&lt;&gt;"",AZ35-I35,AZ35)))+AX35,"")</f>
        <v/>
      </c>
      <c r="K35" s="59" t="str">
        <f aca="false">IF(B35&lt;&gt;"",IF(AV35=0,BB35,IF(Feiertage!$G$2="ja","00:00",BB35)),"")</f>
        <v/>
      </c>
      <c r="L35" s="22" t="str">
        <f aca="true">IF(OR(B35&lt;=TODAY(),J35,AW35="G"),IF(J35&lt;&gt;"",IF(J35-K35=0,"",J35-K35),IF(K35&lt;&gt;"",-K35,"")),"")</f>
        <v/>
      </c>
      <c r="M35" s="62" t="str">
        <f aca="false">IF(LOWER(AW35)=LOWER(Urlaub!$W$19),Urlaub!$S$19, IF(LOWER(AW35)=LOWER(Urlaub!$W$20),Urlaub!$S$20, IF(LOWER(AW35)=LOWER(Urlaub!$W$21),Urlaub!$S$21, IF(LOWER(AW35)=LOWER(Urlaub!$W$22),Urlaub!$S$22, IF(LOWER(AW35)=LOWER(Urlaub!$W$23),Urlaub!$S$23, IF(LOWER(AW35)=LOWER(Urlaub!$W$24),Urlaub!$S$24,""))))))&amp;IF(AND(EXACT(LOWER(AW35),AW35),AW35&lt;&gt;0)," 1/2","")</f>
        <v/>
      </c>
      <c r="N35" s="63" t="str">
        <f aca="false">IF(J35&lt;&gt;"",24*J35*IF(WEEKDAY(C35)=WEEKDAY($P$6),$S$6, IF(WEEKDAY(C35)=WEEKDAY($P$7),$S$7, IF(WEEKDAY(C35)=WEEKDAY($P$8),$S$8, IF(WEEKDAY(C35)=WEEKDAY($P$9),$S$9, IF(WEEKDAY(C35)=WEEKDAY($P$10),$S$10, IF(WEEKDAY(C35)=WEEKDAY($P$11),$S$11, IF(WEEKDAY(C35)=WEEKDAY($P$12),$S$12,""))))))),"")</f>
        <v/>
      </c>
      <c r="AV35" s="0" t="n">
        <f aca="false">IF(IFERROR(MATCH($B35,Feiertage!$B$2:$B$34,0)&gt;0,0),1,0)</f>
        <v>0</v>
      </c>
      <c r="AW35" s="27" t="n">
        <f aca="false">IFERROR(HLOOKUP(DAY(B35),Urlaub!$C$4:$AG$16,MONTH(B35)+1,0),0)</f>
        <v>0</v>
      </c>
      <c r="AX35" s="28" t="n">
        <f aca="false">IFERROR(IF(OR(AW35=0,AW35="G"),0,IF(EXACT(LOWER(AW35),AW35),0.5*BB35,BB35)),"")</f>
        <v>0</v>
      </c>
      <c r="AY35" s="29" t="str">
        <f aca="false">IFERROR(IF(WEEKDAY(C35)=WEEKDAY($P$6),$R$6, IF(WEEKDAY(C35)=WEEKDAY($P$7),$R$7, IF(WEEKDAY(C35)=WEEKDAY($P$8),$R$8, IF(WEEKDAY(C35)=WEEKDAY($P$9),$R$9, IF(WEEKDAY(C35)=WEEKDAY($P$10),$R$10, IF(WEEKDAY(C35)=WEEKDAY($P$11),$R$11, IF(WEEKDAY(C35)=WEEKDAY($P$12),$R$12,""))))))),"")</f>
        <v/>
      </c>
      <c r="AZ35" s="30" t="n">
        <f aca="false">IF(F35,IF(E35,IF(E35&gt;F35,F35+"24:00"-E35,F35-E35),0),0)+IF(G35,IF(G35,IF(G35&gt;H35,H35+"24:00"-G35,H35-G35),0),0)</f>
        <v>0</v>
      </c>
      <c r="BA35" s="31" t="n">
        <f aca="false">AZ35*24</f>
        <v>0</v>
      </c>
      <c r="BB35" s="30" t="str">
        <f aca="false">IFERROR(IF(WEEKDAY(C35)=WEEKDAY($P$6),$Q$6, IF(WEEKDAY(C35)=WEEKDAY($P$7),$Q$7, IF(WEEKDAY(C35)=WEEKDAY($P$8),$Q$8, IF(WEEKDAY(C35)=WEEKDAY($P$9),$Q$9, IF(WEEKDAY(C35)=WEEKDAY($P$10),$Q$10, IF(WEEKDAY(C35)=WEEKDAY($P$11),$Q$11, IF(WEEKDAY(C35)=WEEKDAY($P$12),$Q$12,""))))))),"")</f>
        <v/>
      </c>
    </row>
    <row r="36" customFormat="false" ht="5.25" hidden="false" customHeight="true" outlineLevel="0" collapsed="false">
      <c r="B36" s="64"/>
      <c r="H36" s="65"/>
      <c r="I36" s="65"/>
      <c r="J36" s="65"/>
      <c r="K36" s="8"/>
      <c r="L36" s="65"/>
    </row>
    <row r="37" customFormat="false" ht="24" hidden="false" customHeight="false" outlineLevel="0" collapsed="false">
      <c r="B37" s="66" t="s">
        <v>20</v>
      </c>
      <c r="C37" s="66"/>
      <c r="D37" s="66"/>
      <c r="E37" s="66"/>
      <c r="F37" s="66"/>
      <c r="G37" s="66"/>
      <c r="H37" s="66"/>
      <c r="I37" s="66"/>
      <c r="J37" s="67" t="n">
        <f aca="false">SUM(J5:J35)</f>
        <v>0</v>
      </c>
      <c r="K37" s="67" t="n">
        <f aca="false">SUM(K5:K35)</f>
        <v>6.33333333333333</v>
      </c>
      <c r="L37" s="67" t="n">
        <f aca="false">SUM(L5:L35)</f>
        <v>0</v>
      </c>
      <c r="M37" s="67" t="n">
        <f aca="false">SUM(AX5:AX35)</f>
        <v>0</v>
      </c>
      <c r="N37" s="68" t="n">
        <f aca="false">SUM(N5:N35)</f>
        <v>0</v>
      </c>
    </row>
  </sheetData>
  <mergeCells count="5">
    <mergeCell ref="B1:N1"/>
    <mergeCell ref="E3:H3"/>
    <mergeCell ref="P4:S4"/>
    <mergeCell ref="U4:V4"/>
    <mergeCell ref="B37:I37"/>
  </mergeCells>
  <conditionalFormatting sqref="B5:N35">
    <cfRule type="expression" priority="2" aboveAverage="0" equalAverage="0" bottom="0" percent="0" rank="0" text="" dxfId="0">
      <formula>COUNTIF(Feiertage!$B$2:$B$18,$B5)</formula>
    </cfRule>
    <cfRule type="expression" priority="3" aboveAverage="0" equalAverage="0" bottom="0" percent="0" rank="0" text="" dxfId="1">
      <formula>WEEKDAY($B5,2)&gt;5</formula>
    </cfRule>
  </conditionalFormatting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B3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4" ySplit="4" topLeftCell="E5" activePane="bottomRight" state="frozen"/>
      <selection pane="topLeft" activeCell="A1" activeCellId="0" sqref="A1"/>
      <selection pane="topRight" activeCell="E1" activeCellId="0" sqref="E1"/>
      <selection pane="bottomLeft" activeCell="A5" activeCellId="0" sqref="A5"/>
      <selection pane="bottomRight" activeCell="B5" activeCellId="0" sqref="B5"/>
    </sheetView>
  </sheetViews>
  <sheetFormatPr defaultRowHeight="15" zeroHeight="false" outlineLevelRow="0" outlineLevelCol="0"/>
  <cols>
    <col collapsed="false" customWidth="true" hidden="false" outlineLevel="0" max="1" min="1" style="0" width="2.29"/>
    <col collapsed="false" customWidth="true" hidden="false" outlineLevel="0" max="2" min="2" style="0" width="8.86"/>
    <col collapsed="false" customWidth="true" hidden="false" outlineLevel="0" max="3" min="3" style="0" width="7.29"/>
    <col collapsed="false" customWidth="true" hidden="false" outlineLevel="0" max="4" min="4" style="0" width="0.86"/>
    <col collapsed="false" customWidth="true" hidden="false" outlineLevel="0" max="8" min="5" style="0" width="7.71"/>
    <col collapsed="false" customWidth="true" hidden="false" outlineLevel="0" max="9" min="9" style="0" width="8"/>
    <col collapsed="false" customWidth="true" hidden="false" outlineLevel="0" max="10" min="10" style="0" width="12.42"/>
    <col collapsed="false" customWidth="true" hidden="false" outlineLevel="0" max="11" min="11" style="0" width="12.14"/>
    <col collapsed="false" customWidth="true" hidden="false" outlineLevel="0" max="12" min="12" style="0" width="12.86"/>
    <col collapsed="false" customWidth="true" hidden="false" outlineLevel="0" max="13" min="13" style="0" width="20.71"/>
    <col collapsed="false" customWidth="true" hidden="false" outlineLevel="0" max="14" min="14" style="0" width="17.86"/>
    <col collapsed="false" customWidth="true" hidden="false" outlineLevel="0" max="15" min="15" style="0" width="4.29"/>
    <col collapsed="false" customWidth="true" hidden="false" outlineLevel="0" max="16" min="16" style="0" width="23.86"/>
    <col collapsed="false" customWidth="true" hidden="false" outlineLevel="0" max="17" min="17" style="0" width="12.29"/>
    <col collapsed="false" customWidth="true" hidden="false" outlineLevel="0" max="18" min="18" style="0" width="11.14"/>
    <col collapsed="false" customWidth="true" hidden="false" outlineLevel="0" max="19" min="19" style="0" width="15.71"/>
    <col collapsed="false" customWidth="true" hidden="false" outlineLevel="0" max="20" min="20" style="0" width="4.14"/>
    <col collapsed="false" customWidth="true" hidden="false" outlineLevel="0" max="21" min="21" style="0" width="29.71"/>
    <col collapsed="false" customWidth="true" hidden="false" outlineLevel="0" max="22" min="22" style="0" width="16"/>
    <col collapsed="false" customWidth="true" hidden="false" outlineLevel="0" max="46" min="23" style="0" width="10.52"/>
    <col collapsed="false" customWidth="true" hidden="false" outlineLevel="0" max="55" min="47" style="0" width="13.7"/>
    <col collapsed="false" customWidth="true" hidden="false" outlineLevel="0" max="1025" min="56" style="0" width="10.52"/>
  </cols>
  <sheetData>
    <row r="1" customFormat="false" ht="24.75" hidden="false" customHeight="true" outlineLevel="0" collapsed="false">
      <c r="A1" s="1" t="n">
        <v>41639</v>
      </c>
      <c r="B1" s="2" t="n">
        <f aca="true">DATEVALUE("1 " &amp; RIGHT(CELL("dateiname",$A$1),LEN(CELL("dateiname",$A$1))-FIND("]",CELL("dateiname",$A$1))) &amp; " " &amp; YEAR(Januar!$A$1))</f>
        <v>41912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="3" customFormat="true" ht="24.75" hidden="false" customHeight="true" outlineLevel="0" collapsed="false">
      <c r="B2" s="4"/>
      <c r="C2" s="4"/>
      <c r="D2" s="4"/>
      <c r="E2" s="5"/>
      <c r="F2" s="5"/>
      <c r="G2" s="5"/>
      <c r="H2" s="5"/>
      <c r="I2" s="4"/>
      <c r="J2" s="4"/>
      <c r="K2" s="4"/>
      <c r="L2" s="4"/>
      <c r="M2" s="4"/>
      <c r="N2" s="4"/>
    </row>
    <row r="3" customFormat="false" ht="19.5" hidden="false" customHeight="false" outlineLevel="0" collapsed="false">
      <c r="B3" s="6"/>
      <c r="C3" s="6"/>
      <c r="D3" s="6"/>
      <c r="E3" s="7" t="s">
        <v>0</v>
      </c>
      <c r="F3" s="7"/>
      <c r="G3" s="7"/>
      <c r="H3" s="7"/>
      <c r="I3" s="6"/>
      <c r="J3" s="6"/>
      <c r="K3" s="6"/>
      <c r="L3" s="6"/>
      <c r="M3" s="6"/>
      <c r="N3" s="6"/>
      <c r="O3" s="8"/>
    </row>
    <row r="4" customFormat="false" ht="19.5" hidden="false" customHeight="false" outlineLevel="0" collapsed="false">
      <c r="B4" s="9" t="s">
        <v>1</v>
      </c>
      <c r="C4" s="9" t="s">
        <v>2</v>
      </c>
      <c r="D4" s="10"/>
      <c r="E4" s="9" t="s">
        <v>3</v>
      </c>
      <c r="F4" s="9" t="s">
        <v>4</v>
      </c>
      <c r="G4" s="9" t="s">
        <v>3</v>
      </c>
      <c r="H4" s="9" t="s">
        <v>4</v>
      </c>
      <c r="I4" s="9" t="s">
        <v>5</v>
      </c>
      <c r="J4" s="9" t="s">
        <v>6</v>
      </c>
      <c r="K4" s="9" t="s">
        <v>7</v>
      </c>
      <c r="L4" s="9" t="s">
        <v>8</v>
      </c>
      <c r="M4" s="9" t="s">
        <v>9</v>
      </c>
      <c r="N4" s="9" t="s">
        <v>10</v>
      </c>
      <c r="O4" s="11"/>
      <c r="P4" s="12" t="s">
        <v>11</v>
      </c>
      <c r="Q4" s="12"/>
      <c r="R4" s="12"/>
      <c r="S4" s="12"/>
      <c r="U4" s="13" t="s">
        <v>12</v>
      </c>
      <c r="V4" s="13"/>
      <c r="AV4" s="14" t="s">
        <v>13</v>
      </c>
      <c r="AW4" s="15" t="s">
        <v>14</v>
      </c>
      <c r="AX4" s="14" t="s">
        <v>15</v>
      </c>
      <c r="AY4" s="16" t="s">
        <v>5</v>
      </c>
      <c r="AZ4" s="14" t="s">
        <v>6</v>
      </c>
      <c r="BA4" s="14" t="s">
        <v>16</v>
      </c>
      <c r="BB4" s="16" t="s">
        <v>7</v>
      </c>
    </row>
    <row r="5" customFormat="false" ht="19.7" hidden="false" customHeight="false" outlineLevel="0" collapsed="false">
      <c r="B5" s="17" t="n">
        <f aca="false">B1</f>
        <v>41912</v>
      </c>
      <c r="C5" s="18" t="n">
        <f aca="false">B5</f>
        <v>41912</v>
      </c>
      <c r="D5" s="19"/>
      <c r="E5" s="20"/>
      <c r="F5" s="20"/>
      <c r="G5" s="20"/>
      <c r="H5" s="20"/>
      <c r="I5" s="20" t="str">
        <f aca="true">IF(AZ5=0,"",IF(AY5=0,"",IF(OR(B5&lt;=TODAY(),AZ5),AY5,"")))</f>
        <v/>
      </c>
      <c r="J5" s="21" t="n">
        <f aca="false">IF(AND(Feiertage!$G$2&lt;&gt;"ja",AV5=1),IF(AZ5&gt;0,BB5+AZ5,BB5),IF(AZ5=0,0, IF(I5&lt;&gt;"",AZ5-I5,AZ5)))+AX5</f>
        <v>0</v>
      </c>
      <c r="K5" s="20" t="n">
        <f aca="false">IF(AV5=0,BB5,IF(Feiertage!$G$2="ja","00:00",BB5))</f>
        <v>0.333333333333333</v>
      </c>
      <c r="L5" s="22" t="str">
        <f aca="true">IF(OR(B5&lt;=TODAY(),J5,AW5="G"),IF(J5&lt;&gt;"",IF(J5-K5=0,"",J5-K5),IF(K5&lt;&gt;"",-K5,"")),"")</f>
        <v/>
      </c>
      <c r="M5" s="23" t="str">
        <f aca="false">IF(LOWER(AW5)=LOWER(Urlaub!$W$19),Urlaub!$S$19, IF(LOWER(AW5)=LOWER(Urlaub!$W$20),Urlaub!$S$20, IF(LOWER(AW5)=LOWER(Urlaub!$W$21),Urlaub!$S$21, IF(LOWER(AW5)=LOWER(Urlaub!$W$22),Urlaub!$S$22, IF(LOWER(AW5)=LOWER(Urlaub!$W$23),Urlaub!$S$23, IF(LOWER(AW5)=LOWER(Urlaub!$W$24),Urlaub!$S$24,""))))))&amp;IF(AND(EXACT(LOWER(AW5),AW5),AW5&lt;&gt;0)," 1/2","")</f>
        <v/>
      </c>
      <c r="N5" s="24" t="n">
        <f aca="false">24*J5*IF(WEEKDAY(C5)=WEEKDAY($P$6),$S$6, IF(WEEKDAY(C5)=WEEKDAY($P$7),$S$7, IF(WEEKDAY(C5)=WEEKDAY($P$8),$S$8, IF(WEEKDAY(C5)=WEEKDAY($P$9),$S$9, IF(WEEKDAY(C5)=WEEKDAY($P$10),$S$10, IF(WEEKDAY(C5)=WEEKDAY($P$11),$S$11, IF(WEEKDAY(C5)=WEEKDAY($P$12),$S$12,"")))))))</f>
        <v>0</v>
      </c>
      <c r="P5" s="9" t="s">
        <v>17</v>
      </c>
      <c r="Q5" s="9" t="s">
        <v>7</v>
      </c>
      <c r="R5" s="9" t="s">
        <v>5</v>
      </c>
      <c r="S5" s="9" t="s">
        <v>18</v>
      </c>
      <c r="U5" s="25" t="str">
        <f aca="false">"Übertrag aus " &amp; IF( MONTH(B1)=1, YEAR(B1)-1, TEXT(EDATE(B1,-1),"MMMM"))</f>
        <v>Übertrag aus September</v>
      </c>
      <c r="V5" s="41" t="n">
        <f aca="true">IF(MONTH(B1)&gt;1,INDIRECT(TEXT(EDATE(B1,-1),"MMMM")&amp;"!v9"),"")</f>
        <v>-0.135416666666666</v>
      </c>
      <c r="AV5" s="0" t="n">
        <f aca="false">IF(IFERROR(MATCH($B5,Feiertage!$B$2:$B$34,0)&gt;0,0),1,0)</f>
        <v>0</v>
      </c>
      <c r="AW5" s="27" t="n">
        <f aca="false">IFERROR(HLOOKUP(DAY(B5),Urlaub!$C$4:$AG$16,MONTH(B5)+1,0),0)</f>
        <v>0</v>
      </c>
      <c r="AX5" s="28" t="n">
        <f aca="false">IFERROR(IF(AW5=0,0,IF(EXACT(LOWER(AW5),AW5),0.5*BB5,BB5)),"")</f>
        <v>0</v>
      </c>
      <c r="AY5" s="29" t="n">
        <f aca="false">IFERROR(IF(WEEKDAY(C5)=WEEKDAY($P$6),$R$6, IF(WEEKDAY(C5)=WEEKDAY($P$7),$R$7, IF(WEEKDAY(C5)=WEEKDAY($P$8),$R$8, IF(WEEKDAY(C5)=WEEKDAY($P$9),$R$9, IF(WEEKDAY(C5)=WEEKDAY($P$10),$R$10, IF(WEEKDAY(C5)=WEEKDAY($P$11),$R$11, IF(WEEKDAY(C5)=WEEKDAY($P$12),$R$12,""))))))),"")</f>
        <v>0.0208333333333333</v>
      </c>
      <c r="AZ5" s="30" t="n">
        <f aca="false">IF(F5,IF(E5,IF(E5&gt;F5,F5+"24:00"-E5,F5-E5),0),0)+IF(G5,IF(G5,IF(G5&gt;H5,H5+"24:00"-G5,H5-G5),0),0)</f>
        <v>0</v>
      </c>
      <c r="BA5" s="31" t="n">
        <f aca="false">AZ5*24</f>
        <v>0</v>
      </c>
      <c r="BB5" s="30" t="n">
        <f aca="false">IFERROR(IF(WEEKDAY(C5)=WEEKDAY($P$6),$Q$6, IF(WEEKDAY(C5)=WEEKDAY($P$7),$Q$7, IF(WEEKDAY(C5)=WEEKDAY($P$8),$Q$8, IF(WEEKDAY(C5)=WEEKDAY($P$9),$Q$9, IF(WEEKDAY(C5)=WEEKDAY($P$10),$Q$10, IF(WEEKDAY(C5)=WEEKDAY($P$11),$Q$11, IF(WEEKDAY(C5)=WEEKDAY($P$12),$Q$12,""))))))),"")</f>
        <v>0.333333333333333</v>
      </c>
    </row>
    <row r="6" customFormat="false" ht="19.7" hidden="false" customHeight="false" outlineLevel="0" collapsed="false">
      <c r="B6" s="32" t="n">
        <f aca="false">B5+1</f>
        <v>41913</v>
      </c>
      <c r="C6" s="33" t="n">
        <f aca="false">B6</f>
        <v>41913</v>
      </c>
      <c r="D6" s="19"/>
      <c r="E6" s="34"/>
      <c r="F6" s="34"/>
      <c r="G6" s="34"/>
      <c r="H6" s="34"/>
      <c r="I6" s="34" t="str">
        <f aca="true">IF(AZ6=0,"",IF(AY6=0,"",IF(OR(B6&lt;=TODAY(),AZ6),AY6,"")))</f>
        <v/>
      </c>
      <c r="J6" s="22" t="n">
        <f aca="false">IF(AND(Feiertage!$G$2&lt;&gt;"ja",AV6=1),IF(AZ6&gt;0,BB6+AZ6,BB6),IF(AZ6=0,0, IF(I6&lt;&gt;"",AZ6-I6,AZ6)))+AX6</f>
        <v>0</v>
      </c>
      <c r="K6" s="34" t="n">
        <f aca="false">IF(AV6=0,BB6,IF(Feiertage!$G$2="ja","00:00",BB6))</f>
        <v>0.333333333333333</v>
      </c>
      <c r="L6" s="22" t="str">
        <f aca="true">IF(OR(B6&lt;=TODAY(),J6,AW6="G"),IF(J6&lt;&gt;"",IF(J6-K6=0,"",J6-K6),IF(K6&lt;&gt;"",-K6,"")),"")</f>
        <v/>
      </c>
      <c r="M6" s="23" t="str">
        <f aca="false">IF(LOWER(AW6)=LOWER(Urlaub!$W$19),Urlaub!$S$19, IF(LOWER(AW6)=LOWER(Urlaub!$W$20),Urlaub!$S$20, IF(LOWER(AW6)=LOWER(Urlaub!$W$21),Urlaub!$S$21, IF(LOWER(AW6)=LOWER(Urlaub!$W$22),Urlaub!$S$22, IF(LOWER(AW6)=LOWER(Urlaub!$W$23),Urlaub!$S$23, IF(LOWER(AW6)=LOWER(Urlaub!$W$24),Urlaub!$S$24,""))))))&amp;IF(AND(EXACT(LOWER(AW6),AW6),AW6&lt;&gt;0)," 1/2","")</f>
        <v/>
      </c>
      <c r="N6" s="36" t="n">
        <f aca="false">24*J6*IF(WEEKDAY(C6)=WEEKDAY($P$6),$S$6, IF(WEEKDAY(C6)=WEEKDAY($P$7),$S$7, IF(WEEKDAY(C6)=WEEKDAY($P$8),$S$8, IF(WEEKDAY(C6)=WEEKDAY($P$9),$S$9, IF(WEEKDAY(C6)=WEEKDAY($P$10),$S$10, IF(WEEKDAY(C6)=WEEKDAY($P$11),$S$11, IF(WEEKDAY(C6)=WEEKDAY($P$12),$S$12,"")))))))</f>
        <v>0</v>
      </c>
      <c r="P6" s="37" t="n">
        <v>41639</v>
      </c>
      <c r="Q6" s="38" t="n">
        <v>0.333333333333333</v>
      </c>
      <c r="R6" s="38" t="n">
        <v>0.0208333333333333</v>
      </c>
      <c r="S6" s="39"/>
      <c r="U6" s="40" t="s">
        <v>7</v>
      </c>
      <c r="V6" s="41" t="n">
        <f aca="false">SUM(K5:K35)</f>
        <v>7</v>
      </c>
      <c r="AV6" s="0" t="n">
        <f aca="false">IF(IFERROR(MATCH($B6,Feiertage!$B$2:$B$34,0)&gt;0,0),1,0)</f>
        <v>0</v>
      </c>
      <c r="AW6" s="27" t="n">
        <f aca="false">IFERROR(HLOOKUP(DAY(B6),Urlaub!$C$4:$AG$16,MONTH(B6)+1,0),0)</f>
        <v>0</v>
      </c>
      <c r="AX6" s="28" t="n">
        <f aca="false">IFERROR(IF(AW6=0,0,IF(EXACT(LOWER(AW6),AW6),0.5*BB6,BB6)),"")</f>
        <v>0</v>
      </c>
      <c r="AY6" s="29" t="n">
        <f aca="false">IFERROR(IF(WEEKDAY(C6)=WEEKDAY($P$6),$R$6, IF(WEEKDAY(C6)=WEEKDAY($P$7),$R$7, IF(WEEKDAY(C6)=WEEKDAY($P$8),$R$8, IF(WEEKDAY(C6)=WEEKDAY($P$9),$R$9, IF(WEEKDAY(C6)=WEEKDAY($P$10),$R$10, IF(WEEKDAY(C6)=WEEKDAY($P$11),$R$11, IF(WEEKDAY(C6)=WEEKDAY($P$12),$R$12,""))))))),"")</f>
        <v>0.0208333333333333</v>
      </c>
      <c r="AZ6" s="30" t="n">
        <f aca="false">IF(F6,IF(E6,IF(E6&gt;F6,F6+"24:00"-E6,F6-E6),0),0)+IF(G6,IF(G6,IF(G6&gt;H6,H6+"24:00"-G6,H6-G6),0),0)</f>
        <v>0</v>
      </c>
      <c r="BA6" s="31" t="n">
        <f aca="false">AZ6*24</f>
        <v>0</v>
      </c>
      <c r="BB6" s="30" t="n">
        <f aca="false">IFERROR(IF(WEEKDAY(C6)=WEEKDAY($P$6),$Q$6, IF(WEEKDAY(C6)=WEEKDAY($P$7),$Q$7, IF(WEEKDAY(C6)=WEEKDAY($P$8),$Q$8, IF(WEEKDAY(C6)=WEEKDAY($P$9),$Q$9, IF(WEEKDAY(C6)=WEEKDAY($P$10),$Q$10, IF(WEEKDAY(C6)=WEEKDAY($P$11),$Q$11, IF(WEEKDAY(C6)=WEEKDAY($P$12),$Q$12,""))))))),"")</f>
        <v>0.333333333333333</v>
      </c>
    </row>
    <row r="7" customFormat="false" ht="19.7" hidden="false" customHeight="false" outlineLevel="0" collapsed="false">
      <c r="B7" s="32" t="n">
        <f aca="false">B6+1</f>
        <v>41914</v>
      </c>
      <c r="C7" s="33" t="n">
        <f aca="false">B7</f>
        <v>41914</v>
      </c>
      <c r="D7" s="19"/>
      <c r="E7" s="34"/>
      <c r="F7" s="34"/>
      <c r="G7" s="34"/>
      <c r="H7" s="34"/>
      <c r="I7" s="34" t="str">
        <f aca="true">IF(AZ7=0,"",IF(AY7=0,"",IF(OR(B7&lt;=TODAY(),AZ7),AY7,"")))</f>
        <v/>
      </c>
      <c r="J7" s="22" t="n">
        <f aca="false">IF(AND(Feiertage!$G$2&lt;&gt;"ja",AV7=1),IF(AZ7&gt;0,BB7+AZ7,BB7),IF(AZ7=0,0, IF(I7&lt;&gt;"",AZ7-I7,AZ7)))+AX7</f>
        <v>0</v>
      </c>
      <c r="K7" s="34" t="str">
        <f aca="false">IF(AV7=0,BB7,IF(Feiertage!$G$2="ja","00:00",BB7))</f>
        <v>00:00</v>
      </c>
      <c r="L7" s="22" t="str">
        <f aca="true">IF(OR(B7&lt;=TODAY(),J7,AW7="G"),IF(J7&lt;&gt;"",IF(J7-K7=0,"",J7-K7),IF(K7&lt;&gt;"",-K7,"")),"")</f>
        <v/>
      </c>
      <c r="M7" s="23" t="str">
        <f aca="false">IF(LOWER(AW7)=LOWER(Urlaub!$W$19),Urlaub!$S$19, IF(LOWER(AW7)=LOWER(Urlaub!$W$20),Urlaub!$S$20, IF(LOWER(AW7)=LOWER(Urlaub!$W$21),Urlaub!$S$21, IF(LOWER(AW7)=LOWER(Urlaub!$W$22),Urlaub!$S$22, IF(LOWER(AW7)=LOWER(Urlaub!$W$23),Urlaub!$S$23, IF(LOWER(AW7)=LOWER(Urlaub!$W$24),Urlaub!$S$24,""))))))&amp;IF(AND(EXACT(LOWER(AW7),AW7),AW7&lt;&gt;0)," 1/2","")</f>
        <v/>
      </c>
      <c r="N7" s="36" t="n">
        <f aca="false">24*J7*IF(WEEKDAY(C7)=WEEKDAY($P$6),$S$6, IF(WEEKDAY(C7)=WEEKDAY($P$7),$S$7, IF(WEEKDAY(C7)=WEEKDAY($P$8),$S$8, IF(WEEKDAY(C7)=WEEKDAY($P$9),$S$9, IF(WEEKDAY(C7)=WEEKDAY($P$10),$S$10, IF(WEEKDAY(C7)=WEEKDAY($P$11),$S$11, IF(WEEKDAY(C7)=WEEKDAY($P$12),$S$12,"")))))))</f>
        <v>0</v>
      </c>
      <c r="P7" s="42" t="n">
        <v>41640</v>
      </c>
      <c r="Q7" s="43" t="n">
        <v>0.333333333333333</v>
      </c>
      <c r="R7" s="38" t="n">
        <v>0.0208333333333333</v>
      </c>
      <c r="S7" s="44"/>
      <c r="U7" s="40" t="s">
        <v>6</v>
      </c>
      <c r="V7" s="41" t="n">
        <f aca="false">SUM(J5:J35)</f>
        <v>0</v>
      </c>
      <c r="AV7" s="0" t="n">
        <f aca="false">IF(IFERROR(MATCH($B7,Feiertage!$B$2:$B$34,0)&gt;0,0),1,0)</f>
        <v>1</v>
      </c>
      <c r="AW7" s="27" t="n">
        <f aca="false">IFERROR(HLOOKUP(DAY(B7),Urlaub!$C$4:$AG$16,MONTH(B7)+1,0),0)</f>
        <v>0</v>
      </c>
      <c r="AX7" s="28" t="n">
        <f aca="false">IFERROR(IF(AW7=0,0,IF(EXACT(LOWER(AW7),AW7),0.5*BB7,BB7)),"")</f>
        <v>0</v>
      </c>
      <c r="AY7" s="29" t="n">
        <f aca="false">IFERROR(IF(WEEKDAY(C7)=WEEKDAY($P$6),$R$6, IF(WEEKDAY(C7)=WEEKDAY($P$7),$R$7, IF(WEEKDAY(C7)=WEEKDAY($P$8),$R$8, IF(WEEKDAY(C7)=WEEKDAY($P$9),$R$9, IF(WEEKDAY(C7)=WEEKDAY($P$10),$R$10, IF(WEEKDAY(C7)=WEEKDAY($P$11),$R$11, IF(WEEKDAY(C7)=WEEKDAY($P$12),$R$12,""))))))),"")</f>
        <v>0.0208333333333333</v>
      </c>
      <c r="AZ7" s="30" t="n">
        <f aca="false">IF(F7,IF(E7,IF(E7&gt;F7,F7+"24:00"-E7,F7-E7),0),0)+IF(G7,IF(G7,IF(G7&gt;H7,H7+"24:00"-G7,H7-G7),0),0)</f>
        <v>0</v>
      </c>
      <c r="BA7" s="31" t="n">
        <f aca="false">AZ7*24</f>
        <v>0</v>
      </c>
      <c r="BB7" s="30" t="n">
        <f aca="false">IFERROR(IF(WEEKDAY(C7)=WEEKDAY($P$6),$Q$6, IF(WEEKDAY(C7)=WEEKDAY($P$7),$Q$7, IF(WEEKDAY(C7)=WEEKDAY($P$8),$Q$8, IF(WEEKDAY(C7)=WEEKDAY($P$9),$Q$9, IF(WEEKDAY(C7)=WEEKDAY($P$10),$Q$10, IF(WEEKDAY(C7)=WEEKDAY($P$11),$Q$11, IF(WEEKDAY(C7)=WEEKDAY($P$12),$Q$12,""))))))),"")</f>
        <v>0.333333333333333</v>
      </c>
    </row>
    <row r="8" customFormat="false" ht="19.7" hidden="false" customHeight="false" outlineLevel="0" collapsed="false">
      <c r="B8" s="32" t="n">
        <f aca="false">B7+1</f>
        <v>41915</v>
      </c>
      <c r="C8" s="33" t="n">
        <f aca="false">B8</f>
        <v>41915</v>
      </c>
      <c r="D8" s="19"/>
      <c r="E8" s="34"/>
      <c r="F8" s="34"/>
      <c r="G8" s="34"/>
      <c r="H8" s="34"/>
      <c r="I8" s="34" t="str">
        <f aca="true">IF(AZ8=0,"",IF(AY8=0,"",IF(OR(B8&lt;=TODAY(),AZ8),AY8,"")))</f>
        <v/>
      </c>
      <c r="J8" s="22" t="n">
        <f aca="false">IF(AND(Feiertage!$G$2&lt;&gt;"ja",AV8=1),IF(AZ8&gt;0,BB8+AZ8,BB8),IF(AZ8=0,0, IF(I8&lt;&gt;"",AZ8-I8,AZ8)))+AX8</f>
        <v>0</v>
      </c>
      <c r="K8" s="34" t="n">
        <f aca="false">IF(AV8=0,BB8,IF(Feiertage!$G$2="ja","00:00",BB8))</f>
        <v>0.333333333333333</v>
      </c>
      <c r="L8" s="22" t="str">
        <f aca="true">IF(OR(B8&lt;=TODAY(),J8,AW8="G"),IF(J8&lt;&gt;"",IF(J8-K8=0,"",J8-K8),IF(K8&lt;&gt;"",-K8,"")),"")</f>
        <v/>
      </c>
      <c r="M8" s="23" t="str">
        <f aca="false">IF(LOWER(AW8)=LOWER(Urlaub!$W$19),Urlaub!$S$19, IF(LOWER(AW8)=LOWER(Urlaub!$W$20),Urlaub!$S$20, IF(LOWER(AW8)=LOWER(Urlaub!$W$21),Urlaub!$S$21, IF(LOWER(AW8)=LOWER(Urlaub!$W$22),Urlaub!$S$22, IF(LOWER(AW8)=LOWER(Urlaub!$W$23),Urlaub!$S$23, IF(LOWER(AW8)=LOWER(Urlaub!$W$24),Urlaub!$S$24,""))))))&amp;IF(AND(EXACT(LOWER(AW8),AW8),AW8&lt;&gt;0)," 1/2","")</f>
        <v/>
      </c>
      <c r="N8" s="36" t="n">
        <f aca="false">24*J8*IF(WEEKDAY(C8)=WEEKDAY($P$6),$S$6, IF(WEEKDAY(C8)=WEEKDAY($P$7),$S$7, IF(WEEKDAY(C8)=WEEKDAY($P$8),$S$8, IF(WEEKDAY(C8)=WEEKDAY($P$9),$S$9, IF(WEEKDAY(C8)=WEEKDAY($P$10),$S$10, IF(WEEKDAY(C8)=WEEKDAY($P$11),$S$11, IF(WEEKDAY(C8)=WEEKDAY($P$12),$S$12,"")))))))</f>
        <v>0</v>
      </c>
      <c r="P8" s="42" t="n">
        <v>41641</v>
      </c>
      <c r="Q8" s="43" t="n">
        <v>0.333333333333333</v>
      </c>
      <c r="R8" s="38" t="n">
        <v>0.0208333333333333</v>
      </c>
      <c r="S8" s="44"/>
      <c r="U8" s="45" t="str">
        <f aca="false">"Saldo " &amp; TEXT(B1,"MMMM")</f>
        <v>Saldo Oktober</v>
      </c>
      <c r="V8" s="41" t="n">
        <f aca="false">SUM(L5:L35)</f>
        <v>0</v>
      </c>
      <c r="AV8" s="0" t="n">
        <f aca="false">IF(IFERROR(MATCH($B8,Feiertage!$B$2:$B$34,0)&gt;0,0),1,0)</f>
        <v>0</v>
      </c>
      <c r="AW8" s="27" t="n">
        <f aca="false">IFERROR(HLOOKUP(DAY(B8),Urlaub!$C$4:$AG$16,MONTH(B8)+1,0),0)</f>
        <v>0</v>
      </c>
      <c r="AX8" s="28" t="n">
        <f aca="false">IFERROR(IF(AW8=0,0,IF(EXACT(LOWER(AW8),AW8),0.5*BB8,BB8)),"")</f>
        <v>0</v>
      </c>
      <c r="AY8" s="29" t="n">
        <f aca="false">IFERROR(IF(WEEKDAY(C8)=WEEKDAY($P$6),$R$6, IF(WEEKDAY(C8)=WEEKDAY($P$7),$R$7, IF(WEEKDAY(C8)=WEEKDAY($P$8),$R$8, IF(WEEKDAY(C8)=WEEKDAY($P$9),$R$9, IF(WEEKDAY(C8)=WEEKDAY($P$10),$R$10, IF(WEEKDAY(C8)=WEEKDAY($P$11),$R$11, IF(WEEKDAY(C8)=WEEKDAY($P$12),$R$12,""))))))),"")</f>
        <v>0.0208333333333333</v>
      </c>
      <c r="AZ8" s="30" t="n">
        <f aca="false">IF(F8,IF(E8,IF(E8&gt;F8,F8+"24:00"-E8,F8-E8),0),0)+IF(G8,IF(G8,IF(G8&gt;H8,H8+"24:00"-G8,H8-G8),0),0)</f>
        <v>0</v>
      </c>
      <c r="BA8" s="31" t="n">
        <f aca="false">AZ8*24</f>
        <v>0</v>
      </c>
      <c r="BB8" s="30" t="n">
        <f aca="false">IFERROR(IF(WEEKDAY(C8)=WEEKDAY($P$6),$Q$6, IF(WEEKDAY(C8)=WEEKDAY($P$7),$Q$7, IF(WEEKDAY(C8)=WEEKDAY($P$8),$Q$8, IF(WEEKDAY(C8)=WEEKDAY($P$9),$Q$9, IF(WEEKDAY(C8)=WEEKDAY($P$10),$Q$10, IF(WEEKDAY(C8)=WEEKDAY($P$11),$Q$11, IF(WEEKDAY(C8)=WEEKDAY($P$12),$Q$12,""))))))),"")</f>
        <v>0.333333333333333</v>
      </c>
    </row>
    <row r="9" customFormat="false" ht="19.7" hidden="false" customHeight="false" outlineLevel="0" collapsed="false">
      <c r="B9" s="32" t="n">
        <f aca="false">B8+1</f>
        <v>41916</v>
      </c>
      <c r="C9" s="33" t="n">
        <f aca="false">B9</f>
        <v>41916</v>
      </c>
      <c r="D9" s="19"/>
      <c r="E9" s="34"/>
      <c r="F9" s="34"/>
      <c r="G9" s="34"/>
      <c r="H9" s="34"/>
      <c r="I9" s="34" t="str">
        <f aca="true">IF(AZ9=0,"",IF(AY9=0,"",IF(OR(B9&lt;=TODAY(),AZ9),AY9,"")))</f>
        <v/>
      </c>
      <c r="J9" s="22" t="n">
        <f aca="false">IF(AND(Feiertage!$G$2&lt;&gt;"ja",AV9=1),IF(AZ9&gt;0,BB9+AZ9,BB9),IF(AZ9=0,0, IF(I9&lt;&gt;"",AZ9-I9,AZ9)))+AX9</f>
        <v>0</v>
      </c>
      <c r="K9" s="34" t="n">
        <f aca="false">IF(AV9=0,BB9,IF(Feiertage!$G$2="ja","00:00",BB9))</f>
        <v>0.25</v>
      </c>
      <c r="L9" s="22" t="str">
        <f aca="true">IF(OR(B9&lt;=TODAY(),J9,AW9="G"),IF(J9&lt;&gt;"",IF(J9-K9=0,"",J9-K9),IF(K9&lt;&gt;"",-K9,"")),"")</f>
        <v/>
      </c>
      <c r="M9" s="23" t="str">
        <f aca="false">IF(LOWER(AW9)=LOWER(Urlaub!$W$19),Urlaub!$S$19, IF(LOWER(AW9)=LOWER(Urlaub!$W$20),Urlaub!$S$20, IF(LOWER(AW9)=LOWER(Urlaub!$W$21),Urlaub!$S$21, IF(LOWER(AW9)=LOWER(Urlaub!$W$22),Urlaub!$S$22, IF(LOWER(AW9)=LOWER(Urlaub!$W$23),Urlaub!$S$23, IF(LOWER(AW9)=LOWER(Urlaub!$W$24),Urlaub!$S$24,""))))))&amp;IF(AND(EXACT(LOWER(AW9),AW9),AW9&lt;&gt;0)," 1/2","")</f>
        <v/>
      </c>
      <c r="N9" s="36" t="n">
        <f aca="false">24*J9*IF(WEEKDAY(C9)=WEEKDAY($P$6),$S$6, IF(WEEKDAY(C9)=WEEKDAY($P$7),$S$7, IF(WEEKDAY(C9)=WEEKDAY($P$8),$S$8, IF(WEEKDAY(C9)=WEEKDAY($P$9),$S$9, IF(WEEKDAY(C9)=WEEKDAY($P$10),$S$10, IF(WEEKDAY(C9)=WEEKDAY($P$11),$S$11, IF(WEEKDAY(C9)=WEEKDAY($P$12),$S$12,"")))))))</f>
        <v>0</v>
      </c>
      <c r="P9" s="42" t="n">
        <v>41642</v>
      </c>
      <c r="Q9" s="43" t="n">
        <v>0.333333333333333</v>
      </c>
      <c r="R9" s="38" t="n">
        <v>0.0208333333333333</v>
      </c>
      <c r="S9" s="44"/>
      <c r="U9" s="46" t="str">
        <f aca="false">"Übertrag in " &amp;  IF( MONTH(B1)=12, YEAR(B1)+1, TEXT(EDATE(B1,1),"MMMM"))</f>
        <v>Übertrag in November</v>
      </c>
      <c r="V9" s="47" t="n">
        <f aca="false">IF(V5="",0,V5)+V8</f>
        <v>-0.135416666666666</v>
      </c>
      <c r="AV9" s="0" t="n">
        <f aca="false">IF(IFERROR(MATCH($B9,Feiertage!$B$2:$B$34,0)&gt;0,0),1,0)</f>
        <v>0</v>
      </c>
      <c r="AW9" s="27" t="n">
        <f aca="false">IFERROR(HLOOKUP(DAY(B9),Urlaub!$C$4:$AG$16,MONTH(B9)+1,0),0)</f>
        <v>0</v>
      </c>
      <c r="AX9" s="28" t="n">
        <f aca="false">IFERROR(IF(AW9=0,0,IF(EXACT(LOWER(AW9),AW9),0.5*BB9,BB9)),"")</f>
        <v>0</v>
      </c>
      <c r="AY9" s="29" t="n">
        <f aca="false">IFERROR(IF(WEEKDAY(C9)=WEEKDAY($P$6),$R$6, IF(WEEKDAY(C9)=WEEKDAY($P$7),$R$7, IF(WEEKDAY(C9)=WEEKDAY($P$8),$R$8, IF(WEEKDAY(C9)=WEEKDAY($P$9),$R$9, IF(WEEKDAY(C9)=WEEKDAY($P$10),$R$10, IF(WEEKDAY(C9)=WEEKDAY($P$11),$R$11, IF(WEEKDAY(C9)=WEEKDAY($P$12),$R$12,""))))))),"")</f>
        <v>0.0208333333333333</v>
      </c>
      <c r="AZ9" s="30" t="n">
        <f aca="false">IF(F9,IF(E9,IF(E9&gt;F9,F9+"24:00"-E9,F9-E9),0),0)+IF(G9,IF(G9,IF(G9&gt;H9,H9+"24:00"-G9,H9-G9),0),0)</f>
        <v>0</v>
      </c>
      <c r="BA9" s="31" t="n">
        <f aca="false">AZ9*24</f>
        <v>0</v>
      </c>
      <c r="BB9" s="30" t="n">
        <f aca="false">IFERROR(IF(WEEKDAY(C9)=WEEKDAY($P$6),$Q$6, IF(WEEKDAY(C9)=WEEKDAY($P$7),$Q$7, IF(WEEKDAY(C9)=WEEKDAY($P$8),$Q$8, IF(WEEKDAY(C9)=WEEKDAY($P$9),$Q$9, IF(WEEKDAY(C9)=WEEKDAY($P$10),$Q$10, IF(WEEKDAY(C9)=WEEKDAY($P$11),$Q$11, IF(WEEKDAY(C9)=WEEKDAY($P$12),$Q$12,""))))))),"")</f>
        <v>0.25</v>
      </c>
    </row>
    <row r="10" customFormat="false" ht="17.35" hidden="false" customHeight="false" outlineLevel="0" collapsed="false">
      <c r="B10" s="32" t="n">
        <f aca="false">B9+1</f>
        <v>41917</v>
      </c>
      <c r="C10" s="33" t="n">
        <f aca="false">B10</f>
        <v>41917</v>
      </c>
      <c r="D10" s="19"/>
      <c r="E10" s="34"/>
      <c r="F10" s="34"/>
      <c r="G10" s="34"/>
      <c r="H10" s="34"/>
      <c r="I10" s="34" t="str">
        <f aca="true">IF(AZ10=0,"",IF(AY10=0,"",IF(OR(B10&lt;=TODAY(),AZ10),AY10,"")))</f>
        <v/>
      </c>
      <c r="J10" s="22" t="n">
        <f aca="false">IF(AND(Feiertage!$G$2&lt;&gt;"ja",AV10=1),IF(AZ10&gt;0,BB10+AZ10,BB10),IF(AZ10=0,0, IF(I10&lt;&gt;"",AZ10-I10,AZ10)))+AX10</f>
        <v>0</v>
      </c>
      <c r="K10" s="34" t="n">
        <f aca="false">IF(AV10=0,BB10,IF(Feiertage!$G$2="ja","00:00",BB10))</f>
        <v>0</v>
      </c>
      <c r="L10" s="22" t="str">
        <f aca="true">IF(OR(B10&lt;=TODAY(),J10,AW10="G"),IF(J10&lt;&gt;"",IF(J10-K10=0,"",J10-K10),IF(K10&lt;&gt;"",-K10,"")),"")</f>
        <v/>
      </c>
      <c r="M10" s="23" t="str">
        <f aca="false">IF(LOWER(AW10)=LOWER(Urlaub!$W$19),Urlaub!$S$19, IF(LOWER(AW10)=LOWER(Urlaub!$W$20),Urlaub!$S$20, IF(LOWER(AW10)=LOWER(Urlaub!$W$21),Urlaub!$S$21, IF(LOWER(AW10)=LOWER(Urlaub!$W$22),Urlaub!$S$22, IF(LOWER(AW10)=LOWER(Urlaub!$W$23),Urlaub!$S$23, IF(LOWER(AW10)=LOWER(Urlaub!$W$24),Urlaub!$S$24,""))))))&amp;IF(AND(EXACT(LOWER(AW10),AW10),AW10&lt;&gt;0)," 1/2","")</f>
        <v/>
      </c>
      <c r="N10" s="36" t="n">
        <f aca="false">24*J10*IF(WEEKDAY(C10)=WEEKDAY($P$6),$S$6, IF(WEEKDAY(C10)=WEEKDAY($P$7),$S$7, IF(WEEKDAY(C10)=WEEKDAY($P$8),$S$8, IF(WEEKDAY(C10)=WEEKDAY($P$9),$S$9, IF(WEEKDAY(C10)=WEEKDAY($P$10),$S$10, IF(WEEKDAY(C10)=WEEKDAY($P$11),$S$11, IF(WEEKDAY(C10)=WEEKDAY($P$12),$S$12,"")))))))</f>
        <v>0</v>
      </c>
      <c r="P10" s="42" t="n">
        <v>41643</v>
      </c>
      <c r="Q10" s="43" t="n">
        <v>0.25</v>
      </c>
      <c r="R10" s="38" t="n">
        <v>0.0208333333333333</v>
      </c>
      <c r="S10" s="44"/>
      <c r="AV10" s="0" t="n">
        <f aca="false">IF(IFERROR(MATCH($B10,Feiertage!$B$2:$B$34,0)&gt;0,0),1,0)</f>
        <v>0</v>
      </c>
      <c r="AW10" s="27" t="n">
        <f aca="false">IFERROR(HLOOKUP(DAY(B10),Urlaub!$C$4:$AG$16,MONTH(B10)+1,0),0)</f>
        <v>0</v>
      </c>
      <c r="AX10" s="28" t="n">
        <f aca="false">IFERROR(IF(AW10=0,0,IF(EXACT(LOWER(AW10),AW10),0.5*BB10,BB10)),"")</f>
        <v>0</v>
      </c>
      <c r="AY10" s="29" t="n">
        <f aca="false">IFERROR(IF(WEEKDAY(C10)=WEEKDAY($P$6),$R$6, IF(WEEKDAY(C10)=WEEKDAY($P$7),$R$7, IF(WEEKDAY(C10)=WEEKDAY($P$8),$R$8, IF(WEEKDAY(C10)=WEEKDAY($P$9),$R$9, IF(WEEKDAY(C10)=WEEKDAY($P$10),$R$10, IF(WEEKDAY(C10)=WEEKDAY($P$11),$R$11, IF(WEEKDAY(C10)=WEEKDAY($P$12),$R$12,""))))))),"")</f>
        <v>0.0208333333333333</v>
      </c>
      <c r="AZ10" s="30" t="n">
        <f aca="false">IF(F10,IF(E10,IF(E10&gt;F10,F10+"24:00"-E10,F10-E10),0),0)+IF(G10,IF(G10,IF(G10&gt;H10,H10+"24:00"-G10,H10-G10),0),0)</f>
        <v>0</v>
      </c>
      <c r="BA10" s="31" t="n">
        <f aca="false">AZ10*24</f>
        <v>0</v>
      </c>
      <c r="BB10" s="30" t="n">
        <f aca="false">IFERROR(IF(WEEKDAY(C10)=WEEKDAY($P$6),$Q$6, IF(WEEKDAY(C10)=WEEKDAY($P$7),$Q$7, IF(WEEKDAY(C10)=WEEKDAY($P$8),$Q$8, IF(WEEKDAY(C10)=WEEKDAY($P$9),$Q$9, IF(WEEKDAY(C10)=WEEKDAY($P$10),$Q$10, IF(WEEKDAY(C10)=WEEKDAY($P$11),$Q$11, IF(WEEKDAY(C10)=WEEKDAY($P$12),$Q$12,""))))))),"")</f>
        <v>0</v>
      </c>
    </row>
    <row r="11" customFormat="false" ht="17.35" hidden="false" customHeight="false" outlineLevel="0" collapsed="false">
      <c r="B11" s="32" t="n">
        <f aca="false">B10+1</f>
        <v>41918</v>
      </c>
      <c r="C11" s="33" t="n">
        <f aca="false">B11</f>
        <v>41918</v>
      </c>
      <c r="D11" s="19"/>
      <c r="E11" s="34"/>
      <c r="F11" s="34"/>
      <c r="G11" s="34"/>
      <c r="H11" s="34"/>
      <c r="I11" s="34" t="str">
        <f aca="true">IF(AZ11=0,"",IF(AY11=0,"",IF(OR(B11&lt;=TODAY(),AZ11),AY11,"")))</f>
        <v/>
      </c>
      <c r="J11" s="22" t="n">
        <f aca="false">IF(AND(Feiertage!$G$2&lt;&gt;"ja",AV11=1),IF(AZ11&gt;0,BB11+AZ11,BB11),IF(AZ11=0,0, IF(I11&lt;&gt;"",AZ11-I11,AZ11)))+AX11</f>
        <v>0</v>
      </c>
      <c r="K11" s="34" t="n">
        <f aca="false">IF(AV11=0,BB11,IF(Feiertage!$G$2="ja","00:00",BB11))</f>
        <v>0</v>
      </c>
      <c r="L11" s="22" t="str">
        <f aca="true">IF(OR(B11&lt;=TODAY(),J11,AW11="G"),IF(J11&lt;&gt;"",IF(J11-K11=0,"",J11-K11),IF(K11&lt;&gt;"",-K11,"")),"")</f>
        <v/>
      </c>
      <c r="M11" s="23" t="str">
        <f aca="false">IF(LOWER(AW11)=LOWER(Urlaub!$W$19),Urlaub!$S$19, IF(LOWER(AW11)=LOWER(Urlaub!$W$20),Urlaub!$S$20, IF(LOWER(AW11)=LOWER(Urlaub!$W$21),Urlaub!$S$21, IF(LOWER(AW11)=LOWER(Urlaub!$W$22),Urlaub!$S$22, IF(LOWER(AW11)=LOWER(Urlaub!$W$23),Urlaub!$S$23, IF(LOWER(AW11)=LOWER(Urlaub!$W$24),Urlaub!$S$24,""))))))&amp;IF(AND(EXACT(LOWER(AW11),AW11),AW11&lt;&gt;0)," 1/2","")</f>
        <v/>
      </c>
      <c r="N11" s="36" t="n">
        <f aca="false">24*J11*IF(WEEKDAY(C11)=WEEKDAY($P$6),$S$6, IF(WEEKDAY(C11)=WEEKDAY($P$7),$S$7, IF(WEEKDAY(C11)=WEEKDAY($P$8),$S$8, IF(WEEKDAY(C11)=WEEKDAY($P$9),$S$9, IF(WEEKDAY(C11)=WEEKDAY($P$10),$S$10, IF(WEEKDAY(C11)=WEEKDAY($P$11),$S$11, IF(WEEKDAY(C11)=WEEKDAY($P$12),$S$12,"")))))))</f>
        <v>0</v>
      </c>
      <c r="O11" s="3"/>
      <c r="P11" s="48" t="n">
        <v>41644</v>
      </c>
      <c r="Q11" s="49" t="n">
        <v>0</v>
      </c>
      <c r="R11" s="38" t="n">
        <v>0.0208333333333333</v>
      </c>
      <c r="S11" s="44"/>
      <c r="AV11" s="0" t="n">
        <f aca="false">IF(IFERROR(MATCH($B11,Feiertage!$B$2:$B$34,0)&gt;0,0),1,0)</f>
        <v>0</v>
      </c>
      <c r="AW11" s="27" t="n">
        <f aca="false">IFERROR(HLOOKUP(DAY(B11),Urlaub!$C$4:$AG$16,MONTH(B11)+1,0),0)</f>
        <v>0</v>
      </c>
      <c r="AX11" s="28" t="n">
        <f aca="false">IFERROR(IF(AW11=0,0,IF(EXACT(LOWER(AW11),AW11),0.5*BB11,BB11)),"")</f>
        <v>0</v>
      </c>
      <c r="AY11" s="29" t="n">
        <f aca="false">IFERROR(IF(WEEKDAY(C11)=WEEKDAY($P$6),$R$6, IF(WEEKDAY(C11)=WEEKDAY($P$7),$R$7, IF(WEEKDAY(C11)=WEEKDAY($P$8),$R$8, IF(WEEKDAY(C11)=WEEKDAY($P$9),$R$9, IF(WEEKDAY(C11)=WEEKDAY($P$10),$R$10, IF(WEEKDAY(C11)=WEEKDAY($P$11),$R$11, IF(WEEKDAY(C11)=WEEKDAY($P$12),$R$12,""))))))),"")</f>
        <v>0.0208333333333333</v>
      </c>
      <c r="AZ11" s="30" t="n">
        <f aca="false">IF(F11,IF(E11,IF(E11&gt;F11,F11+"24:00"-E11,F11-E11),0),0)+IF(G11,IF(G11,IF(G11&gt;H11,H11+"24:00"-G11,H11-G11),0),0)</f>
        <v>0</v>
      </c>
      <c r="BA11" s="31" t="n">
        <f aca="false">AZ11*24</f>
        <v>0</v>
      </c>
      <c r="BB11" s="30" t="n">
        <f aca="false">IFERROR(IF(WEEKDAY(C11)=WEEKDAY($P$6),$Q$6, IF(WEEKDAY(C11)=WEEKDAY($P$7),$Q$7, IF(WEEKDAY(C11)=WEEKDAY($P$8),$Q$8, IF(WEEKDAY(C11)=WEEKDAY($P$9),$Q$9, IF(WEEKDAY(C11)=WEEKDAY($P$10),$Q$10, IF(WEEKDAY(C11)=WEEKDAY($P$11),$Q$11, IF(WEEKDAY(C11)=WEEKDAY($P$12),$Q$12,""))))))),"")</f>
        <v>0</v>
      </c>
    </row>
    <row r="12" customFormat="false" ht="17.35" hidden="false" customHeight="false" outlineLevel="0" collapsed="false">
      <c r="B12" s="32" t="n">
        <f aca="false">B11+1</f>
        <v>41919</v>
      </c>
      <c r="C12" s="33" t="n">
        <f aca="false">B12</f>
        <v>41919</v>
      </c>
      <c r="D12" s="19"/>
      <c r="E12" s="34"/>
      <c r="F12" s="34"/>
      <c r="G12" s="34"/>
      <c r="H12" s="34"/>
      <c r="I12" s="34" t="str">
        <f aca="true">IF(AZ12=0,"",IF(AY12=0,"",IF(OR(B12&lt;=TODAY(),AZ12),AY12,"")))</f>
        <v/>
      </c>
      <c r="J12" s="22" t="n">
        <f aca="false">IF(AND(Feiertage!$G$2&lt;&gt;"ja",AV12=1),IF(AZ12&gt;0,BB12+AZ12,BB12),IF(AZ12=0,0, IF(I12&lt;&gt;"",AZ12-I12,AZ12)))+AX12</f>
        <v>0</v>
      </c>
      <c r="K12" s="34" t="n">
        <f aca="false">IF(AV12=0,BB12,IF(Feiertage!$G$2="ja","00:00",BB12))</f>
        <v>0.333333333333333</v>
      </c>
      <c r="L12" s="22" t="str">
        <f aca="true">IF(OR(B12&lt;=TODAY(),J12,AW12="G"),IF(J12&lt;&gt;"",IF(J12-K12=0,"",J12-K12),IF(K12&lt;&gt;"",-K12,"")),"")</f>
        <v/>
      </c>
      <c r="M12" s="23" t="str">
        <f aca="false">IF(LOWER(AW12)=LOWER(Urlaub!$W$19),Urlaub!$S$19, IF(LOWER(AW12)=LOWER(Urlaub!$W$20),Urlaub!$S$20, IF(LOWER(AW12)=LOWER(Urlaub!$W$21),Urlaub!$S$21, IF(LOWER(AW12)=LOWER(Urlaub!$W$22),Urlaub!$S$22, IF(LOWER(AW12)=LOWER(Urlaub!$W$23),Urlaub!$S$23, IF(LOWER(AW12)=LOWER(Urlaub!$W$24),Urlaub!$S$24,""))))))&amp;IF(AND(EXACT(LOWER(AW12),AW12),AW12&lt;&gt;0)," 1/2","")</f>
        <v/>
      </c>
      <c r="N12" s="36" t="n">
        <f aca="false">24*J12*IF(WEEKDAY(C12)=WEEKDAY($P$6),$S$6, IF(WEEKDAY(C12)=WEEKDAY($P$7),$S$7, IF(WEEKDAY(C12)=WEEKDAY($P$8),$S$8, IF(WEEKDAY(C12)=WEEKDAY($P$9),$S$9, IF(WEEKDAY(C12)=WEEKDAY($P$10),$S$10, IF(WEEKDAY(C12)=WEEKDAY($P$11),$S$11, IF(WEEKDAY(C12)=WEEKDAY($P$12),$S$12,"")))))))</f>
        <v>0</v>
      </c>
      <c r="P12" s="50" t="n">
        <v>41645</v>
      </c>
      <c r="Q12" s="51" t="n">
        <v>0</v>
      </c>
      <c r="R12" s="52" t="n">
        <v>0.0208333333333333</v>
      </c>
      <c r="S12" s="53"/>
      <c r="AV12" s="0" t="n">
        <f aca="false">IF(IFERROR(MATCH($B12,Feiertage!$B$2:$B$34,0)&gt;0,0),1,0)</f>
        <v>0</v>
      </c>
      <c r="AW12" s="27" t="n">
        <f aca="false">IFERROR(HLOOKUP(DAY(B12),Urlaub!$C$4:$AG$16,MONTH(B12)+1,0),0)</f>
        <v>0</v>
      </c>
      <c r="AX12" s="28" t="n">
        <f aca="false">IFERROR(IF(AW12=0,0,IF(EXACT(LOWER(AW12),AW12),0.5*BB12,BB12)),"")</f>
        <v>0</v>
      </c>
      <c r="AY12" s="29" t="n">
        <f aca="false">IFERROR(IF(WEEKDAY(C12)=WEEKDAY($P$6),$R$6, IF(WEEKDAY(C12)=WEEKDAY($P$7),$R$7, IF(WEEKDAY(C12)=WEEKDAY($P$8),$R$8, IF(WEEKDAY(C12)=WEEKDAY($P$9),$R$9, IF(WEEKDAY(C12)=WEEKDAY($P$10),$R$10, IF(WEEKDAY(C12)=WEEKDAY($P$11),$R$11, IF(WEEKDAY(C12)=WEEKDAY($P$12),$R$12,""))))))),"")</f>
        <v>0.0208333333333333</v>
      </c>
      <c r="AZ12" s="30" t="n">
        <f aca="false">IF(F12,IF(E12,IF(E12&gt;F12,F12+"24:00"-E12,F12-E12),0),0)+IF(G12,IF(G12,IF(G12&gt;H12,H12+"24:00"-G12,H12-G12),0),0)</f>
        <v>0</v>
      </c>
      <c r="BA12" s="31" t="n">
        <f aca="false">AZ12*24</f>
        <v>0</v>
      </c>
      <c r="BB12" s="30" t="n">
        <f aca="false">IFERROR(IF(WEEKDAY(C12)=WEEKDAY($P$6),$Q$6, IF(WEEKDAY(C12)=WEEKDAY($P$7),$Q$7, IF(WEEKDAY(C12)=WEEKDAY($P$8),$Q$8, IF(WEEKDAY(C12)=WEEKDAY($P$9),$Q$9, IF(WEEKDAY(C12)=WEEKDAY($P$10),$Q$10, IF(WEEKDAY(C12)=WEEKDAY($P$11),$Q$11, IF(WEEKDAY(C12)=WEEKDAY($P$12),$Q$12,""))))))),"")</f>
        <v>0.333333333333333</v>
      </c>
    </row>
    <row r="13" customFormat="false" ht="17.35" hidden="false" customHeight="false" outlineLevel="0" collapsed="false">
      <c r="B13" s="32" t="n">
        <f aca="false">B12+1</f>
        <v>41920</v>
      </c>
      <c r="C13" s="33" t="n">
        <f aca="false">B13</f>
        <v>41920</v>
      </c>
      <c r="D13" s="19"/>
      <c r="E13" s="34"/>
      <c r="F13" s="34"/>
      <c r="G13" s="34"/>
      <c r="H13" s="34"/>
      <c r="I13" s="34" t="str">
        <f aca="true">IF(AZ13=0,"",IF(AY13=0,"",IF(OR(B13&lt;=TODAY(),AZ13),AY13,"")))</f>
        <v/>
      </c>
      <c r="J13" s="22" t="n">
        <f aca="false">IF(AND(Feiertage!$G$2&lt;&gt;"ja",AV13=1),IF(AZ13&gt;0,BB13+AZ13,BB13),IF(AZ13=0,0, IF(I13&lt;&gt;"",AZ13-I13,AZ13)))+AX13</f>
        <v>0</v>
      </c>
      <c r="K13" s="34" t="n">
        <f aca="false">IF(AV13=0,BB13,IF(Feiertage!$G$2="ja","00:00",BB13))</f>
        <v>0.333333333333333</v>
      </c>
      <c r="L13" s="22" t="str">
        <f aca="true">IF(OR(B13&lt;=TODAY(),J13,AW13="G"),IF(J13&lt;&gt;"",IF(J13-K13=0,"",J13-K13),IF(K13&lt;&gt;"",-K13,"")),"")</f>
        <v/>
      </c>
      <c r="M13" s="23" t="str">
        <f aca="false">IF(LOWER(AW13)=LOWER(Urlaub!$W$19),Urlaub!$S$19, IF(LOWER(AW13)=LOWER(Urlaub!$W$20),Urlaub!$S$20, IF(LOWER(AW13)=LOWER(Urlaub!$W$21),Urlaub!$S$21, IF(LOWER(AW13)=LOWER(Urlaub!$W$22),Urlaub!$S$22, IF(LOWER(AW13)=LOWER(Urlaub!$W$23),Urlaub!$S$23, IF(LOWER(AW13)=LOWER(Urlaub!$W$24),Urlaub!$S$24,""))))))&amp;IF(AND(EXACT(LOWER(AW13),AW13),AW13&lt;&gt;0)," 1/2","")</f>
        <v/>
      </c>
      <c r="N13" s="36" t="n">
        <f aca="false">24*J13*IF(WEEKDAY(C13)=WEEKDAY($P$6),$S$6, IF(WEEKDAY(C13)=WEEKDAY($P$7),$S$7, IF(WEEKDAY(C13)=WEEKDAY($P$8),$S$8, IF(WEEKDAY(C13)=WEEKDAY($P$9),$S$9, IF(WEEKDAY(C13)=WEEKDAY($P$10),$S$10, IF(WEEKDAY(C13)=WEEKDAY($P$11),$S$11, IF(WEEKDAY(C13)=WEEKDAY($P$12),$S$12,"")))))))</f>
        <v>0</v>
      </c>
      <c r="P13" s="12" t="s">
        <v>19</v>
      </c>
      <c r="Q13" s="54" t="n">
        <f aca="false">SUM(Q6:Q12)</f>
        <v>1.58333333333333</v>
      </c>
      <c r="R13" s="55"/>
      <c r="Y13" s="29"/>
      <c r="AV13" s="0" t="n">
        <f aca="false">IF(IFERROR(MATCH($B13,Feiertage!$B$2:$B$34,0)&gt;0,0),1,0)</f>
        <v>0</v>
      </c>
      <c r="AW13" s="27" t="n">
        <f aca="false">IFERROR(HLOOKUP(DAY(B13),Urlaub!$C$4:$AG$16,MONTH(B13)+1,0),0)</f>
        <v>0</v>
      </c>
      <c r="AX13" s="28" t="n">
        <f aca="false">IFERROR(IF(AW13=0,0,IF(EXACT(LOWER(AW13),AW13),0.5*BB13,BB13)),"")</f>
        <v>0</v>
      </c>
      <c r="AY13" s="29" t="n">
        <f aca="false">IFERROR(IF(WEEKDAY(C13)=WEEKDAY($P$6),$R$6, IF(WEEKDAY(C13)=WEEKDAY($P$7),$R$7, IF(WEEKDAY(C13)=WEEKDAY($P$8),$R$8, IF(WEEKDAY(C13)=WEEKDAY($P$9),$R$9, IF(WEEKDAY(C13)=WEEKDAY($P$10),$R$10, IF(WEEKDAY(C13)=WEEKDAY($P$11),$R$11, IF(WEEKDAY(C13)=WEEKDAY($P$12),$R$12,""))))))),"")</f>
        <v>0.0208333333333333</v>
      </c>
      <c r="AZ13" s="30" t="n">
        <f aca="false">IF(F13,IF(E13,IF(E13&gt;F13,F13+"24:00"-E13,F13-E13),0),0)+IF(G13,IF(G13,IF(G13&gt;H13,H13+"24:00"-G13,H13-G13),0),0)</f>
        <v>0</v>
      </c>
      <c r="BA13" s="31" t="n">
        <f aca="false">AZ13*24</f>
        <v>0</v>
      </c>
      <c r="BB13" s="30" t="n">
        <f aca="false">IFERROR(IF(WEEKDAY(C13)=WEEKDAY($P$6),$Q$6, IF(WEEKDAY(C13)=WEEKDAY($P$7),$Q$7, IF(WEEKDAY(C13)=WEEKDAY($P$8),$Q$8, IF(WEEKDAY(C13)=WEEKDAY($P$9),$Q$9, IF(WEEKDAY(C13)=WEEKDAY($P$10),$Q$10, IF(WEEKDAY(C13)=WEEKDAY($P$11),$Q$11, IF(WEEKDAY(C13)=WEEKDAY($P$12),$Q$12,""))))))),"")</f>
        <v>0.333333333333333</v>
      </c>
    </row>
    <row r="14" customFormat="false" ht="17.35" hidden="false" customHeight="false" outlineLevel="0" collapsed="false">
      <c r="B14" s="32" t="n">
        <f aca="false">B13+1</f>
        <v>41921</v>
      </c>
      <c r="C14" s="33" t="n">
        <f aca="false">B14</f>
        <v>41921</v>
      </c>
      <c r="D14" s="19"/>
      <c r="E14" s="34"/>
      <c r="F14" s="34"/>
      <c r="G14" s="34"/>
      <c r="H14" s="34"/>
      <c r="I14" s="34" t="str">
        <f aca="true">IF(AZ14=0,"",IF(AY14=0,"",IF(OR(B14&lt;=TODAY(),AZ14),AY14,"")))</f>
        <v/>
      </c>
      <c r="J14" s="22" t="n">
        <f aca="false">IF(AND(Feiertage!$G$2&lt;&gt;"ja",AV14=1),IF(AZ14&gt;0,BB14+AZ14,BB14),IF(AZ14=0,0, IF(I14&lt;&gt;"",AZ14-I14,AZ14)))+AX14</f>
        <v>0</v>
      </c>
      <c r="K14" s="34" t="n">
        <f aca="false">IF(AV14=0,BB14,IF(Feiertage!$G$2="ja","00:00",BB14))</f>
        <v>0.333333333333333</v>
      </c>
      <c r="L14" s="22" t="str">
        <f aca="true">IF(OR(B14&lt;=TODAY(),J14,AW14="G"),IF(J14&lt;&gt;"",IF(J14-K14=0,"",J14-K14),IF(K14&lt;&gt;"",-K14,"")),"")</f>
        <v/>
      </c>
      <c r="M14" s="23" t="str">
        <f aca="false">IF(LOWER(AW14)=LOWER(Urlaub!$W$19),Urlaub!$S$19, IF(LOWER(AW14)=LOWER(Urlaub!$W$20),Urlaub!$S$20, IF(LOWER(AW14)=LOWER(Urlaub!$W$21),Urlaub!$S$21, IF(LOWER(AW14)=LOWER(Urlaub!$W$22),Urlaub!$S$22, IF(LOWER(AW14)=LOWER(Urlaub!$W$23),Urlaub!$S$23, IF(LOWER(AW14)=LOWER(Urlaub!$W$24),Urlaub!$S$24,""))))))&amp;IF(AND(EXACT(LOWER(AW14),AW14),AW14&lt;&gt;0)," 1/2","")</f>
        <v/>
      </c>
      <c r="N14" s="36" t="n">
        <f aca="false">24*J14*IF(WEEKDAY(C14)=WEEKDAY($P$6),$S$6, IF(WEEKDAY(C14)=WEEKDAY($P$7),$S$7, IF(WEEKDAY(C14)=WEEKDAY($P$8),$S$8, IF(WEEKDAY(C14)=WEEKDAY($P$9),$S$9, IF(WEEKDAY(C14)=WEEKDAY($P$10),$S$10, IF(WEEKDAY(C14)=WEEKDAY($P$11),$S$11, IF(WEEKDAY(C14)=WEEKDAY($P$12),$S$12,"")))))))</f>
        <v>0</v>
      </c>
      <c r="O14" s="16"/>
      <c r="AV14" s="0" t="n">
        <f aca="false">IF(IFERROR(MATCH($B14,Feiertage!$B$2:$B$34,0)&gt;0,0),1,0)</f>
        <v>0</v>
      </c>
      <c r="AW14" s="27" t="n">
        <f aca="false">IFERROR(HLOOKUP(DAY(B14),Urlaub!$C$4:$AG$16,MONTH(B14)+1,0),0)</f>
        <v>0</v>
      </c>
      <c r="AX14" s="28" t="n">
        <f aca="false">IFERROR(IF(AW14=0,0,IF(EXACT(LOWER(AW14),AW14),0.5*BB14,BB14)),"")</f>
        <v>0</v>
      </c>
      <c r="AY14" s="29" t="n">
        <f aca="false">IFERROR(IF(WEEKDAY(C14)=WEEKDAY($P$6),$R$6, IF(WEEKDAY(C14)=WEEKDAY($P$7),$R$7, IF(WEEKDAY(C14)=WEEKDAY($P$8),$R$8, IF(WEEKDAY(C14)=WEEKDAY($P$9),$R$9, IF(WEEKDAY(C14)=WEEKDAY($P$10),$R$10, IF(WEEKDAY(C14)=WEEKDAY($P$11),$R$11, IF(WEEKDAY(C14)=WEEKDAY($P$12),$R$12,""))))))),"")</f>
        <v>0.0208333333333333</v>
      </c>
      <c r="AZ14" s="30" t="n">
        <f aca="false">IF(F14,IF(E14,IF(E14&gt;F14,F14+"24:00"-E14,F14-E14),0),0)+IF(G14,IF(G14,IF(G14&gt;H14,H14+"24:00"-G14,H14-G14),0),0)</f>
        <v>0</v>
      </c>
      <c r="BA14" s="31" t="n">
        <f aca="false">AZ14*24</f>
        <v>0</v>
      </c>
      <c r="BB14" s="30" t="n">
        <f aca="false">IFERROR(IF(WEEKDAY(C14)=WEEKDAY($P$6),$Q$6, IF(WEEKDAY(C14)=WEEKDAY($P$7),$Q$7, IF(WEEKDAY(C14)=WEEKDAY($P$8),$Q$8, IF(WEEKDAY(C14)=WEEKDAY($P$9),$Q$9, IF(WEEKDAY(C14)=WEEKDAY($P$10),$Q$10, IF(WEEKDAY(C14)=WEEKDAY($P$11),$Q$11, IF(WEEKDAY(C14)=WEEKDAY($P$12),$Q$12,""))))))),"")</f>
        <v>0.333333333333333</v>
      </c>
    </row>
    <row r="15" customFormat="false" ht="17.35" hidden="false" customHeight="false" outlineLevel="0" collapsed="false">
      <c r="B15" s="32" t="n">
        <f aca="false">B14+1</f>
        <v>41922</v>
      </c>
      <c r="C15" s="33" t="n">
        <f aca="false">B15</f>
        <v>41922</v>
      </c>
      <c r="D15" s="19"/>
      <c r="E15" s="34"/>
      <c r="F15" s="34"/>
      <c r="G15" s="34"/>
      <c r="H15" s="34"/>
      <c r="I15" s="34" t="str">
        <f aca="true">IF(AZ15=0,"",IF(AY15=0,"",IF(OR(B15&lt;=TODAY(),AZ15),AY15,"")))</f>
        <v/>
      </c>
      <c r="J15" s="22" t="n">
        <f aca="false">IF(AND(Feiertage!$G$2&lt;&gt;"ja",AV15=1),IF(AZ15&gt;0,BB15+AZ15,BB15),IF(AZ15=0,0, IF(I15&lt;&gt;"",AZ15-I15,AZ15)))+AX15</f>
        <v>0</v>
      </c>
      <c r="K15" s="34" t="n">
        <f aca="false">IF(AV15=0,BB15,IF(Feiertage!$G$2="ja","00:00",BB15))</f>
        <v>0.333333333333333</v>
      </c>
      <c r="L15" s="22" t="str">
        <f aca="true">IF(OR(B15&lt;=TODAY(),J15,AW15="G"),IF(J15&lt;&gt;"",IF(J15-K15=0,"",J15-K15),IF(K15&lt;&gt;"",-K15,"")),"")</f>
        <v/>
      </c>
      <c r="M15" s="23" t="str">
        <f aca="false">IF(LOWER(AW15)=LOWER(Urlaub!$W$19),Urlaub!$S$19, IF(LOWER(AW15)=LOWER(Urlaub!$W$20),Urlaub!$S$20, IF(LOWER(AW15)=LOWER(Urlaub!$W$21),Urlaub!$S$21, IF(LOWER(AW15)=LOWER(Urlaub!$W$22),Urlaub!$S$22, IF(LOWER(AW15)=LOWER(Urlaub!$W$23),Urlaub!$S$23, IF(LOWER(AW15)=LOWER(Urlaub!$W$24),Urlaub!$S$24,""))))))&amp;IF(AND(EXACT(LOWER(AW15),AW15),AW15&lt;&gt;0)," 1/2","")</f>
        <v/>
      </c>
      <c r="N15" s="36" t="n">
        <f aca="false">24*J15*IF(WEEKDAY(C15)=WEEKDAY($P$6),$S$6, IF(WEEKDAY(C15)=WEEKDAY($P$7),$S$7, IF(WEEKDAY(C15)=WEEKDAY($P$8),$S$8, IF(WEEKDAY(C15)=WEEKDAY($P$9),$S$9, IF(WEEKDAY(C15)=WEEKDAY($P$10),$S$10, IF(WEEKDAY(C15)=WEEKDAY($P$11),$S$11, IF(WEEKDAY(C15)=WEEKDAY($P$12),$S$12,"")))))))</f>
        <v>0</v>
      </c>
      <c r="AV15" s="0" t="n">
        <f aca="false">IF(IFERROR(MATCH($B15,Feiertage!$B$2:$B$34,0)&gt;0,0),1,0)</f>
        <v>0</v>
      </c>
      <c r="AW15" s="27" t="n">
        <f aca="false">IFERROR(HLOOKUP(DAY(B15),Urlaub!$C$4:$AG$16,MONTH(B15)+1,0),0)</f>
        <v>0</v>
      </c>
      <c r="AX15" s="28" t="n">
        <f aca="false">IFERROR(IF(AW15=0,0,IF(EXACT(LOWER(AW15),AW15),0.5*BB15,BB15)),"")</f>
        <v>0</v>
      </c>
      <c r="AY15" s="29" t="n">
        <f aca="false">IFERROR(IF(WEEKDAY(C15)=WEEKDAY($P$6),$R$6, IF(WEEKDAY(C15)=WEEKDAY($P$7),$R$7, IF(WEEKDAY(C15)=WEEKDAY($P$8),$R$8, IF(WEEKDAY(C15)=WEEKDAY($P$9),$R$9, IF(WEEKDAY(C15)=WEEKDAY($P$10),$R$10, IF(WEEKDAY(C15)=WEEKDAY($P$11),$R$11, IF(WEEKDAY(C15)=WEEKDAY($P$12),$R$12,""))))))),"")</f>
        <v>0.0208333333333333</v>
      </c>
      <c r="AZ15" s="30" t="n">
        <f aca="false">IF(F15,IF(E15,IF(E15&gt;F15,F15+"24:00"-E15,F15-E15),0),0)+IF(G15,IF(G15,IF(G15&gt;H15,H15+"24:00"-G15,H15-G15),0),0)</f>
        <v>0</v>
      </c>
      <c r="BA15" s="31" t="n">
        <f aca="false">AZ15*24</f>
        <v>0</v>
      </c>
      <c r="BB15" s="30" t="n">
        <f aca="false">IFERROR(IF(WEEKDAY(C15)=WEEKDAY($P$6),$Q$6, IF(WEEKDAY(C15)=WEEKDAY($P$7),$Q$7, IF(WEEKDAY(C15)=WEEKDAY($P$8),$Q$8, IF(WEEKDAY(C15)=WEEKDAY($P$9),$Q$9, IF(WEEKDAY(C15)=WEEKDAY($P$10),$Q$10, IF(WEEKDAY(C15)=WEEKDAY($P$11),$Q$11, IF(WEEKDAY(C15)=WEEKDAY($P$12),$Q$12,""))))))),"")</f>
        <v>0.333333333333333</v>
      </c>
    </row>
    <row r="16" customFormat="false" ht="17.35" hidden="false" customHeight="false" outlineLevel="0" collapsed="false">
      <c r="B16" s="32" t="n">
        <f aca="false">B15+1</f>
        <v>41923</v>
      </c>
      <c r="C16" s="33" t="n">
        <f aca="false">B16</f>
        <v>41923</v>
      </c>
      <c r="D16" s="19"/>
      <c r="E16" s="34"/>
      <c r="F16" s="34"/>
      <c r="G16" s="34"/>
      <c r="H16" s="34"/>
      <c r="I16" s="34" t="str">
        <f aca="true">IF(AZ16=0,"",IF(AY16=0,"",IF(OR(B16&lt;=TODAY(),AZ16),AY16,"")))</f>
        <v/>
      </c>
      <c r="J16" s="22" t="n">
        <f aca="false">IF(AND(Feiertage!$G$2&lt;&gt;"ja",AV16=1),IF(AZ16&gt;0,BB16+AZ16,BB16),IF(AZ16=0,0, IF(I16&lt;&gt;"",AZ16-I16,AZ16)))+AX16</f>
        <v>0</v>
      </c>
      <c r="K16" s="34" t="n">
        <f aca="false">IF(AV16=0,BB16,IF(Feiertage!$G$2="ja","00:00",BB16))</f>
        <v>0.25</v>
      </c>
      <c r="L16" s="22" t="str">
        <f aca="true">IF(OR(B16&lt;=TODAY(),J16,AW16="G"),IF(J16&lt;&gt;"",IF(J16-K16=0,"",J16-K16),IF(K16&lt;&gt;"",-K16,"")),"")</f>
        <v/>
      </c>
      <c r="M16" s="23" t="str">
        <f aca="false">IF(LOWER(AW16)=LOWER(Urlaub!$W$19),Urlaub!$S$19, IF(LOWER(AW16)=LOWER(Urlaub!$W$20),Urlaub!$S$20, IF(LOWER(AW16)=LOWER(Urlaub!$W$21),Urlaub!$S$21, IF(LOWER(AW16)=LOWER(Urlaub!$W$22),Urlaub!$S$22, IF(LOWER(AW16)=LOWER(Urlaub!$W$23),Urlaub!$S$23, IF(LOWER(AW16)=LOWER(Urlaub!$W$24),Urlaub!$S$24,""))))))&amp;IF(AND(EXACT(LOWER(AW16),AW16),AW16&lt;&gt;0)," 1/2","")</f>
        <v/>
      </c>
      <c r="N16" s="36" t="n">
        <f aca="false">24*J16*IF(WEEKDAY(C16)=WEEKDAY($P$6),$S$6, IF(WEEKDAY(C16)=WEEKDAY($P$7),$S$7, IF(WEEKDAY(C16)=WEEKDAY($P$8),$S$8, IF(WEEKDAY(C16)=WEEKDAY($P$9),$S$9, IF(WEEKDAY(C16)=WEEKDAY($P$10),$S$10, IF(WEEKDAY(C16)=WEEKDAY($P$11),$S$11, IF(WEEKDAY(C16)=WEEKDAY($P$12),$S$12,"")))))))</f>
        <v>0</v>
      </c>
      <c r="AV16" s="0" t="n">
        <f aca="false">IF(IFERROR(MATCH($B16,Feiertage!$B$2:$B$34,0)&gt;0,0),1,0)</f>
        <v>0</v>
      </c>
      <c r="AW16" s="27" t="n">
        <f aca="false">IFERROR(HLOOKUP(DAY(B16),Urlaub!$C$4:$AG$16,MONTH(B16)+1,0),0)</f>
        <v>0</v>
      </c>
      <c r="AX16" s="28" t="n">
        <f aca="false">IFERROR(IF(AW16=0,0,IF(EXACT(LOWER(AW16),AW16),0.5*BB16,BB16)),"")</f>
        <v>0</v>
      </c>
      <c r="AY16" s="29" t="n">
        <f aca="false">IFERROR(IF(WEEKDAY(C16)=WEEKDAY($P$6),$R$6, IF(WEEKDAY(C16)=WEEKDAY($P$7),$R$7, IF(WEEKDAY(C16)=WEEKDAY($P$8),$R$8, IF(WEEKDAY(C16)=WEEKDAY($P$9),$R$9, IF(WEEKDAY(C16)=WEEKDAY($P$10),$R$10, IF(WEEKDAY(C16)=WEEKDAY($P$11),$R$11, IF(WEEKDAY(C16)=WEEKDAY($P$12),$R$12,""))))))),"")</f>
        <v>0.0208333333333333</v>
      </c>
      <c r="AZ16" s="30" t="n">
        <f aca="false">IF(F16,IF(E16,IF(E16&gt;F16,F16+"24:00"-E16,F16-E16),0),0)+IF(G16,IF(G16,IF(G16&gt;H16,H16+"24:00"-G16,H16-G16),0),0)</f>
        <v>0</v>
      </c>
      <c r="BA16" s="31" t="n">
        <f aca="false">AZ16*24</f>
        <v>0</v>
      </c>
      <c r="BB16" s="30" t="n">
        <f aca="false">IFERROR(IF(WEEKDAY(C16)=WEEKDAY($P$6),$Q$6, IF(WEEKDAY(C16)=WEEKDAY($P$7),$Q$7, IF(WEEKDAY(C16)=WEEKDAY($P$8),$Q$8, IF(WEEKDAY(C16)=WEEKDAY($P$9),$Q$9, IF(WEEKDAY(C16)=WEEKDAY($P$10),$Q$10, IF(WEEKDAY(C16)=WEEKDAY($P$11),$Q$11, IF(WEEKDAY(C16)=WEEKDAY($P$12),$Q$12,""))))))),"")</f>
        <v>0.25</v>
      </c>
    </row>
    <row r="17" customFormat="false" ht="17.35" hidden="false" customHeight="false" outlineLevel="0" collapsed="false">
      <c r="B17" s="32" t="n">
        <f aca="false">B16+1</f>
        <v>41924</v>
      </c>
      <c r="C17" s="33" t="n">
        <f aca="false">B17</f>
        <v>41924</v>
      </c>
      <c r="D17" s="19"/>
      <c r="E17" s="34"/>
      <c r="F17" s="34"/>
      <c r="G17" s="34"/>
      <c r="H17" s="34"/>
      <c r="I17" s="34" t="str">
        <f aca="true">IF(AZ17=0,"",IF(AY17=0,"",IF(OR(B17&lt;=TODAY(),AZ17),AY17,"")))</f>
        <v/>
      </c>
      <c r="J17" s="22" t="n">
        <f aca="false">IF(AND(Feiertage!$G$2&lt;&gt;"ja",AV17=1),IF(AZ17&gt;0,BB17+AZ17,BB17),IF(AZ17=0,0, IF(I17&lt;&gt;"",AZ17-I17,AZ17)))+AX17</f>
        <v>0</v>
      </c>
      <c r="K17" s="34" t="n">
        <f aca="false">IF(AV17=0,BB17,IF(Feiertage!$G$2="ja","00:00",BB17))</f>
        <v>0</v>
      </c>
      <c r="L17" s="22" t="str">
        <f aca="true">IF(OR(B17&lt;=TODAY(),J17,AW17="G"),IF(J17&lt;&gt;"",IF(J17-K17=0,"",J17-K17),IF(K17&lt;&gt;"",-K17,"")),"")</f>
        <v/>
      </c>
      <c r="M17" s="23" t="str">
        <f aca="false">IF(LOWER(AW17)=LOWER(Urlaub!$W$19),Urlaub!$S$19, IF(LOWER(AW17)=LOWER(Urlaub!$W$20),Urlaub!$S$20, IF(LOWER(AW17)=LOWER(Urlaub!$W$21),Urlaub!$S$21, IF(LOWER(AW17)=LOWER(Urlaub!$W$22),Urlaub!$S$22, IF(LOWER(AW17)=LOWER(Urlaub!$W$23),Urlaub!$S$23, IF(LOWER(AW17)=LOWER(Urlaub!$W$24),Urlaub!$S$24,""))))))&amp;IF(AND(EXACT(LOWER(AW17),AW17),AW17&lt;&gt;0)," 1/2","")</f>
        <v/>
      </c>
      <c r="N17" s="36" t="n">
        <f aca="false">24*J17*IF(WEEKDAY(C17)=WEEKDAY($P$6),$S$6, IF(WEEKDAY(C17)=WEEKDAY($P$7),$S$7, IF(WEEKDAY(C17)=WEEKDAY($P$8),$S$8, IF(WEEKDAY(C17)=WEEKDAY($P$9),$S$9, IF(WEEKDAY(C17)=WEEKDAY($P$10),$S$10, IF(WEEKDAY(C17)=WEEKDAY($P$11),$S$11, IF(WEEKDAY(C17)=WEEKDAY($P$12),$S$12,"")))))))</f>
        <v>0</v>
      </c>
      <c r="AV17" s="0" t="n">
        <f aca="false">IF(IFERROR(MATCH($B17,Feiertage!$B$2:$B$34,0)&gt;0,0),1,0)</f>
        <v>0</v>
      </c>
      <c r="AW17" s="27" t="n">
        <f aca="false">IFERROR(HLOOKUP(DAY(B17),Urlaub!$C$4:$AG$16,MONTH(B17)+1,0),0)</f>
        <v>0</v>
      </c>
      <c r="AX17" s="28" t="n">
        <f aca="false">IFERROR(IF(OR(AW17=0,AW17="G"),0,IF(EXACT(LOWER(AW17),AW17),0.5*BB17,BB17)),"")</f>
        <v>0</v>
      </c>
      <c r="AY17" s="29" t="n">
        <f aca="false">IFERROR(IF(WEEKDAY(C17)=WEEKDAY($P$6),$R$6, IF(WEEKDAY(C17)=WEEKDAY($P$7),$R$7, IF(WEEKDAY(C17)=WEEKDAY($P$8),$R$8, IF(WEEKDAY(C17)=WEEKDAY($P$9),$R$9, IF(WEEKDAY(C17)=WEEKDAY($P$10),$R$10, IF(WEEKDAY(C17)=WEEKDAY($P$11),$R$11, IF(WEEKDAY(C17)=WEEKDAY($P$12),$R$12,""))))))),"")</f>
        <v>0.0208333333333333</v>
      </c>
      <c r="AZ17" s="30" t="n">
        <f aca="false">IF(F17,IF(E17,IF(E17&gt;F17,F17+"24:00"-E17,F17-E17),0),0)+IF(G17,IF(G17,IF(G17&gt;H17,H17+"24:00"-G17,H17-G17),0),0)</f>
        <v>0</v>
      </c>
      <c r="BA17" s="31" t="n">
        <f aca="false">AZ17*24</f>
        <v>0</v>
      </c>
      <c r="BB17" s="30" t="n">
        <f aca="false">IFERROR(IF(WEEKDAY(C17)=WEEKDAY($P$6),$Q$6, IF(WEEKDAY(C17)=WEEKDAY($P$7),$Q$7, IF(WEEKDAY(C17)=WEEKDAY($P$8),$Q$8, IF(WEEKDAY(C17)=WEEKDAY($P$9),$Q$9, IF(WEEKDAY(C17)=WEEKDAY($P$10),$Q$10, IF(WEEKDAY(C17)=WEEKDAY($P$11),$Q$11, IF(WEEKDAY(C17)=WEEKDAY($P$12),$Q$12,""))))))),"")</f>
        <v>0</v>
      </c>
    </row>
    <row r="18" customFormat="false" ht="17.35" hidden="false" customHeight="false" outlineLevel="0" collapsed="false">
      <c r="B18" s="32" t="n">
        <f aca="false">B17+1</f>
        <v>41925</v>
      </c>
      <c r="C18" s="33" t="n">
        <f aca="false">B18</f>
        <v>41925</v>
      </c>
      <c r="D18" s="19"/>
      <c r="E18" s="34"/>
      <c r="F18" s="34"/>
      <c r="G18" s="34"/>
      <c r="H18" s="34"/>
      <c r="I18" s="34" t="str">
        <f aca="true">IF(AZ18=0,"",IF(AY18=0,"",IF(OR(B18&lt;=TODAY(),AZ18),AY18,"")))</f>
        <v/>
      </c>
      <c r="J18" s="22" t="n">
        <f aca="false">IF(AND(Feiertage!$G$2&lt;&gt;"ja",AV18=1),IF(AZ18&gt;0,BB18+AZ18,BB18),IF(AZ18=0,0, IF(I18&lt;&gt;"",AZ18-I18,AZ18)))+AX18</f>
        <v>0</v>
      </c>
      <c r="K18" s="34" t="n">
        <f aca="false">IF(AV18=0,BB18,IF(Feiertage!$G$2="ja","00:00",BB18))</f>
        <v>0</v>
      </c>
      <c r="L18" s="22" t="str">
        <f aca="true">IF(OR(B18&lt;=TODAY(),J18,AW18="G"),IF(J18&lt;&gt;"",IF(J18-K18=0,"",J18-K18),IF(K18&lt;&gt;"",-K18,"")),"")</f>
        <v/>
      </c>
      <c r="M18" s="23" t="str">
        <f aca="false">IF(LOWER(AW18)=LOWER(Urlaub!$W$19),Urlaub!$S$19, IF(LOWER(AW18)=LOWER(Urlaub!$W$20),Urlaub!$S$20, IF(LOWER(AW18)=LOWER(Urlaub!$W$21),Urlaub!$S$21, IF(LOWER(AW18)=LOWER(Urlaub!$W$22),Urlaub!$S$22, IF(LOWER(AW18)=LOWER(Urlaub!$W$23),Urlaub!$S$23, IF(LOWER(AW18)=LOWER(Urlaub!$W$24),Urlaub!$S$24,""))))))&amp;IF(AND(EXACT(LOWER(AW18),AW18),AW18&lt;&gt;0)," 1/2","")</f>
        <v/>
      </c>
      <c r="N18" s="36" t="n">
        <f aca="false">24*J18*IF(WEEKDAY(C18)=WEEKDAY($P$6),$S$6, IF(WEEKDAY(C18)=WEEKDAY($P$7),$S$7, IF(WEEKDAY(C18)=WEEKDAY($P$8),$S$8, IF(WEEKDAY(C18)=WEEKDAY($P$9),$S$9, IF(WEEKDAY(C18)=WEEKDAY($P$10),$S$10, IF(WEEKDAY(C18)=WEEKDAY($P$11),$S$11, IF(WEEKDAY(C18)=WEEKDAY($P$12),$S$12,"")))))))</f>
        <v>0</v>
      </c>
      <c r="AV18" s="0" t="n">
        <f aca="false">IF(IFERROR(MATCH($B18,Feiertage!$B$2:$B$34,0)&gt;0,0),1,0)</f>
        <v>0</v>
      </c>
      <c r="AW18" s="27" t="n">
        <f aca="false">IFERROR(HLOOKUP(DAY(B18),Urlaub!$C$4:$AG$16,MONTH(B18)+1,0),0)</f>
        <v>0</v>
      </c>
      <c r="AX18" s="28" t="n">
        <f aca="false">IFERROR(IF(OR(AW18=0,AW18="G"),0,IF(EXACT(LOWER(AW18),AW18),0.5*BB18,BB18)),"")</f>
        <v>0</v>
      </c>
      <c r="AY18" s="29" t="n">
        <f aca="false">IFERROR(IF(WEEKDAY(C18)=WEEKDAY($P$6),$R$6, IF(WEEKDAY(C18)=WEEKDAY($P$7),$R$7, IF(WEEKDAY(C18)=WEEKDAY($P$8),$R$8, IF(WEEKDAY(C18)=WEEKDAY($P$9),$R$9, IF(WEEKDAY(C18)=WEEKDAY($P$10),$R$10, IF(WEEKDAY(C18)=WEEKDAY($P$11),$R$11, IF(WEEKDAY(C18)=WEEKDAY($P$12),$R$12,""))))))),"")</f>
        <v>0.0208333333333333</v>
      </c>
      <c r="AZ18" s="30" t="n">
        <f aca="false">IF(F18,IF(E18,IF(E18&gt;F18,F18+"24:00"-E18,F18-E18),0),0)+IF(G18,IF(G18,IF(G18&gt;H18,H18+"24:00"-G18,H18-G18),0),0)</f>
        <v>0</v>
      </c>
      <c r="BA18" s="31" t="n">
        <f aca="false">AZ18*24</f>
        <v>0</v>
      </c>
      <c r="BB18" s="30" t="n">
        <f aca="false">IFERROR(IF(WEEKDAY(C18)=WEEKDAY($P$6),$Q$6, IF(WEEKDAY(C18)=WEEKDAY($P$7),$Q$7, IF(WEEKDAY(C18)=WEEKDAY($P$8),$Q$8, IF(WEEKDAY(C18)=WEEKDAY($P$9),$Q$9, IF(WEEKDAY(C18)=WEEKDAY($P$10),$Q$10, IF(WEEKDAY(C18)=WEEKDAY($P$11),$Q$11, IF(WEEKDAY(C18)=WEEKDAY($P$12),$Q$12,""))))))),"")</f>
        <v>0</v>
      </c>
    </row>
    <row r="19" customFormat="false" ht="17.35" hidden="false" customHeight="false" outlineLevel="0" collapsed="false">
      <c r="B19" s="32" t="n">
        <f aca="false">B18+1</f>
        <v>41926</v>
      </c>
      <c r="C19" s="33" t="n">
        <f aca="false">B19</f>
        <v>41926</v>
      </c>
      <c r="D19" s="19"/>
      <c r="E19" s="34"/>
      <c r="F19" s="34"/>
      <c r="G19" s="34"/>
      <c r="H19" s="34"/>
      <c r="I19" s="34" t="str">
        <f aca="true">IF(AZ19=0,"",IF(AY19=0,"",IF(OR(B19&lt;=TODAY(),AZ19),AY19,"")))</f>
        <v/>
      </c>
      <c r="J19" s="22" t="n">
        <f aca="false">IF(AND(Feiertage!$G$2&lt;&gt;"ja",AV19=1),IF(AZ19&gt;0,BB19+AZ19,BB19),IF(AZ19=0,0, IF(I19&lt;&gt;"",AZ19-I19,AZ19)))+AX19</f>
        <v>0</v>
      </c>
      <c r="K19" s="34" t="n">
        <f aca="false">IF(AV19=0,BB19,IF(Feiertage!$G$2="ja","00:00",BB19))</f>
        <v>0.333333333333333</v>
      </c>
      <c r="L19" s="22" t="str">
        <f aca="true">IF(OR(B19&lt;=TODAY(),J19,AW19="G"),IF(J19&lt;&gt;"",IF(J19-K19=0,"",J19-K19),IF(K19&lt;&gt;"",-K19,"")),"")</f>
        <v/>
      </c>
      <c r="M19" s="23" t="str">
        <f aca="false">IF(LOWER(AW19)=LOWER(Urlaub!$W$19),Urlaub!$S$19, IF(LOWER(AW19)=LOWER(Urlaub!$W$20),Urlaub!$S$20, IF(LOWER(AW19)=LOWER(Urlaub!$W$21),Urlaub!$S$21, IF(LOWER(AW19)=LOWER(Urlaub!$W$22),Urlaub!$S$22, IF(LOWER(AW19)=LOWER(Urlaub!$W$23),Urlaub!$S$23, IF(LOWER(AW19)=LOWER(Urlaub!$W$24),Urlaub!$S$24,""))))))&amp;IF(AND(EXACT(LOWER(AW19),AW19),AW19&lt;&gt;0)," 1/2","")</f>
        <v/>
      </c>
      <c r="N19" s="36" t="n">
        <f aca="false">24*J19*IF(WEEKDAY(C19)=WEEKDAY($P$6),$S$6, IF(WEEKDAY(C19)=WEEKDAY($P$7),$S$7, IF(WEEKDAY(C19)=WEEKDAY($P$8),$S$8, IF(WEEKDAY(C19)=WEEKDAY($P$9),$S$9, IF(WEEKDAY(C19)=WEEKDAY($P$10),$S$10, IF(WEEKDAY(C19)=WEEKDAY($P$11),$S$11, IF(WEEKDAY(C19)=WEEKDAY($P$12),$S$12,"")))))))</f>
        <v>0</v>
      </c>
      <c r="AV19" s="0" t="n">
        <f aca="false">IF(IFERROR(MATCH($B19,Feiertage!$B$2:$B$34,0)&gt;0,0),1,0)</f>
        <v>0</v>
      </c>
      <c r="AW19" s="27" t="n">
        <f aca="false">IFERROR(HLOOKUP(DAY(B19),Urlaub!$C$4:$AG$16,MONTH(B19)+1,0),0)</f>
        <v>0</v>
      </c>
      <c r="AX19" s="28" t="n">
        <f aca="false">IFERROR(IF(OR(AW19=0,AW19="G"),0,IF(EXACT(LOWER(AW19),AW19),0.5*BB19,BB19)),"")</f>
        <v>0</v>
      </c>
      <c r="AY19" s="29" t="n">
        <f aca="false">IFERROR(IF(WEEKDAY(C19)=WEEKDAY($P$6),$R$6, IF(WEEKDAY(C19)=WEEKDAY($P$7),$R$7, IF(WEEKDAY(C19)=WEEKDAY($P$8),$R$8, IF(WEEKDAY(C19)=WEEKDAY($P$9),$R$9, IF(WEEKDAY(C19)=WEEKDAY($P$10),$R$10, IF(WEEKDAY(C19)=WEEKDAY($P$11),$R$11, IF(WEEKDAY(C19)=WEEKDAY($P$12),$R$12,""))))))),"")</f>
        <v>0.0208333333333333</v>
      </c>
      <c r="AZ19" s="30" t="n">
        <f aca="false">IF(F19,IF(E19,IF(E19&gt;F19,F19+"24:00"-E19,F19-E19),0),0)+IF(G19,IF(G19,IF(G19&gt;H19,H19+"24:00"-G19,H19-G19),0),0)</f>
        <v>0</v>
      </c>
      <c r="BA19" s="31" t="n">
        <f aca="false">AZ19*24</f>
        <v>0</v>
      </c>
      <c r="BB19" s="30" t="n">
        <f aca="false">IFERROR(IF(WEEKDAY(C19)=WEEKDAY($P$6),$Q$6, IF(WEEKDAY(C19)=WEEKDAY($P$7),$Q$7, IF(WEEKDAY(C19)=WEEKDAY($P$8),$Q$8, IF(WEEKDAY(C19)=WEEKDAY($P$9),$Q$9, IF(WEEKDAY(C19)=WEEKDAY($P$10),$Q$10, IF(WEEKDAY(C19)=WEEKDAY($P$11),$Q$11, IF(WEEKDAY(C19)=WEEKDAY($P$12),$Q$12,""))))))),"")</f>
        <v>0.333333333333333</v>
      </c>
    </row>
    <row r="20" customFormat="false" ht="17.35" hidden="false" customHeight="false" outlineLevel="0" collapsed="false">
      <c r="B20" s="32" t="n">
        <f aca="false">B19+1</f>
        <v>41927</v>
      </c>
      <c r="C20" s="33" t="n">
        <f aca="false">B20</f>
        <v>41927</v>
      </c>
      <c r="D20" s="19"/>
      <c r="E20" s="34"/>
      <c r="F20" s="34"/>
      <c r="G20" s="34"/>
      <c r="H20" s="34"/>
      <c r="I20" s="34" t="str">
        <f aca="true">IF(AZ20=0,"",IF(AY20=0,"",IF(OR(B20&lt;=TODAY(),AZ20),AY20,"")))</f>
        <v/>
      </c>
      <c r="J20" s="22" t="n">
        <f aca="false">IF(AND(Feiertage!$G$2&lt;&gt;"ja",AV20=1),IF(AZ20&gt;0,BB20+AZ20,BB20),IF(AZ20=0,0, IF(I20&lt;&gt;"",AZ20-I20,AZ20)))+AX20</f>
        <v>0</v>
      </c>
      <c r="K20" s="34" t="n">
        <f aca="false">IF(AV20=0,BB20,IF(Feiertage!$G$2="ja","00:00",BB20))</f>
        <v>0.333333333333333</v>
      </c>
      <c r="L20" s="22" t="str">
        <f aca="true">IF(OR(B20&lt;=TODAY(),J20,AW20="G"),IF(J20&lt;&gt;"",IF(J20-K20=0,"",J20-K20),IF(K20&lt;&gt;"",-K20,"")),"")</f>
        <v/>
      </c>
      <c r="M20" s="23" t="str">
        <f aca="false">IF(LOWER(AW20)=LOWER(Urlaub!$W$19),Urlaub!$S$19, IF(LOWER(AW20)=LOWER(Urlaub!$W$20),Urlaub!$S$20, IF(LOWER(AW20)=LOWER(Urlaub!$W$21),Urlaub!$S$21, IF(LOWER(AW20)=LOWER(Urlaub!$W$22),Urlaub!$S$22, IF(LOWER(AW20)=LOWER(Urlaub!$W$23),Urlaub!$S$23, IF(LOWER(AW20)=LOWER(Urlaub!$W$24),Urlaub!$S$24,""))))))&amp;IF(AND(EXACT(LOWER(AW20),AW20),AW20&lt;&gt;0)," 1/2","")</f>
        <v/>
      </c>
      <c r="N20" s="36" t="n">
        <f aca="false">24*J20*IF(WEEKDAY(C20)=WEEKDAY($P$6),$S$6, IF(WEEKDAY(C20)=WEEKDAY($P$7),$S$7, IF(WEEKDAY(C20)=WEEKDAY($P$8),$S$8, IF(WEEKDAY(C20)=WEEKDAY($P$9),$S$9, IF(WEEKDAY(C20)=WEEKDAY($P$10),$S$10, IF(WEEKDAY(C20)=WEEKDAY($P$11),$S$11, IF(WEEKDAY(C20)=WEEKDAY($P$12),$S$12,"")))))))</f>
        <v>0</v>
      </c>
      <c r="AV20" s="0" t="n">
        <f aca="false">IF(IFERROR(MATCH($B20,Feiertage!$B$2:$B$34,0)&gt;0,0),1,0)</f>
        <v>0</v>
      </c>
      <c r="AW20" s="27" t="n">
        <f aca="false">IFERROR(HLOOKUP(DAY(B20),Urlaub!$C$4:$AG$16,MONTH(B20)+1,0),0)</f>
        <v>0</v>
      </c>
      <c r="AX20" s="28" t="n">
        <f aca="false">IFERROR(IF(OR(AW20=0,AW20="G"),0,IF(EXACT(LOWER(AW20),AW20),0.5*BB20,BB20)),"")</f>
        <v>0</v>
      </c>
      <c r="AY20" s="29" t="n">
        <f aca="false">IFERROR(IF(WEEKDAY(C20)=WEEKDAY($P$6),$R$6, IF(WEEKDAY(C20)=WEEKDAY($P$7),$R$7, IF(WEEKDAY(C20)=WEEKDAY($P$8),$R$8, IF(WEEKDAY(C20)=WEEKDAY($P$9),$R$9, IF(WEEKDAY(C20)=WEEKDAY($P$10),$R$10, IF(WEEKDAY(C20)=WEEKDAY($P$11),$R$11, IF(WEEKDAY(C20)=WEEKDAY($P$12),$R$12,""))))))),"")</f>
        <v>0.0208333333333333</v>
      </c>
      <c r="AZ20" s="30" t="n">
        <f aca="false">IF(F20,IF(E20,IF(E20&gt;F20,F20+"24:00"-E20,F20-E20),0),0)+IF(G20,IF(G20,IF(G20&gt;H20,H20+"24:00"-G20,H20-G20),0),0)</f>
        <v>0</v>
      </c>
      <c r="BA20" s="31" t="n">
        <f aca="false">AZ20*24</f>
        <v>0</v>
      </c>
      <c r="BB20" s="30" t="n">
        <f aca="false">IFERROR(IF(WEEKDAY(C20)=WEEKDAY($P$6),$Q$6, IF(WEEKDAY(C20)=WEEKDAY($P$7),$Q$7, IF(WEEKDAY(C20)=WEEKDAY($P$8),$Q$8, IF(WEEKDAY(C20)=WEEKDAY($P$9),$Q$9, IF(WEEKDAY(C20)=WEEKDAY($P$10),$Q$10, IF(WEEKDAY(C20)=WEEKDAY($P$11),$Q$11, IF(WEEKDAY(C20)=WEEKDAY($P$12),$Q$12,""))))))),"")</f>
        <v>0.333333333333333</v>
      </c>
    </row>
    <row r="21" customFormat="false" ht="17.35" hidden="false" customHeight="false" outlineLevel="0" collapsed="false">
      <c r="B21" s="32" t="n">
        <f aca="false">B20+1</f>
        <v>41928</v>
      </c>
      <c r="C21" s="33" t="n">
        <f aca="false">B21</f>
        <v>41928</v>
      </c>
      <c r="D21" s="19"/>
      <c r="E21" s="34"/>
      <c r="F21" s="34"/>
      <c r="G21" s="34"/>
      <c r="H21" s="34"/>
      <c r="I21" s="34" t="str">
        <f aca="true">IF(AZ21=0,"",IF(AY21=0,"",IF(OR(B21&lt;=TODAY(),AZ21),AY21,"")))</f>
        <v/>
      </c>
      <c r="J21" s="22" t="n">
        <f aca="false">IF(AND(Feiertage!$G$2&lt;&gt;"ja",AV21=1),IF(AZ21&gt;0,BB21+AZ21,BB21),IF(AZ21=0,0, IF(I21&lt;&gt;"",AZ21-I21,AZ21)))+AX21</f>
        <v>0</v>
      </c>
      <c r="K21" s="34" t="n">
        <f aca="false">IF(AV21=0,BB21,IF(Feiertage!$G$2="ja","00:00",BB21))</f>
        <v>0.333333333333333</v>
      </c>
      <c r="L21" s="22" t="str">
        <f aca="true">IF(OR(B21&lt;=TODAY(),J21,AW21="G"),IF(J21&lt;&gt;"",IF(J21-K21=0,"",J21-K21),IF(K21&lt;&gt;"",-K21,"")),"")</f>
        <v/>
      </c>
      <c r="M21" s="23" t="str">
        <f aca="false">IF(LOWER(AW21)=LOWER(Urlaub!$W$19),Urlaub!$S$19, IF(LOWER(AW21)=LOWER(Urlaub!$W$20),Urlaub!$S$20, IF(LOWER(AW21)=LOWER(Urlaub!$W$21),Urlaub!$S$21, IF(LOWER(AW21)=LOWER(Urlaub!$W$22),Urlaub!$S$22, IF(LOWER(AW21)=LOWER(Urlaub!$W$23),Urlaub!$S$23, IF(LOWER(AW21)=LOWER(Urlaub!$W$24),Urlaub!$S$24,""))))))&amp;IF(AND(EXACT(LOWER(AW21),AW21),AW21&lt;&gt;0)," 1/2","")</f>
        <v/>
      </c>
      <c r="N21" s="36" t="n">
        <f aca="false">24*J21*IF(WEEKDAY(C21)=WEEKDAY($P$6),$S$6, IF(WEEKDAY(C21)=WEEKDAY($P$7),$S$7, IF(WEEKDAY(C21)=WEEKDAY($P$8),$S$8, IF(WEEKDAY(C21)=WEEKDAY($P$9),$S$9, IF(WEEKDAY(C21)=WEEKDAY($P$10),$S$10, IF(WEEKDAY(C21)=WEEKDAY($P$11),$S$11, IF(WEEKDAY(C21)=WEEKDAY($P$12),$S$12,"")))))))</f>
        <v>0</v>
      </c>
      <c r="AV21" s="0" t="n">
        <f aca="false">IF(IFERROR(MATCH($B21,Feiertage!$B$2:$B$34,0)&gt;0,0),1,0)</f>
        <v>0</v>
      </c>
      <c r="AW21" s="27" t="n">
        <f aca="false">IFERROR(HLOOKUP(DAY(B21),Urlaub!$C$4:$AG$16,MONTH(B21)+1,0),0)</f>
        <v>0</v>
      </c>
      <c r="AX21" s="28" t="n">
        <f aca="false">IFERROR(IF(OR(AW21=0,AW21="G"),0,IF(EXACT(LOWER(AW21),AW21),0.5*BB21,BB21)),"")</f>
        <v>0</v>
      </c>
      <c r="AY21" s="29" t="n">
        <f aca="false">IFERROR(IF(WEEKDAY(C21)=WEEKDAY($P$6),$R$6, IF(WEEKDAY(C21)=WEEKDAY($P$7),$R$7, IF(WEEKDAY(C21)=WEEKDAY($P$8),$R$8, IF(WEEKDAY(C21)=WEEKDAY($P$9),$R$9, IF(WEEKDAY(C21)=WEEKDAY($P$10),$R$10, IF(WEEKDAY(C21)=WEEKDAY($P$11),$R$11, IF(WEEKDAY(C21)=WEEKDAY($P$12),$R$12,""))))))),"")</f>
        <v>0.0208333333333333</v>
      </c>
      <c r="AZ21" s="30" t="n">
        <f aca="false">IF(F21,IF(E21,IF(E21&gt;F21,F21+"24:00"-E21,F21-E21),0),0)+IF(G21,IF(G21,IF(G21&gt;H21,H21+"24:00"-G21,H21-G21),0),0)</f>
        <v>0</v>
      </c>
      <c r="BA21" s="31" t="n">
        <f aca="false">AZ21*24</f>
        <v>0</v>
      </c>
      <c r="BB21" s="30" t="n">
        <f aca="false">IFERROR(IF(WEEKDAY(C21)=WEEKDAY($P$6),$Q$6, IF(WEEKDAY(C21)=WEEKDAY($P$7),$Q$7, IF(WEEKDAY(C21)=WEEKDAY($P$8),$Q$8, IF(WEEKDAY(C21)=WEEKDAY($P$9),$Q$9, IF(WEEKDAY(C21)=WEEKDAY($P$10),$Q$10, IF(WEEKDAY(C21)=WEEKDAY($P$11),$Q$11, IF(WEEKDAY(C21)=WEEKDAY($P$12),$Q$12,""))))))),"")</f>
        <v>0.333333333333333</v>
      </c>
    </row>
    <row r="22" customFormat="false" ht="17.35" hidden="false" customHeight="false" outlineLevel="0" collapsed="false">
      <c r="B22" s="32" t="n">
        <f aca="false">B21+1</f>
        <v>41929</v>
      </c>
      <c r="C22" s="33" t="n">
        <f aca="false">B22</f>
        <v>41929</v>
      </c>
      <c r="D22" s="19"/>
      <c r="E22" s="34"/>
      <c r="F22" s="34"/>
      <c r="G22" s="34"/>
      <c r="H22" s="34"/>
      <c r="I22" s="34" t="str">
        <f aca="true">IF(AZ22=0,"",IF(AY22=0,"",IF(OR(B22&lt;=TODAY(),AZ22),AY22,"")))</f>
        <v/>
      </c>
      <c r="J22" s="22" t="n">
        <f aca="false">IF(AND(Feiertage!$G$2&lt;&gt;"ja",AV22=1),IF(AZ22&gt;0,BB22+AZ22,BB22),IF(AZ22=0,0, IF(I22&lt;&gt;"",AZ22-I22,AZ22)))+AX22</f>
        <v>0</v>
      </c>
      <c r="K22" s="34" t="n">
        <f aca="false">IF(AV22=0,BB22,IF(Feiertage!$G$2="ja","00:00",BB22))</f>
        <v>0.333333333333333</v>
      </c>
      <c r="L22" s="22" t="str">
        <f aca="true">IF(OR(B22&lt;=TODAY(),J22,AW22="G"),IF(J22&lt;&gt;"",IF(J22-K22=0,"",J22-K22),IF(K22&lt;&gt;"",-K22,"")),"")</f>
        <v/>
      </c>
      <c r="M22" s="23" t="str">
        <f aca="false">IF(LOWER(AW22)=LOWER(Urlaub!$W$19),Urlaub!$S$19, IF(LOWER(AW22)=LOWER(Urlaub!$W$20),Urlaub!$S$20, IF(LOWER(AW22)=LOWER(Urlaub!$W$21),Urlaub!$S$21, IF(LOWER(AW22)=LOWER(Urlaub!$W$22),Urlaub!$S$22, IF(LOWER(AW22)=LOWER(Urlaub!$W$23),Urlaub!$S$23, IF(LOWER(AW22)=LOWER(Urlaub!$W$24),Urlaub!$S$24,""))))))&amp;IF(AND(EXACT(LOWER(AW22),AW22),AW22&lt;&gt;0)," 1/2","")</f>
        <v/>
      </c>
      <c r="N22" s="36" t="n">
        <f aca="false">24*J22*IF(WEEKDAY(C22)=WEEKDAY($P$6),$S$6, IF(WEEKDAY(C22)=WEEKDAY($P$7),$S$7, IF(WEEKDAY(C22)=WEEKDAY($P$8),$S$8, IF(WEEKDAY(C22)=WEEKDAY($P$9),$S$9, IF(WEEKDAY(C22)=WEEKDAY($P$10),$S$10, IF(WEEKDAY(C22)=WEEKDAY($P$11),$S$11, IF(WEEKDAY(C22)=WEEKDAY($P$12),$S$12,"")))))))</f>
        <v>0</v>
      </c>
      <c r="AV22" s="0" t="n">
        <f aca="false">IF(IFERROR(MATCH($B22,Feiertage!$B$2:$B$34,0)&gt;0,0),1,0)</f>
        <v>0</v>
      </c>
      <c r="AW22" s="27" t="n">
        <f aca="false">IFERROR(HLOOKUP(DAY(B22),Urlaub!$C$4:$AG$16,MONTH(B22)+1,0),0)</f>
        <v>0</v>
      </c>
      <c r="AX22" s="28" t="n">
        <f aca="false">IFERROR(IF(OR(AW22=0,AW22="G"),0,IF(EXACT(LOWER(AW22),AW22),0.5*BB22,BB22)),"")</f>
        <v>0</v>
      </c>
      <c r="AY22" s="29" t="n">
        <f aca="false">IFERROR(IF(WEEKDAY(C22)=WEEKDAY($P$6),$R$6, IF(WEEKDAY(C22)=WEEKDAY($P$7),$R$7, IF(WEEKDAY(C22)=WEEKDAY($P$8),$R$8, IF(WEEKDAY(C22)=WEEKDAY($P$9),$R$9, IF(WEEKDAY(C22)=WEEKDAY($P$10),$R$10, IF(WEEKDAY(C22)=WEEKDAY($P$11),$R$11, IF(WEEKDAY(C22)=WEEKDAY($P$12),$R$12,""))))))),"")</f>
        <v>0.0208333333333333</v>
      </c>
      <c r="AZ22" s="30" t="n">
        <f aca="false">IF(F22,IF(E22,IF(E22&gt;F22,F22+"24:00"-E22,F22-E22),0),0)+IF(G22,IF(G22,IF(G22&gt;H22,H22+"24:00"-G22,H22-G22),0),0)</f>
        <v>0</v>
      </c>
      <c r="BA22" s="31" t="n">
        <f aca="false">AZ22*24</f>
        <v>0</v>
      </c>
      <c r="BB22" s="30" t="n">
        <f aca="false">IFERROR(IF(WEEKDAY(C22)=WEEKDAY($P$6),$Q$6, IF(WEEKDAY(C22)=WEEKDAY($P$7),$Q$7, IF(WEEKDAY(C22)=WEEKDAY($P$8),$Q$8, IF(WEEKDAY(C22)=WEEKDAY($P$9),$Q$9, IF(WEEKDAY(C22)=WEEKDAY($P$10),$Q$10, IF(WEEKDAY(C22)=WEEKDAY($P$11),$Q$11, IF(WEEKDAY(C22)=WEEKDAY($P$12),$Q$12,""))))))),"")</f>
        <v>0.333333333333333</v>
      </c>
    </row>
    <row r="23" customFormat="false" ht="17.35" hidden="false" customHeight="false" outlineLevel="0" collapsed="false">
      <c r="B23" s="32" t="n">
        <f aca="false">B22+1</f>
        <v>41930</v>
      </c>
      <c r="C23" s="33" t="n">
        <f aca="false">B23</f>
        <v>41930</v>
      </c>
      <c r="D23" s="19"/>
      <c r="E23" s="34"/>
      <c r="F23" s="34"/>
      <c r="G23" s="34"/>
      <c r="H23" s="34"/>
      <c r="I23" s="34" t="str">
        <f aca="true">IF(AZ23=0,"",IF(AY23=0,"",IF(OR(B23&lt;=TODAY(),AZ23),AY23,"")))</f>
        <v/>
      </c>
      <c r="J23" s="22" t="n">
        <f aca="false">IF(AND(Feiertage!$G$2&lt;&gt;"ja",AV23=1),IF(AZ23&gt;0,BB23+AZ23,BB23),IF(AZ23=0,0, IF(I23&lt;&gt;"",AZ23-I23,AZ23)))+AX23</f>
        <v>0</v>
      </c>
      <c r="K23" s="34" t="n">
        <f aca="false">IF(AV23=0,BB23,IF(Feiertage!$G$2="ja","00:00",BB23))</f>
        <v>0.25</v>
      </c>
      <c r="L23" s="22" t="str">
        <f aca="true">IF(OR(B23&lt;=TODAY(),J23,AW23="G"),IF(J23&lt;&gt;"",IF(J23-K23=0,"",J23-K23),IF(K23&lt;&gt;"",-K23,"")),"")</f>
        <v/>
      </c>
      <c r="M23" s="23" t="str">
        <f aca="false">IF(LOWER(AW23)=LOWER(Urlaub!$W$19),Urlaub!$S$19, IF(LOWER(AW23)=LOWER(Urlaub!$W$20),Urlaub!$S$20, IF(LOWER(AW23)=LOWER(Urlaub!$W$21),Urlaub!$S$21, IF(LOWER(AW23)=LOWER(Urlaub!$W$22),Urlaub!$S$22, IF(LOWER(AW23)=LOWER(Urlaub!$W$23),Urlaub!$S$23, IF(LOWER(AW23)=LOWER(Urlaub!$W$24),Urlaub!$S$24,""))))))&amp;IF(AND(EXACT(LOWER(AW23),AW23),AW23&lt;&gt;0)," 1/2","")</f>
        <v/>
      </c>
      <c r="N23" s="36" t="n">
        <f aca="false">24*J23*IF(WEEKDAY(C23)=WEEKDAY($P$6),$S$6, IF(WEEKDAY(C23)=WEEKDAY($P$7),$S$7, IF(WEEKDAY(C23)=WEEKDAY($P$8),$S$8, IF(WEEKDAY(C23)=WEEKDAY($P$9),$S$9, IF(WEEKDAY(C23)=WEEKDAY($P$10),$S$10, IF(WEEKDAY(C23)=WEEKDAY($P$11),$S$11, IF(WEEKDAY(C23)=WEEKDAY($P$12),$S$12,"")))))))</f>
        <v>0</v>
      </c>
      <c r="AV23" s="0" t="n">
        <f aca="false">IF(IFERROR(MATCH($B23,Feiertage!$B$2:$B$34,0)&gt;0,0),1,0)</f>
        <v>0</v>
      </c>
      <c r="AW23" s="27" t="n">
        <f aca="false">IFERROR(HLOOKUP(DAY(B23),Urlaub!$C$4:$AG$16,MONTH(B23)+1,0),0)</f>
        <v>0</v>
      </c>
      <c r="AX23" s="28" t="n">
        <f aca="false">IFERROR(IF(OR(AW23=0,AW23="G"),0,IF(EXACT(LOWER(AW23),AW23),0.5*BB23,BB23)),"")</f>
        <v>0</v>
      </c>
      <c r="AY23" s="29" t="n">
        <f aca="false">IFERROR(IF(WEEKDAY(C23)=WEEKDAY($P$6),$R$6, IF(WEEKDAY(C23)=WEEKDAY($P$7),$R$7, IF(WEEKDAY(C23)=WEEKDAY($P$8),$R$8, IF(WEEKDAY(C23)=WEEKDAY($P$9),$R$9, IF(WEEKDAY(C23)=WEEKDAY($P$10),$R$10, IF(WEEKDAY(C23)=WEEKDAY($P$11),$R$11, IF(WEEKDAY(C23)=WEEKDAY($P$12),$R$12,""))))))),"")</f>
        <v>0.0208333333333333</v>
      </c>
      <c r="AZ23" s="30" t="n">
        <f aca="false">IF(F23,IF(E23,IF(E23&gt;F23,F23+"24:00"-E23,F23-E23),0),0)+IF(G23,IF(G23,IF(G23&gt;H23,H23+"24:00"-G23,H23-G23),0),0)</f>
        <v>0</v>
      </c>
      <c r="BA23" s="31" t="n">
        <f aca="false">AZ23*24</f>
        <v>0</v>
      </c>
      <c r="BB23" s="30" t="n">
        <f aca="false">IFERROR(IF(WEEKDAY(C23)=WEEKDAY($P$6),$Q$6, IF(WEEKDAY(C23)=WEEKDAY($P$7),$Q$7, IF(WEEKDAY(C23)=WEEKDAY($P$8),$Q$8, IF(WEEKDAY(C23)=WEEKDAY($P$9),$Q$9, IF(WEEKDAY(C23)=WEEKDAY($P$10),$Q$10, IF(WEEKDAY(C23)=WEEKDAY($P$11),$Q$11, IF(WEEKDAY(C23)=WEEKDAY($P$12),$Q$12,""))))))),"")</f>
        <v>0.25</v>
      </c>
    </row>
    <row r="24" customFormat="false" ht="17.35" hidden="false" customHeight="false" outlineLevel="0" collapsed="false">
      <c r="B24" s="32" t="n">
        <f aca="false">B23+1</f>
        <v>41931</v>
      </c>
      <c r="C24" s="33" t="n">
        <f aca="false">B24</f>
        <v>41931</v>
      </c>
      <c r="D24" s="19"/>
      <c r="E24" s="34"/>
      <c r="F24" s="34"/>
      <c r="G24" s="34"/>
      <c r="H24" s="34"/>
      <c r="I24" s="34" t="str">
        <f aca="true">IF(AZ24=0,"",IF(AY24=0,"",IF(OR(B24&lt;=TODAY(),AZ24),AY24,"")))</f>
        <v/>
      </c>
      <c r="J24" s="22" t="n">
        <f aca="false">IF(AND(Feiertage!$G$2&lt;&gt;"ja",AV24=1),IF(AZ24&gt;0,BB24+AZ24,BB24),IF(AZ24=0,0, IF(I24&lt;&gt;"",AZ24-I24,AZ24)))+AX24</f>
        <v>0</v>
      </c>
      <c r="K24" s="34" t="n">
        <f aca="false">IF(AV24=0,BB24,IF(Feiertage!$G$2="ja","00:00",BB24))</f>
        <v>0</v>
      </c>
      <c r="L24" s="22" t="str">
        <f aca="true">IF(OR(B24&lt;=TODAY(),J24,AW24="G"),IF(J24&lt;&gt;"",IF(J24-K24=0,"",J24-K24),IF(K24&lt;&gt;"",-K24,"")),"")</f>
        <v/>
      </c>
      <c r="M24" s="23" t="str">
        <f aca="false">IF(LOWER(AW24)=LOWER(Urlaub!$W$19),Urlaub!$S$19, IF(LOWER(AW24)=LOWER(Urlaub!$W$20),Urlaub!$S$20, IF(LOWER(AW24)=LOWER(Urlaub!$W$21),Urlaub!$S$21, IF(LOWER(AW24)=LOWER(Urlaub!$W$22),Urlaub!$S$22, IF(LOWER(AW24)=LOWER(Urlaub!$W$23),Urlaub!$S$23, IF(LOWER(AW24)=LOWER(Urlaub!$W$24),Urlaub!$S$24,""))))))&amp;IF(AND(EXACT(LOWER(AW24),AW24),AW24&lt;&gt;0)," 1/2","")</f>
        <v/>
      </c>
      <c r="N24" s="36" t="n">
        <f aca="false">24*J24*IF(WEEKDAY(C24)=WEEKDAY($P$6),$S$6, IF(WEEKDAY(C24)=WEEKDAY($P$7),$S$7, IF(WEEKDAY(C24)=WEEKDAY($P$8),$S$8, IF(WEEKDAY(C24)=WEEKDAY($P$9),$S$9, IF(WEEKDAY(C24)=WEEKDAY($P$10),$S$10, IF(WEEKDAY(C24)=WEEKDAY($P$11),$S$11, IF(WEEKDAY(C24)=WEEKDAY($P$12),$S$12,"")))))))</f>
        <v>0</v>
      </c>
      <c r="AV24" s="0" t="n">
        <f aca="false">IF(IFERROR(MATCH($B24,Feiertage!$B$2:$B$34,0)&gt;0,0),1,0)</f>
        <v>0</v>
      </c>
      <c r="AW24" s="27" t="n">
        <f aca="false">IFERROR(HLOOKUP(DAY(B24),Urlaub!$C$4:$AG$16,MONTH(B24)+1,0),0)</f>
        <v>0</v>
      </c>
      <c r="AX24" s="28" t="n">
        <f aca="false">IFERROR(IF(OR(AW24=0,AW24="G"),0,IF(EXACT(LOWER(AW24),AW24),0.5*BB24,BB24)),"")</f>
        <v>0</v>
      </c>
      <c r="AY24" s="29" t="n">
        <f aca="false">IFERROR(IF(WEEKDAY(C24)=WEEKDAY($P$6),$R$6, IF(WEEKDAY(C24)=WEEKDAY($P$7),$R$7, IF(WEEKDAY(C24)=WEEKDAY($P$8),$R$8, IF(WEEKDAY(C24)=WEEKDAY($P$9),$R$9, IF(WEEKDAY(C24)=WEEKDAY($P$10),$R$10, IF(WEEKDAY(C24)=WEEKDAY($P$11),$R$11, IF(WEEKDAY(C24)=WEEKDAY($P$12),$R$12,""))))))),"")</f>
        <v>0.0208333333333333</v>
      </c>
      <c r="AZ24" s="30" t="n">
        <f aca="false">IF(F24,IF(E24,IF(E24&gt;F24,F24+"24:00"-E24,F24-E24),0),0)+IF(G24,IF(G24,IF(G24&gt;H24,H24+"24:00"-G24,H24-G24),0),0)</f>
        <v>0</v>
      </c>
      <c r="BA24" s="31" t="n">
        <f aca="false">AZ24*24</f>
        <v>0</v>
      </c>
      <c r="BB24" s="30" t="n">
        <f aca="false">IFERROR(IF(WEEKDAY(C24)=WEEKDAY($P$6),$Q$6, IF(WEEKDAY(C24)=WEEKDAY($P$7),$Q$7, IF(WEEKDAY(C24)=WEEKDAY($P$8),$Q$8, IF(WEEKDAY(C24)=WEEKDAY($P$9),$Q$9, IF(WEEKDAY(C24)=WEEKDAY($P$10),$Q$10, IF(WEEKDAY(C24)=WEEKDAY($P$11),$Q$11, IF(WEEKDAY(C24)=WEEKDAY($P$12),$Q$12,""))))))),"")</f>
        <v>0</v>
      </c>
    </row>
    <row r="25" customFormat="false" ht="17.35" hidden="false" customHeight="false" outlineLevel="0" collapsed="false">
      <c r="B25" s="32" t="n">
        <f aca="false">B24+1</f>
        <v>41932</v>
      </c>
      <c r="C25" s="33" t="n">
        <f aca="false">B25</f>
        <v>41932</v>
      </c>
      <c r="D25" s="19"/>
      <c r="E25" s="34"/>
      <c r="F25" s="34"/>
      <c r="G25" s="34"/>
      <c r="H25" s="34"/>
      <c r="I25" s="34" t="str">
        <f aca="true">IF(AZ25=0,"",IF(AY25=0,"",IF(OR(B25&lt;=TODAY(),AZ25),AY25,"")))</f>
        <v/>
      </c>
      <c r="J25" s="22" t="n">
        <f aca="false">IF(AND(Feiertage!$G$2&lt;&gt;"ja",AV25=1),IF(AZ25&gt;0,BB25+AZ25,BB25),IF(AZ25=0,0, IF(I25&lt;&gt;"",AZ25-I25,AZ25)))+AX25</f>
        <v>0</v>
      </c>
      <c r="K25" s="34" t="n">
        <f aca="false">IF(AV25=0,BB25,IF(Feiertage!$G$2="ja","00:00",BB25))</f>
        <v>0</v>
      </c>
      <c r="L25" s="22" t="str">
        <f aca="true">IF(OR(B25&lt;=TODAY(),J25,AW25="G"),IF(J25&lt;&gt;"",IF(J25-K25=0,"",J25-K25),IF(K25&lt;&gt;"",-K25,"")),"")</f>
        <v/>
      </c>
      <c r="M25" s="23" t="str">
        <f aca="false">IF(LOWER(AW25)=LOWER(Urlaub!$W$19),Urlaub!$S$19, IF(LOWER(AW25)=LOWER(Urlaub!$W$20),Urlaub!$S$20, IF(LOWER(AW25)=LOWER(Urlaub!$W$21),Urlaub!$S$21, IF(LOWER(AW25)=LOWER(Urlaub!$W$22),Urlaub!$S$22, IF(LOWER(AW25)=LOWER(Urlaub!$W$23),Urlaub!$S$23, IF(LOWER(AW25)=LOWER(Urlaub!$W$24),Urlaub!$S$24,""))))))&amp;IF(AND(EXACT(LOWER(AW25),AW25),AW25&lt;&gt;0)," 1/2","")</f>
        <v/>
      </c>
      <c r="N25" s="36" t="n">
        <f aca="false">24*J25*IF(WEEKDAY(C25)=WEEKDAY($P$6),$S$6, IF(WEEKDAY(C25)=WEEKDAY($P$7),$S$7, IF(WEEKDAY(C25)=WEEKDAY($P$8),$S$8, IF(WEEKDAY(C25)=WEEKDAY($P$9),$S$9, IF(WEEKDAY(C25)=WEEKDAY($P$10),$S$10, IF(WEEKDAY(C25)=WEEKDAY($P$11),$S$11, IF(WEEKDAY(C25)=WEEKDAY($P$12),$S$12,"")))))))</f>
        <v>0</v>
      </c>
      <c r="AV25" s="0" t="n">
        <f aca="false">IF(IFERROR(MATCH($B25,Feiertage!$B$2:$B$34,0)&gt;0,0),1,0)</f>
        <v>0</v>
      </c>
      <c r="AW25" s="27" t="n">
        <f aca="false">IFERROR(HLOOKUP(DAY(B25),Urlaub!$C$4:$AG$16,MONTH(B25)+1,0),0)</f>
        <v>0</v>
      </c>
      <c r="AX25" s="28" t="n">
        <f aca="false">IFERROR(IF(OR(AW25=0,AW25="G"),0,IF(EXACT(LOWER(AW25),AW25),0.5*BB25,BB25)),"")</f>
        <v>0</v>
      </c>
      <c r="AY25" s="29" t="n">
        <f aca="false">IFERROR(IF(WEEKDAY(C25)=WEEKDAY($P$6),$R$6, IF(WEEKDAY(C25)=WEEKDAY($P$7),$R$7, IF(WEEKDAY(C25)=WEEKDAY($P$8),$R$8, IF(WEEKDAY(C25)=WEEKDAY($P$9),$R$9, IF(WEEKDAY(C25)=WEEKDAY($P$10),$R$10, IF(WEEKDAY(C25)=WEEKDAY($P$11),$R$11, IF(WEEKDAY(C25)=WEEKDAY($P$12),$R$12,""))))))),"")</f>
        <v>0.0208333333333333</v>
      </c>
      <c r="AZ25" s="30" t="n">
        <f aca="false">IF(F25,IF(E25,IF(E25&gt;F25,F25+"24:00"-E25,F25-E25),0),0)+IF(G25,IF(G25,IF(G25&gt;H25,H25+"24:00"-G25,H25-G25),0),0)</f>
        <v>0</v>
      </c>
      <c r="BA25" s="31" t="n">
        <f aca="false">AZ25*24</f>
        <v>0</v>
      </c>
      <c r="BB25" s="30" t="n">
        <f aca="false">IFERROR(IF(WEEKDAY(C25)=WEEKDAY($P$6),$Q$6, IF(WEEKDAY(C25)=WEEKDAY($P$7),$Q$7, IF(WEEKDAY(C25)=WEEKDAY($P$8),$Q$8, IF(WEEKDAY(C25)=WEEKDAY($P$9),$Q$9, IF(WEEKDAY(C25)=WEEKDAY($P$10),$Q$10, IF(WEEKDAY(C25)=WEEKDAY($P$11),$Q$11, IF(WEEKDAY(C25)=WEEKDAY($P$12),$Q$12,""))))))),"")</f>
        <v>0</v>
      </c>
    </row>
    <row r="26" customFormat="false" ht="17.35" hidden="false" customHeight="false" outlineLevel="0" collapsed="false">
      <c r="B26" s="32" t="n">
        <f aca="false">B25+1</f>
        <v>41933</v>
      </c>
      <c r="C26" s="33" t="n">
        <f aca="false">B26</f>
        <v>41933</v>
      </c>
      <c r="D26" s="19"/>
      <c r="E26" s="34"/>
      <c r="F26" s="34"/>
      <c r="G26" s="34"/>
      <c r="H26" s="34"/>
      <c r="I26" s="34" t="str">
        <f aca="true">IF(AZ26=0,"",IF(AY26=0,"",IF(OR(B26&lt;=TODAY(),AZ26),AY26,"")))</f>
        <v/>
      </c>
      <c r="J26" s="22" t="n">
        <f aca="false">IF(AND(Feiertage!$G$2&lt;&gt;"ja",AV26=1),IF(AZ26&gt;0,BB26+AZ26,BB26),IF(AZ26=0,0, IF(I26&lt;&gt;"",AZ26-I26,AZ26)))+AX26</f>
        <v>0</v>
      </c>
      <c r="K26" s="34" t="n">
        <f aca="false">IF(AV26=0,BB26,IF(Feiertage!$G$2="ja","00:00",BB26))</f>
        <v>0.333333333333333</v>
      </c>
      <c r="L26" s="22" t="str">
        <f aca="true">IF(OR(B26&lt;=TODAY(),J26,AW26="G"),IF(J26&lt;&gt;"",IF(J26-K26=0,"",J26-K26),IF(K26&lt;&gt;"",-K26,"")),"")</f>
        <v/>
      </c>
      <c r="M26" s="23" t="str">
        <f aca="false">IF(LOWER(AW26)=LOWER(Urlaub!$W$19),Urlaub!$S$19, IF(LOWER(AW26)=LOWER(Urlaub!$W$20),Urlaub!$S$20, IF(LOWER(AW26)=LOWER(Urlaub!$W$21),Urlaub!$S$21, IF(LOWER(AW26)=LOWER(Urlaub!$W$22),Urlaub!$S$22, IF(LOWER(AW26)=LOWER(Urlaub!$W$23),Urlaub!$S$23, IF(LOWER(AW26)=LOWER(Urlaub!$W$24),Urlaub!$S$24,""))))))&amp;IF(AND(EXACT(LOWER(AW26),AW26),AW26&lt;&gt;0)," 1/2","")</f>
        <v/>
      </c>
      <c r="N26" s="36" t="n">
        <f aca="false">24*J26*IF(WEEKDAY(C26)=WEEKDAY($P$6),$S$6, IF(WEEKDAY(C26)=WEEKDAY($P$7),$S$7, IF(WEEKDAY(C26)=WEEKDAY($P$8),$S$8, IF(WEEKDAY(C26)=WEEKDAY($P$9),$S$9, IF(WEEKDAY(C26)=WEEKDAY($P$10),$S$10, IF(WEEKDAY(C26)=WEEKDAY($P$11),$S$11, IF(WEEKDAY(C26)=WEEKDAY($P$12),$S$12,"")))))))</f>
        <v>0</v>
      </c>
      <c r="AV26" s="0" t="n">
        <f aca="false">IF(IFERROR(MATCH($B26,Feiertage!$B$2:$B$34,0)&gt;0,0),1,0)</f>
        <v>0</v>
      </c>
      <c r="AW26" s="27" t="n">
        <f aca="false">IFERROR(HLOOKUP(DAY(B26),Urlaub!$C$4:$AG$16,MONTH(B26)+1,0),0)</f>
        <v>0</v>
      </c>
      <c r="AX26" s="28" t="n">
        <f aca="false">IFERROR(IF(OR(AW26=0,AW26="G"),0,IF(EXACT(LOWER(AW26),AW26),0.5*BB26,BB26)),"")</f>
        <v>0</v>
      </c>
      <c r="AY26" s="29" t="n">
        <f aca="false">IFERROR(IF(WEEKDAY(C26)=WEEKDAY($P$6),$R$6, IF(WEEKDAY(C26)=WEEKDAY($P$7),$R$7, IF(WEEKDAY(C26)=WEEKDAY($P$8),$R$8, IF(WEEKDAY(C26)=WEEKDAY($P$9),$R$9, IF(WEEKDAY(C26)=WEEKDAY($P$10),$R$10, IF(WEEKDAY(C26)=WEEKDAY($P$11),$R$11, IF(WEEKDAY(C26)=WEEKDAY($P$12),$R$12,""))))))),"")</f>
        <v>0.0208333333333333</v>
      </c>
      <c r="AZ26" s="30" t="n">
        <f aca="false">IF(F26,IF(E26,IF(E26&gt;F26,F26+"24:00"-E26,F26-E26),0),0)+IF(G26,IF(G26,IF(G26&gt;H26,H26+"24:00"-G26,H26-G26),0),0)</f>
        <v>0</v>
      </c>
      <c r="BA26" s="31" t="n">
        <f aca="false">AZ26*24</f>
        <v>0</v>
      </c>
      <c r="BB26" s="30" t="n">
        <f aca="false">IFERROR(IF(WEEKDAY(C26)=WEEKDAY($P$6),$Q$6, IF(WEEKDAY(C26)=WEEKDAY($P$7),$Q$7, IF(WEEKDAY(C26)=WEEKDAY($P$8),$Q$8, IF(WEEKDAY(C26)=WEEKDAY($P$9),$Q$9, IF(WEEKDAY(C26)=WEEKDAY($P$10),$Q$10, IF(WEEKDAY(C26)=WEEKDAY($P$11),$Q$11, IF(WEEKDAY(C26)=WEEKDAY($P$12),$Q$12,""))))))),"")</f>
        <v>0.333333333333333</v>
      </c>
    </row>
    <row r="27" customFormat="false" ht="17.35" hidden="false" customHeight="false" outlineLevel="0" collapsed="false">
      <c r="B27" s="32" t="n">
        <f aca="false">B26+1</f>
        <v>41934</v>
      </c>
      <c r="C27" s="33" t="n">
        <f aca="false">B27</f>
        <v>41934</v>
      </c>
      <c r="D27" s="19"/>
      <c r="E27" s="34"/>
      <c r="F27" s="34"/>
      <c r="G27" s="34"/>
      <c r="H27" s="34"/>
      <c r="I27" s="34" t="str">
        <f aca="true">IF(AZ27=0,"",IF(AY27=0,"",IF(OR(B27&lt;=TODAY(),AZ27),AY27,"")))</f>
        <v/>
      </c>
      <c r="J27" s="22" t="n">
        <f aca="false">IF(AND(Feiertage!$G$2&lt;&gt;"ja",AV27=1),IF(AZ27&gt;0,BB27+AZ27,BB27),IF(AZ27=0,0, IF(I27&lt;&gt;"",AZ27-I27,AZ27)))+AX27</f>
        <v>0</v>
      </c>
      <c r="K27" s="34" t="n">
        <f aca="false">IF(AV27=0,BB27,IF(Feiertage!$G$2="ja","00:00",BB27))</f>
        <v>0.333333333333333</v>
      </c>
      <c r="L27" s="22" t="str">
        <f aca="true">IF(OR(B27&lt;=TODAY(),J27,AW27="G"),IF(J27&lt;&gt;"",IF(J27-K27=0,"",J27-K27),IF(K27&lt;&gt;"",-K27,"")),"")</f>
        <v/>
      </c>
      <c r="M27" s="23" t="str">
        <f aca="false">IF(LOWER(AW27)=LOWER(Urlaub!$W$19),Urlaub!$S$19, IF(LOWER(AW27)=LOWER(Urlaub!$W$20),Urlaub!$S$20, IF(LOWER(AW27)=LOWER(Urlaub!$W$21),Urlaub!$S$21, IF(LOWER(AW27)=LOWER(Urlaub!$W$22),Urlaub!$S$22, IF(LOWER(AW27)=LOWER(Urlaub!$W$23),Urlaub!$S$23, IF(LOWER(AW27)=LOWER(Urlaub!$W$24),Urlaub!$S$24,""))))))&amp;IF(AND(EXACT(LOWER(AW27),AW27),AW27&lt;&gt;0)," 1/2","")</f>
        <v/>
      </c>
      <c r="N27" s="36" t="n">
        <f aca="false">24*J27*IF(WEEKDAY(C27)=WEEKDAY($P$6),$S$6, IF(WEEKDAY(C27)=WEEKDAY($P$7),$S$7, IF(WEEKDAY(C27)=WEEKDAY($P$8),$S$8, IF(WEEKDAY(C27)=WEEKDAY($P$9),$S$9, IF(WEEKDAY(C27)=WEEKDAY($P$10),$S$10, IF(WEEKDAY(C27)=WEEKDAY($P$11),$S$11, IF(WEEKDAY(C27)=WEEKDAY($P$12),$S$12,"")))))))</f>
        <v>0</v>
      </c>
      <c r="AV27" s="0" t="n">
        <f aca="false">IF(IFERROR(MATCH($B27,Feiertage!$B$2:$B$34,0)&gt;0,0),1,0)</f>
        <v>0</v>
      </c>
      <c r="AW27" s="27" t="n">
        <f aca="false">IFERROR(HLOOKUP(DAY(B27),Urlaub!$C$4:$AG$16,MONTH(B27)+1,0),0)</f>
        <v>0</v>
      </c>
      <c r="AX27" s="28" t="n">
        <f aca="false">IFERROR(IF(OR(AW27=0,AW27="G"),0,IF(EXACT(LOWER(AW27),AW27),0.5*BB27,BB27)),"")</f>
        <v>0</v>
      </c>
      <c r="AY27" s="29" t="n">
        <f aca="false">IFERROR(IF(WEEKDAY(C27)=WEEKDAY($P$6),$R$6, IF(WEEKDAY(C27)=WEEKDAY($P$7),$R$7, IF(WEEKDAY(C27)=WEEKDAY($P$8),$R$8, IF(WEEKDAY(C27)=WEEKDAY($P$9),$R$9, IF(WEEKDAY(C27)=WEEKDAY($P$10),$R$10, IF(WEEKDAY(C27)=WEEKDAY($P$11),$R$11, IF(WEEKDAY(C27)=WEEKDAY($P$12),$R$12,""))))))),"")</f>
        <v>0.0208333333333333</v>
      </c>
      <c r="AZ27" s="30" t="n">
        <f aca="false">IF(F27,IF(E27,IF(E27&gt;F27,F27+"24:00"-E27,F27-E27),0),0)+IF(G27,IF(G27,IF(G27&gt;H27,H27+"24:00"-G27,H27-G27),0),0)</f>
        <v>0</v>
      </c>
      <c r="BA27" s="31" t="n">
        <f aca="false">AZ27*24</f>
        <v>0</v>
      </c>
      <c r="BB27" s="30" t="n">
        <f aca="false">IFERROR(IF(WEEKDAY(C27)=WEEKDAY($P$6),$Q$6, IF(WEEKDAY(C27)=WEEKDAY($P$7),$Q$7, IF(WEEKDAY(C27)=WEEKDAY($P$8),$Q$8, IF(WEEKDAY(C27)=WEEKDAY($P$9),$Q$9, IF(WEEKDAY(C27)=WEEKDAY($P$10),$Q$10, IF(WEEKDAY(C27)=WEEKDAY($P$11),$Q$11, IF(WEEKDAY(C27)=WEEKDAY($P$12),$Q$12,""))))))),"")</f>
        <v>0.333333333333333</v>
      </c>
    </row>
    <row r="28" customFormat="false" ht="17.35" hidden="false" customHeight="false" outlineLevel="0" collapsed="false">
      <c r="B28" s="32" t="n">
        <f aca="false">B27+1</f>
        <v>41935</v>
      </c>
      <c r="C28" s="33" t="n">
        <f aca="false">B28</f>
        <v>41935</v>
      </c>
      <c r="D28" s="19"/>
      <c r="E28" s="34"/>
      <c r="F28" s="34"/>
      <c r="G28" s="34"/>
      <c r="H28" s="34"/>
      <c r="I28" s="34" t="str">
        <f aca="true">IF(AZ28=0,"",IF(AY28=0,"",IF(OR(B28&lt;=TODAY(),AZ28),AY28,"")))</f>
        <v/>
      </c>
      <c r="J28" s="22" t="n">
        <f aca="false">IF(AND(Feiertage!$G$2&lt;&gt;"ja",AV28=1),IF(AZ28&gt;0,BB28+AZ28,BB28),IF(AZ28=0,0, IF(I28&lt;&gt;"",AZ28-I28,AZ28)))+AX28</f>
        <v>0</v>
      </c>
      <c r="K28" s="34" t="n">
        <f aca="false">IF(AV28=0,BB28,IF(Feiertage!$G$2="ja","00:00",BB28))</f>
        <v>0.333333333333333</v>
      </c>
      <c r="L28" s="22" t="str">
        <f aca="true">IF(OR(B28&lt;=TODAY(),J28,AW28="G"),IF(J28&lt;&gt;"",IF(J28-K28=0,"",J28-K28),IF(K28&lt;&gt;"",-K28,"")),"")</f>
        <v/>
      </c>
      <c r="M28" s="23" t="str">
        <f aca="false">IF(LOWER(AW28)=LOWER(Urlaub!$W$19),Urlaub!$S$19, IF(LOWER(AW28)=LOWER(Urlaub!$W$20),Urlaub!$S$20, IF(LOWER(AW28)=LOWER(Urlaub!$W$21),Urlaub!$S$21, IF(LOWER(AW28)=LOWER(Urlaub!$W$22),Urlaub!$S$22, IF(LOWER(AW28)=LOWER(Urlaub!$W$23),Urlaub!$S$23, IF(LOWER(AW28)=LOWER(Urlaub!$W$24),Urlaub!$S$24,""))))))&amp;IF(AND(EXACT(LOWER(AW28),AW28),AW28&lt;&gt;0)," 1/2","")</f>
        <v/>
      </c>
      <c r="N28" s="36" t="n">
        <f aca="false">24*J28*IF(WEEKDAY(C28)=WEEKDAY($P$6),$S$6, IF(WEEKDAY(C28)=WEEKDAY($P$7),$S$7, IF(WEEKDAY(C28)=WEEKDAY($P$8),$S$8, IF(WEEKDAY(C28)=WEEKDAY($P$9),$S$9, IF(WEEKDAY(C28)=WEEKDAY($P$10),$S$10, IF(WEEKDAY(C28)=WEEKDAY($P$11),$S$11, IF(WEEKDAY(C28)=WEEKDAY($P$12),$S$12,"")))))))</f>
        <v>0</v>
      </c>
      <c r="AV28" s="0" t="n">
        <f aca="false">IF(IFERROR(MATCH($B28,Feiertage!$B$2:$B$34,0)&gt;0,0),1,0)</f>
        <v>0</v>
      </c>
      <c r="AW28" s="27" t="n">
        <f aca="false">IFERROR(HLOOKUP(DAY(B28),Urlaub!$C$4:$AG$16,MONTH(B28)+1,0),0)</f>
        <v>0</v>
      </c>
      <c r="AX28" s="28" t="n">
        <f aca="false">IFERROR(IF(OR(AW28=0,AW28="G"),0,IF(EXACT(LOWER(AW28),AW28),0.5*BB28,BB28)),"")</f>
        <v>0</v>
      </c>
      <c r="AY28" s="29" t="n">
        <f aca="false">IFERROR(IF(WEEKDAY(C28)=WEEKDAY($P$6),$R$6, IF(WEEKDAY(C28)=WEEKDAY($P$7),$R$7, IF(WEEKDAY(C28)=WEEKDAY($P$8),$R$8, IF(WEEKDAY(C28)=WEEKDAY($P$9),$R$9, IF(WEEKDAY(C28)=WEEKDAY($P$10),$R$10, IF(WEEKDAY(C28)=WEEKDAY($P$11),$R$11, IF(WEEKDAY(C28)=WEEKDAY($P$12),$R$12,""))))))),"")</f>
        <v>0.0208333333333333</v>
      </c>
      <c r="AZ28" s="30" t="n">
        <f aca="false">IF(F28,IF(E28,IF(E28&gt;F28,F28+"24:00"-E28,F28-E28),0),0)+IF(G28,IF(G28,IF(G28&gt;H28,H28+"24:00"-G28,H28-G28),0),0)</f>
        <v>0</v>
      </c>
      <c r="BA28" s="31" t="n">
        <f aca="false">AZ28*24</f>
        <v>0</v>
      </c>
      <c r="BB28" s="30" t="n">
        <f aca="false">IFERROR(IF(WEEKDAY(C28)=WEEKDAY($P$6),$Q$6, IF(WEEKDAY(C28)=WEEKDAY($P$7),$Q$7, IF(WEEKDAY(C28)=WEEKDAY($P$8),$Q$8, IF(WEEKDAY(C28)=WEEKDAY($P$9),$Q$9, IF(WEEKDAY(C28)=WEEKDAY($P$10),$Q$10, IF(WEEKDAY(C28)=WEEKDAY($P$11),$Q$11, IF(WEEKDAY(C28)=WEEKDAY($P$12),$Q$12,""))))))),"")</f>
        <v>0.333333333333333</v>
      </c>
    </row>
    <row r="29" customFormat="false" ht="17.35" hidden="false" customHeight="false" outlineLevel="0" collapsed="false">
      <c r="B29" s="32" t="n">
        <f aca="false">B28+1</f>
        <v>41936</v>
      </c>
      <c r="C29" s="33" t="n">
        <f aca="false">B29</f>
        <v>41936</v>
      </c>
      <c r="D29" s="19"/>
      <c r="E29" s="34"/>
      <c r="F29" s="34"/>
      <c r="G29" s="34"/>
      <c r="H29" s="34"/>
      <c r="I29" s="34" t="str">
        <f aca="true">IF(AZ29=0,"",IF(AY29=0,"",IF(OR(B29&lt;=TODAY(),AZ29),AY29,"")))</f>
        <v/>
      </c>
      <c r="J29" s="22" t="n">
        <f aca="false">IF(AND(Feiertage!$G$2&lt;&gt;"ja",AV29=1),IF(AZ29&gt;0,BB29+AZ29,BB29),IF(AZ29=0,0, IF(I29&lt;&gt;"",AZ29-I29,AZ29)))+AX29</f>
        <v>0</v>
      </c>
      <c r="K29" s="34" t="n">
        <f aca="false">IF(AV29=0,BB29,IF(Feiertage!$G$2="ja","00:00",BB29))</f>
        <v>0.333333333333333</v>
      </c>
      <c r="L29" s="22" t="str">
        <f aca="true">IF(OR(B29&lt;=TODAY(),J29,AW29="G"),IF(J29&lt;&gt;"",IF(J29-K29=0,"",J29-K29),IF(K29&lt;&gt;"",-K29,"")),"")</f>
        <v/>
      </c>
      <c r="M29" s="23" t="str">
        <f aca="false">IF(LOWER(AW29)=LOWER(Urlaub!$W$19),Urlaub!$S$19, IF(LOWER(AW29)=LOWER(Urlaub!$W$20),Urlaub!$S$20, IF(LOWER(AW29)=LOWER(Urlaub!$W$21),Urlaub!$S$21, IF(LOWER(AW29)=LOWER(Urlaub!$W$22),Urlaub!$S$22, IF(LOWER(AW29)=LOWER(Urlaub!$W$23),Urlaub!$S$23, IF(LOWER(AW29)=LOWER(Urlaub!$W$24),Urlaub!$S$24,""))))))&amp;IF(AND(EXACT(LOWER(AW29),AW29),AW29&lt;&gt;0)," 1/2","")</f>
        <v/>
      </c>
      <c r="N29" s="36" t="n">
        <f aca="false">24*J29*IF(WEEKDAY(C29)=WEEKDAY($P$6),$S$6, IF(WEEKDAY(C29)=WEEKDAY($P$7),$S$7, IF(WEEKDAY(C29)=WEEKDAY($P$8),$S$8, IF(WEEKDAY(C29)=WEEKDAY($P$9),$S$9, IF(WEEKDAY(C29)=WEEKDAY($P$10),$S$10, IF(WEEKDAY(C29)=WEEKDAY($P$11),$S$11, IF(WEEKDAY(C29)=WEEKDAY($P$12),$S$12,"")))))))</f>
        <v>0</v>
      </c>
      <c r="AV29" s="0" t="n">
        <f aca="false">IF(IFERROR(MATCH($B29,Feiertage!$B$2:$B$34,0)&gt;0,0),1,0)</f>
        <v>0</v>
      </c>
      <c r="AW29" s="27" t="n">
        <f aca="false">IFERROR(HLOOKUP(DAY(B29),Urlaub!$C$4:$AG$16,MONTH(B29)+1,0),0)</f>
        <v>0</v>
      </c>
      <c r="AX29" s="28" t="n">
        <f aca="false">IFERROR(IF(OR(AW29=0,AW29="G"),0,IF(EXACT(LOWER(AW29),AW29),0.5*BB29,BB29)),"")</f>
        <v>0</v>
      </c>
      <c r="AY29" s="29" t="n">
        <f aca="false">IFERROR(IF(WEEKDAY(C29)=WEEKDAY($P$6),$R$6, IF(WEEKDAY(C29)=WEEKDAY($P$7),$R$7, IF(WEEKDAY(C29)=WEEKDAY($P$8),$R$8, IF(WEEKDAY(C29)=WEEKDAY($P$9),$R$9, IF(WEEKDAY(C29)=WEEKDAY($P$10),$R$10, IF(WEEKDAY(C29)=WEEKDAY($P$11),$R$11, IF(WEEKDAY(C29)=WEEKDAY($P$12),$R$12,""))))))),"")</f>
        <v>0.0208333333333333</v>
      </c>
      <c r="AZ29" s="30" t="n">
        <f aca="false">IF(F29,IF(E29,IF(E29&gt;F29,F29+"24:00"-E29,F29-E29),0),0)+IF(G29,IF(G29,IF(G29&gt;H29,H29+"24:00"-G29,H29-G29),0),0)</f>
        <v>0</v>
      </c>
      <c r="BA29" s="31" t="n">
        <f aca="false">AZ29*24</f>
        <v>0</v>
      </c>
      <c r="BB29" s="30" t="n">
        <f aca="false">IFERROR(IF(WEEKDAY(C29)=WEEKDAY($P$6),$Q$6, IF(WEEKDAY(C29)=WEEKDAY($P$7),$Q$7, IF(WEEKDAY(C29)=WEEKDAY($P$8),$Q$8, IF(WEEKDAY(C29)=WEEKDAY($P$9),$Q$9, IF(WEEKDAY(C29)=WEEKDAY($P$10),$Q$10, IF(WEEKDAY(C29)=WEEKDAY($P$11),$Q$11, IF(WEEKDAY(C29)=WEEKDAY($P$12),$Q$12,""))))))),"")</f>
        <v>0.333333333333333</v>
      </c>
    </row>
    <row r="30" customFormat="false" ht="17.35" hidden="false" customHeight="false" outlineLevel="0" collapsed="false">
      <c r="B30" s="32" t="n">
        <f aca="false">B29+1</f>
        <v>41937</v>
      </c>
      <c r="C30" s="33" t="n">
        <f aca="false">B30</f>
        <v>41937</v>
      </c>
      <c r="D30" s="19"/>
      <c r="E30" s="34"/>
      <c r="F30" s="34"/>
      <c r="G30" s="34"/>
      <c r="H30" s="34"/>
      <c r="I30" s="34" t="str">
        <f aca="true">IF(AZ30=0,"",IF(AY30=0,"",IF(OR(B30&lt;=TODAY(),AZ30),AY30,"")))</f>
        <v/>
      </c>
      <c r="J30" s="22" t="n">
        <f aca="false">IF(AND(Feiertage!$G$2&lt;&gt;"ja",AV30=1),IF(AZ30&gt;0,BB30+AZ30,BB30),IF(AZ30=0,0, IF(I30&lt;&gt;"",AZ30-I30,AZ30)))+AX30</f>
        <v>0</v>
      </c>
      <c r="K30" s="34" t="n">
        <f aca="false">IF(AV30=0,BB30,IF(Feiertage!$G$2="ja","00:00",BB30))</f>
        <v>0.25</v>
      </c>
      <c r="L30" s="22" t="str">
        <f aca="true">IF(OR(B30&lt;=TODAY(),J30,AW30="G"),IF(J30&lt;&gt;"",IF(J30-K30=0,"",J30-K30),IF(K30&lt;&gt;"",-K30,"")),"")</f>
        <v/>
      </c>
      <c r="M30" s="23" t="str">
        <f aca="false">IF(LOWER(AW30)=LOWER(Urlaub!$W$19),Urlaub!$S$19, IF(LOWER(AW30)=LOWER(Urlaub!$W$20),Urlaub!$S$20, IF(LOWER(AW30)=LOWER(Urlaub!$W$21),Urlaub!$S$21, IF(LOWER(AW30)=LOWER(Urlaub!$W$22),Urlaub!$S$22, IF(LOWER(AW30)=LOWER(Urlaub!$W$23),Urlaub!$S$23, IF(LOWER(AW30)=LOWER(Urlaub!$W$24),Urlaub!$S$24,""))))))&amp;IF(AND(EXACT(LOWER(AW30),AW30),AW30&lt;&gt;0)," 1/2","")</f>
        <v/>
      </c>
      <c r="N30" s="36" t="n">
        <f aca="false">24*J30*IF(WEEKDAY(C30)=WEEKDAY($P$6),$S$6, IF(WEEKDAY(C30)=WEEKDAY($P$7),$S$7, IF(WEEKDAY(C30)=WEEKDAY($P$8),$S$8, IF(WEEKDAY(C30)=WEEKDAY($P$9),$S$9, IF(WEEKDAY(C30)=WEEKDAY($P$10),$S$10, IF(WEEKDAY(C30)=WEEKDAY($P$11),$S$11, IF(WEEKDAY(C30)=WEEKDAY($P$12),$S$12,"")))))))</f>
        <v>0</v>
      </c>
      <c r="AV30" s="0" t="n">
        <f aca="false">IF(IFERROR(MATCH($B30,Feiertage!$B$2:$B$34,0)&gt;0,0),1,0)</f>
        <v>0</v>
      </c>
      <c r="AW30" s="27" t="n">
        <f aca="false">IFERROR(HLOOKUP(DAY(B30),Urlaub!$C$4:$AG$16,MONTH(B30)+1,0),0)</f>
        <v>0</v>
      </c>
      <c r="AX30" s="28" t="n">
        <f aca="false">IFERROR(IF(OR(AW30=0,AW30="G"),0,IF(EXACT(LOWER(AW30),AW30),0.5*BB30,BB30)),"")</f>
        <v>0</v>
      </c>
      <c r="AY30" s="29" t="n">
        <f aca="false">IFERROR(IF(WEEKDAY(C30)=WEEKDAY($P$6),$R$6, IF(WEEKDAY(C30)=WEEKDAY($P$7),$R$7, IF(WEEKDAY(C30)=WEEKDAY($P$8),$R$8, IF(WEEKDAY(C30)=WEEKDAY($P$9),$R$9, IF(WEEKDAY(C30)=WEEKDAY($P$10),$R$10, IF(WEEKDAY(C30)=WEEKDAY($P$11),$R$11, IF(WEEKDAY(C30)=WEEKDAY($P$12),$R$12,""))))))),"")</f>
        <v>0.0208333333333333</v>
      </c>
      <c r="AZ30" s="30" t="n">
        <f aca="false">IF(F30,IF(E30,IF(E30&gt;F30,F30+"24:00"-E30,F30-E30),0),0)+IF(G30,IF(G30,IF(G30&gt;H30,H30+"24:00"-G30,H30-G30),0),0)</f>
        <v>0</v>
      </c>
      <c r="BA30" s="31" t="n">
        <f aca="false">AZ30*24</f>
        <v>0</v>
      </c>
      <c r="BB30" s="30" t="n">
        <f aca="false">IFERROR(IF(WEEKDAY(C30)=WEEKDAY($P$6),$Q$6, IF(WEEKDAY(C30)=WEEKDAY($P$7),$Q$7, IF(WEEKDAY(C30)=WEEKDAY($P$8),$Q$8, IF(WEEKDAY(C30)=WEEKDAY($P$9),$Q$9, IF(WEEKDAY(C30)=WEEKDAY($P$10),$Q$10, IF(WEEKDAY(C30)=WEEKDAY($P$11),$Q$11, IF(WEEKDAY(C30)=WEEKDAY($P$12),$Q$12,""))))))),"")</f>
        <v>0.25</v>
      </c>
    </row>
    <row r="31" customFormat="false" ht="17.35" hidden="false" customHeight="false" outlineLevel="0" collapsed="false">
      <c r="B31" s="32" t="n">
        <f aca="false">B30+1</f>
        <v>41938</v>
      </c>
      <c r="C31" s="33" t="n">
        <f aca="false">B31</f>
        <v>41938</v>
      </c>
      <c r="D31" s="19"/>
      <c r="E31" s="34"/>
      <c r="F31" s="34"/>
      <c r="G31" s="34"/>
      <c r="H31" s="34"/>
      <c r="I31" s="34" t="str">
        <f aca="true">IF(AZ31=0,"",IF(AY31=0,"",IF(OR(B31&lt;=TODAY(),AZ31),AY31,"")))</f>
        <v/>
      </c>
      <c r="J31" s="22" t="n">
        <f aca="false">IF(AND(Feiertage!$G$2&lt;&gt;"ja",AV31=1),IF(AZ31&gt;0,BB31+AZ31,BB31),IF(AZ31=0,0, IF(I31&lt;&gt;"",AZ31-I31,AZ31)))+AX31</f>
        <v>0</v>
      </c>
      <c r="K31" s="34" t="n">
        <f aca="false">IF(AV31=0,BB31,IF(Feiertage!$G$2="ja","00:00",BB31))</f>
        <v>0</v>
      </c>
      <c r="L31" s="22" t="str">
        <f aca="true">IF(OR(B31&lt;=TODAY(),J31,AW31="G"),IF(J31&lt;&gt;"",IF(J31-K31=0,"",J31-K31),IF(K31&lt;&gt;"",-K31,"")),"")</f>
        <v/>
      </c>
      <c r="M31" s="23" t="str">
        <f aca="false">IF(LOWER(AW31)=LOWER(Urlaub!$W$19),Urlaub!$S$19, IF(LOWER(AW31)=LOWER(Urlaub!$W$20),Urlaub!$S$20, IF(LOWER(AW31)=LOWER(Urlaub!$W$21),Urlaub!$S$21, IF(LOWER(AW31)=LOWER(Urlaub!$W$22),Urlaub!$S$22, IF(LOWER(AW31)=LOWER(Urlaub!$W$23),Urlaub!$S$23, IF(LOWER(AW31)=LOWER(Urlaub!$W$24),Urlaub!$S$24,""))))))&amp;IF(AND(EXACT(LOWER(AW31),AW31),AW31&lt;&gt;0)," 1/2","")</f>
        <v/>
      </c>
      <c r="N31" s="36" t="n">
        <f aca="false">24*J31*IF(WEEKDAY(C31)=WEEKDAY($P$6),$S$6, IF(WEEKDAY(C31)=WEEKDAY($P$7),$S$7, IF(WEEKDAY(C31)=WEEKDAY($P$8),$S$8, IF(WEEKDAY(C31)=WEEKDAY($P$9),$S$9, IF(WEEKDAY(C31)=WEEKDAY($P$10),$S$10, IF(WEEKDAY(C31)=WEEKDAY($P$11),$S$11, IF(WEEKDAY(C31)=WEEKDAY($P$12),$S$12,"")))))))</f>
        <v>0</v>
      </c>
      <c r="AV31" s="0" t="n">
        <f aca="false">IF(IFERROR(MATCH($B31,Feiertage!$B$2:$B$34,0)&gt;0,0),1,0)</f>
        <v>0</v>
      </c>
      <c r="AW31" s="27" t="n">
        <f aca="false">IFERROR(HLOOKUP(DAY(B31),Urlaub!$C$4:$AG$16,MONTH(B31)+1,0),0)</f>
        <v>0</v>
      </c>
      <c r="AX31" s="28" t="n">
        <f aca="false">IFERROR(IF(OR(AW31=0,AW31="G"),0,IF(EXACT(LOWER(AW31),AW31),0.5*BB31,BB31)),"")</f>
        <v>0</v>
      </c>
      <c r="AY31" s="29" t="n">
        <f aca="false">IFERROR(IF(WEEKDAY(C31)=WEEKDAY($P$6),$R$6, IF(WEEKDAY(C31)=WEEKDAY($P$7),$R$7, IF(WEEKDAY(C31)=WEEKDAY($P$8),$R$8, IF(WEEKDAY(C31)=WEEKDAY($P$9),$R$9, IF(WEEKDAY(C31)=WEEKDAY($P$10),$R$10, IF(WEEKDAY(C31)=WEEKDAY($P$11),$R$11, IF(WEEKDAY(C31)=WEEKDAY($P$12),$R$12,""))))))),"")</f>
        <v>0.0208333333333333</v>
      </c>
      <c r="AZ31" s="30" t="n">
        <f aca="false">IF(F31,IF(E31,IF(E31&gt;F31,F31+"24:00"-E31,F31-E31),0),0)+IF(G31,IF(G31,IF(G31&gt;H31,H31+"24:00"-G31,H31-G31),0),0)</f>
        <v>0</v>
      </c>
      <c r="BA31" s="31" t="n">
        <f aca="false">AZ31*24</f>
        <v>0</v>
      </c>
      <c r="BB31" s="30" t="n">
        <f aca="false">IFERROR(IF(WEEKDAY(C31)=WEEKDAY($P$6),$Q$6, IF(WEEKDAY(C31)=WEEKDAY($P$7),$Q$7, IF(WEEKDAY(C31)=WEEKDAY($P$8),$Q$8, IF(WEEKDAY(C31)=WEEKDAY($P$9),$Q$9, IF(WEEKDAY(C31)=WEEKDAY($P$10),$Q$10, IF(WEEKDAY(C31)=WEEKDAY($P$11),$Q$11, IF(WEEKDAY(C31)=WEEKDAY($P$12),$Q$12,""))))))),"")</f>
        <v>0</v>
      </c>
    </row>
    <row r="32" customFormat="false" ht="17.35" hidden="false" customHeight="false" outlineLevel="0" collapsed="false">
      <c r="B32" s="32" t="n">
        <f aca="false">B31+1</f>
        <v>41939</v>
      </c>
      <c r="C32" s="33" t="n">
        <f aca="false">B32</f>
        <v>41939</v>
      </c>
      <c r="D32" s="19"/>
      <c r="E32" s="34"/>
      <c r="F32" s="34"/>
      <c r="G32" s="34"/>
      <c r="H32" s="34"/>
      <c r="I32" s="34" t="str">
        <f aca="true">IF(AZ32=0,"",IF(AY32=0,"",IF(OR(B32&lt;=TODAY(),AZ32),AY32,"")))</f>
        <v/>
      </c>
      <c r="J32" s="22" t="n">
        <f aca="false">IF(AND(Feiertage!$G$2&lt;&gt;"ja",AV32=1),IF(AZ32&gt;0,BB32+AZ32,BB32),IF(AZ32=0,0, IF(I32&lt;&gt;"",AZ32-I32,AZ32)))+AX32</f>
        <v>0</v>
      </c>
      <c r="K32" s="34" t="n">
        <f aca="false">IF(AV32=0,BB32,IF(Feiertage!$G$2="ja","00:00",BB32))</f>
        <v>0</v>
      </c>
      <c r="L32" s="22" t="str">
        <f aca="true">IF(OR(B32&lt;=TODAY(),J32,AW32="G"),IF(J32&lt;&gt;"",IF(J32-K32=0,"",J32-K32),IF(K32&lt;&gt;"",-K32,"")),"")</f>
        <v/>
      </c>
      <c r="M32" s="23" t="str">
        <f aca="false">IF(LOWER(AW32)=LOWER(Urlaub!$W$19),Urlaub!$S$19, IF(LOWER(AW32)=LOWER(Urlaub!$W$20),Urlaub!$S$20, IF(LOWER(AW32)=LOWER(Urlaub!$W$21),Urlaub!$S$21, IF(LOWER(AW32)=LOWER(Urlaub!$W$22),Urlaub!$S$22, IF(LOWER(AW32)=LOWER(Urlaub!$W$23),Urlaub!$S$23, IF(LOWER(AW32)=LOWER(Urlaub!$W$24),Urlaub!$S$24,""))))))&amp;IF(AND(EXACT(LOWER(AW32),AW32),AW32&lt;&gt;0)," 1/2","")</f>
        <v/>
      </c>
      <c r="N32" s="36" t="n">
        <f aca="false">24*J32*IF(WEEKDAY(C32)=WEEKDAY($P$6),$S$6, IF(WEEKDAY(C32)=WEEKDAY($P$7),$S$7, IF(WEEKDAY(C32)=WEEKDAY($P$8),$S$8, IF(WEEKDAY(C32)=WEEKDAY($P$9),$S$9, IF(WEEKDAY(C32)=WEEKDAY($P$10),$S$10, IF(WEEKDAY(C32)=WEEKDAY($P$11),$S$11, IF(WEEKDAY(C32)=WEEKDAY($P$12),$S$12,"")))))))</f>
        <v>0</v>
      </c>
      <c r="AV32" s="0" t="n">
        <f aca="false">IF(IFERROR(MATCH($B32,Feiertage!$B$2:$B$34,0)&gt;0,0),1,0)</f>
        <v>0</v>
      </c>
      <c r="AW32" s="27" t="n">
        <f aca="false">IFERROR(HLOOKUP(DAY(B32),Urlaub!$C$4:$AG$16,MONTH(B32)+1,0),0)</f>
        <v>0</v>
      </c>
      <c r="AX32" s="28" t="n">
        <f aca="false">IFERROR(IF(OR(AW32=0,AW32="G"),0,IF(EXACT(LOWER(AW32),AW32),0.5*BB32,BB32)),"")</f>
        <v>0</v>
      </c>
      <c r="AY32" s="29" t="n">
        <f aca="false">IFERROR(IF(WEEKDAY(C32)=WEEKDAY($P$6),$R$6, IF(WEEKDAY(C32)=WEEKDAY($P$7),$R$7, IF(WEEKDAY(C32)=WEEKDAY($P$8),$R$8, IF(WEEKDAY(C32)=WEEKDAY($P$9),$R$9, IF(WEEKDAY(C32)=WEEKDAY($P$10),$R$10, IF(WEEKDAY(C32)=WEEKDAY($P$11),$R$11, IF(WEEKDAY(C32)=WEEKDAY($P$12),$R$12,""))))))),"")</f>
        <v>0.0208333333333333</v>
      </c>
      <c r="AZ32" s="30" t="n">
        <f aca="false">IF(F32,IF(E32,IF(E32&gt;F32,F32+"24:00"-E32,F32-E32),0),0)+IF(G32,IF(G32,IF(G32&gt;H32,H32+"24:00"-G32,H32-G32),0),0)</f>
        <v>0</v>
      </c>
      <c r="BA32" s="31" t="n">
        <f aca="false">AZ32*24</f>
        <v>0</v>
      </c>
      <c r="BB32" s="30" t="n">
        <f aca="false">IFERROR(IF(WEEKDAY(C32)=WEEKDAY($P$6),$Q$6, IF(WEEKDAY(C32)=WEEKDAY($P$7),$Q$7, IF(WEEKDAY(C32)=WEEKDAY($P$8),$Q$8, IF(WEEKDAY(C32)=WEEKDAY($P$9),$Q$9, IF(WEEKDAY(C32)=WEEKDAY($P$10),$Q$10, IF(WEEKDAY(C32)=WEEKDAY($P$11),$Q$11, IF(WEEKDAY(C32)=WEEKDAY($P$12),$Q$12,""))))))),"")</f>
        <v>0</v>
      </c>
    </row>
    <row r="33" customFormat="false" ht="17.35" hidden="false" customHeight="false" outlineLevel="0" collapsed="false">
      <c r="B33" s="32" t="n">
        <f aca="false">IF(B32&lt;&gt;"",IF(MONTH($B$1)&lt;MONTH(B32+1),"",B32+1),"")</f>
        <v>41940</v>
      </c>
      <c r="C33" s="33" t="n">
        <f aca="false">B33</f>
        <v>41940</v>
      </c>
      <c r="D33" s="19"/>
      <c r="E33" s="34"/>
      <c r="F33" s="34"/>
      <c r="G33" s="34"/>
      <c r="H33" s="34"/>
      <c r="I33" s="34" t="str">
        <f aca="true">IF(AZ33=0,"",IF(AY33=0,"",IF(OR(B33&lt;=TODAY(),AZ33),AY33,"")))</f>
        <v/>
      </c>
      <c r="J33" s="22" t="n">
        <f aca="false">IF(B33&lt;&gt;"",IF(AND(Feiertage!$G$2&lt;&gt;"ja",AV33=1),IF(AZ33&gt;0,BB33+AZ33,BB33),IF(AZ33=0,0, IF(I33&lt;&gt;"",AZ33-I33,AZ33)))+AX33,"")</f>
        <v>0</v>
      </c>
      <c r="K33" s="34" t="n">
        <f aca="false">IF(B33&lt;&gt;"",IF(AV33=0,BB33,IF(Feiertage!$G$2="ja","00:00",BB33)),"")</f>
        <v>0.333333333333333</v>
      </c>
      <c r="L33" s="22" t="str">
        <f aca="true">IF(OR(B33&lt;=TODAY(),J33,AW33="G"),IF(J33&lt;&gt;"",IF(J33-K33=0,"",J33-K33),IF(K33&lt;&gt;"",-K33,"")),"")</f>
        <v/>
      </c>
      <c r="M33" s="23" t="str">
        <f aca="false">IF(LOWER(AW33)=LOWER(Urlaub!$W$19),Urlaub!$S$19, IF(LOWER(AW33)=LOWER(Urlaub!$W$20),Urlaub!$S$20, IF(LOWER(AW33)=LOWER(Urlaub!$W$21),Urlaub!$S$21, IF(LOWER(AW33)=LOWER(Urlaub!$W$22),Urlaub!$S$22, IF(LOWER(AW33)=LOWER(Urlaub!$W$23),Urlaub!$S$23, IF(LOWER(AW33)=LOWER(Urlaub!$W$24),Urlaub!$S$24,""))))))&amp;IF(AND(EXACT(LOWER(AW33),AW33),AW33&lt;&gt;0)," 1/2","")</f>
        <v/>
      </c>
      <c r="N33" s="36" t="n">
        <f aca="false">IF(J33&lt;&gt;"",24*J33*IF(WEEKDAY(C33)=WEEKDAY($P$6),$S$6, IF(WEEKDAY(C33)=WEEKDAY($P$7),$S$7, IF(WEEKDAY(C33)=WEEKDAY($P$8),$S$8, IF(WEEKDAY(C33)=WEEKDAY($P$9),$S$9, IF(WEEKDAY(C33)=WEEKDAY($P$10),$S$10, IF(WEEKDAY(C33)=WEEKDAY($P$11),$S$11, IF(WEEKDAY(C33)=WEEKDAY($P$12),$S$12,""))))))),"")</f>
        <v>0</v>
      </c>
      <c r="AV33" s="0" t="n">
        <f aca="false">IF(IFERROR(MATCH($B33,Feiertage!$B$2:$B$34,0)&gt;0,0),1,0)</f>
        <v>0</v>
      </c>
      <c r="AW33" s="27" t="n">
        <f aca="false">IFERROR(HLOOKUP(DAY(B33),Urlaub!$C$4:$AG$16,MONTH(B33)+1,0),0)</f>
        <v>0</v>
      </c>
      <c r="AX33" s="28" t="n">
        <f aca="false">IFERROR(IF(OR(AW33=0,AW33="G"),0,IF(EXACT(LOWER(AW33),AW33),0.5*BB33,BB33)),"")</f>
        <v>0</v>
      </c>
      <c r="AY33" s="29" t="n">
        <f aca="false">IFERROR(IF(WEEKDAY(C33)=WEEKDAY($P$6),$R$6, IF(WEEKDAY(C33)=WEEKDAY($P$7),$R$7, IF(WEEKDAY(C33)=WEEKDAY($P$8),$R$8, IF(WEEKDAY(C33)=WEEKDAY($P$9),$R$9, IF(WEEKDAY(C33)=WEEKDAY($P$10),$R$10, IF(WEEKDAY(C33)=WEEKDAY($P$11),$R$11, IF(WEEKDAY(C33)=WEEKDAY($P$12),$R$12,""))))))),"")</f>
        <v>0.0208333333333333</v>
      </c>
      <c r="AZ33" s="30" t="n">
        <f aca="false">IF(F33,IF(E33,IF(E33&gt;F33,F33+"24:00"-E33,F33-E33),0),0)+IF(G33,IF(G33,IF(G33&gt;H33,H33+"24:00"-G33,H33-G33),0),0)</f>
        <v>0</v>
      </c>
      <c r="BA33" s="31" t="n">
        <f aca="false">AZ33*24</f>
        <v>0</v>
      </c>
      <c r="BB33" s="30" t="n">
        <f aca="false">IFERROR(IF(WEEKDAY(C33)=WEEKDAY($P$6),$Q$6, IF(WEEKDAY(C33)=WEEKDAY($P$7),$Q$7, IF(WEEKDAY(C33)=WEEKDAY($P$8),$Q$8, IF(WEEKDAY(C33)=WEEKDAY($P$9),$Q$9, IF(WEEKDAY(C33)=WEEKDAY($P$10),$Q$10, IF(WEEKDAY(C33)=WEEKDAY($P$11),$Q$11, IF(WEEKDAY(C33)=WEEKDAY($P$12),$Q$12,""))))))),"")</f>
        <v>0.333333333333333</v>
      </c>
    </row>
    <row r="34" customFormat="false" ht="17.35" hidden="false" customHeight="false" outlineLevel="0" collapsed="false">
      <c r="B34" s="32" t="n">
        <f aca="false">IF(B33&lt;&gt;"",IF(MONTH($B$1)&lt;MONTH(B33+1),"",B33+1),"")</f>
        <v>41941</v>
      </c>
      <c r="C34" s="33" t="n">
        <f aca="false">B34</f>
        <v>41941</v>
      </c>
      <c r="D34" s="19"/>
      <c r="E34" s="34"/>
      <c r="F34" s="34"/>
      <c r="G34" s="34"/>
      <c r="H34" s="34"/>
      <c r="I34" s="34" t="str">
        <f aca="true">IF(AZ34=0,"",IF(AY34=0,"",IF(OR(B34&lt;=TODAY(),AZ34),AY34,"")))</f>
        <v/>
      </c>
      <c r="J34" s="22" t="n">
        <f aca="false">IF(B34&lt;&gt;"",IF(AND(Feiertage!$G$2&lt;&gt;"ja",AV34=1),IF(AZ34&gt;0,BB34+AZ34,BB34),IF(AZ34=0,0, IF(I34&lt;&gt;"",AZ34-I34,AZ34)))+AX34,"")</f>
        <v>0</v>
      </c>
      <c r="K34" s="34" t="n">
        <f aca="false">IF(B34&lt;&gt;"",IF(AV34=0,BB34,IF(Feiertage!$G$2="ja","00:00",BB34)),"")</f>
        <v>0.333333333333333</v>
      </c>
      <c r="L34" s="22" t="str">
        <f aca="true">IF(OR(B34&lt;=TODAY(),J34,AW34="G"),IF(J34&lt;&gt;"",IF(J34-K34=0,"",J34-K34),IF(K34&lt;&gt;"",-K34,"")),"")</f>
        <v/>
      </c>
      <c r="M34" s="23" t="str">
        <f aca="false">IF(LOWER(AW34)=LOWER(Urlaub!$W$19),Urlaub!$S$19, IF(LOWER(AW34)=LOWER(Urlaub!$W$20),Urlaub!$S$20, IF(LOWER(AW34)=LOWER(Urlaub!$W$21),Urlaub!$S$21, IF(LOWER(AW34)=LOWER(Urlaub!$W$22),Urlaub!$S$22, IF(LOWER(AW34)=LOWER(Urlaub!$W$23),Urlaub!$S$23, IF(LOWER(AW34)=LOWER(Urlaub!$W$24),Urlaub!$S$24,""))))))&amp;IF(AND(EXACT(LOWER(AW34),AW34),AW34&lt;&gt;0)," 1/2","")</f>
        <v/>
      </c>
      <c r="N34" s="36" t="n">
        <f aca="false">IF(J34&lt;&gt;"",24*J34*IF(WEEKDAY(C34)=WEEKDAY($P$6),$S$6, IF(WEEKDAY(C34)=WEEKDAY($P$7),$S$7, IF(WEEKDAY(C34)=WEEKDAY($P$8),$S$8, IF(WEEKDAY(C34)=WEEKDAY($P$9),$S$9, IF(WEEKDAY(C34)=WEEKDAY($P$10),$S$10, IF(WEEKDAY(C34)=WEEKDAY($P$11),$S$11, IF(WEEKDAY(C34)=WEEKDAY($P$12),$S$12,""))))))),"")</f>
        <v>0</v>
      </c>
      <c r="AV34" s="0" t="n">
        <f aca="false">IF(IFERROR(MATCH($B34,Feiertage!$B$2:$B$34,0)&gt;0,0),1,0)</f>
        <v>0</v>
      </c>
      <c r="AW34" s="27" t="n">
        <f aca="false">IFERROR(HLOOKUP(DAY(B34),Urlaub!$C$4:$AG$16,MONTH(B34)+1,0),0)</f>
        <v>0</v>
      </c>
      <c r="AX34" s="28" t="n">
        <f aca="false">IFERROR(IF(OR(AW34=0,AW34="G"),0,IF(EXACT(LOWER(AW34),AW34),0.5*BB34,BB34)),"")</f>
        <v>0</v>
      </c>
      <c r="AY34" s="29" t="n">
        <f aca="false">IFERROR(IF(WEEKDAY(C34)=WEEKDAY($P$6),$R$6, IF(WEEKDAY(C34)=WEEKDAY($P$7),$R$7, IF(WEEKDAY(C34)=WEEKDAY($P$8),$R$8, IF(WEEKDAY(C34)=WEEKDAY($P$9),$R$9, IF(WEEKDAY(C34)=WEEKDAY($P$10),$R$10, IF(WEEKDAY(C34)=WEEKDAY($P$11),$R$11, IF(WEEKDAY(C34)=WEEKDAY($P$12),$R$12,""))))))),"")</f>
        <v>0.0208333333333333</v>
      </c>
      <c r="AZ34" s="30" t="n">
        <f aca="false">IF(F34,IF(E34,IF(E34&gt;F34,F34+"24:00"-E34,F34-E34),0),0)+IF(G34,IF(G34,IF(G34&gt;H34,H34+"24:00"-G34,H34-G34),0),0)</f>
        <v>0</v>
      </c>
      <c r="BA34" s="31" t="n">
        <f aca="false">AZ34*24</f>
        <v>0</v>
      </c>
      <c r="BB34" s="30" t="n">
        <f aca="false">IFERROR(IF(WEEKDAY(C34)=WEEKDAY($P$6),$Q$6, IF(WEEKDAY(C34)=WEEKDAY($P$7),$Q$7, IF(WEEKDAY(C34)=WEEKDAY($P$8),$Q$8, IF(WEEKDAY(C34)=WEEKDAY($P$9),$Q$9, IF(WEEKDAY(C34)=WEEKDAY($P$10),$Q$10, IF(WEEKDAY(C34)=WEEKDAY($P$11),$Q$11, IF(WEEKDAY(C34)=WEEKDAY($P$12),$Q$12,""))))))),"")</f>
        <v>0.333333333333333</v>
      </c>
    </row>
    <row r="35" customFormat="false" ht="17.35" hidden="false" customHeight="false" outlineLevel="0" collapsed="false">
      <c r="B35" s="56" t="n">
        <f aca="false">IF(B34&lt;&gt;"",IF(MONTH($B$1)&lt;MONTH(B34+1),"",B34+1),"")</f>
        <v>41942</v>
      </c>
      <c r="C35" s="57" t="n">
        <f aca="false">B35</f>
        <v>41942</v>
      </c>
      <c r="D35" s="58"/>
      <c r="E35" s="59"/>
      <c r="F35" s="59"/>
      <c r="G35" s="59"/>
      <c r="H35" s="60"/>
      <c r="I35" s="60" t="str">
        <f aca="true">IF(AZ35=0,"",IF(AY35=0,"",IF(OR(B35&lt;=TODAY(),AZ35),AY35,"")))</f>
        <v/>
      </c>
      <c r="J35" s="61" t="n">
        <f aca="false">IF(B35&lt;&gt;"",IF(AND(Feiertage!$G$2&lt;&gt;"ja",AV35=1),IF(AZ35&gt;0,BB35+AZ35,BB35),IF(AZ35=0,0, IF(I35&lt;&gt;"",AZ35-I35,AZ35)))+AX35,"")</f>
        <v>0</v>
      </c>
      <c r="K35" s="59" t="n">
        <f aca="false">IF(B35&lt;&gt;"",IF(AV35=0,BB35,IF(Feiertage!$G$2="ja","00:00",BB35)),"")</f>
        <v>0.333333333333333</v>
      </c>
      <c r="L35" s="22" t="str">
        <f aca="true">IF(OR(B35&lt;=TODAY(),J35,AW35="G"),IF(J35&lt;&gt;"",IF(J35-K35=0,"",J35-K35),IF(K35&lt;&gt;"",-K35,"")),"")</f>
        <v/>
      </c>
      <c r="M35" s="62" t="str">
        <f aca="false">IF(LOWER(AW35)=LOWER(Urlaub!$W$19),Urlaub!$S$19, IF(LOWER(AW35)=LOWER(Urlaub!$W$20),Urlaub!$S$20, IF(LOWER(AW35)=LOWER(Urlaub!$W$21),Urlaub!$S$21, IF(LOWER(AW35)=LOWER(Urlaub!$W$22),Urlaub!$S$22, IF(LOWER(AW35)=LOWER(Urlaub!$W$23),Urlaub!$S$23, IF(LOWER(AW35)=LOWER(Urlaub!$W$24),Urlaub!$S$24,""))))))&amp;IF(AND(EXACT(LOWER(AW35),AW35),AW35&lt;&gt;0)," 1/2","")</f>
        <v/>
      </c>
      <c r="N35" s="63" t="n">
        <f aca="false">IF(J35&lt;&gt;"",24*J35*IF(WEEKDAY(C35)=WEEKDAY($P$6),$S$6, IF(WEEKDAY(C35)=WEEKDAY($P$7),$S$7, IF(WEEKDAY(C35)=WEEKDAY($P$8),$S$8, IF(WEEKDAY(C35)=WEEKDAY($P$9),$S$9, IF(WEEKDAY(C35)=WEEKDAY($P$10),$S$10, IF(WEEKDAY(C35)=WEEKDAY($P$11),$S$11, IF(WEEKDAY(C35)=WEEKDAY($P$12),$S$12,""))))))),"")</f>
        <v>0</v>
      </c>
      <c r="AV35" s="0" t="n">
        <f aca="false">IF(IFERROR(MATCH($B35,Feiertage!$B$2:$B$34,0)&gt;0,0),1,0)</f>
        <v>0</v>
      </c>
      <c r="AW35" s="27" t="n">
        <f aca="false">IFERROR(HLOOKUP(DAY(B35),Urlaub!$C$4:$AG$16,MONTH(B35)+1,0),0)</f>
        <v>0</v>
      </c>
      <c r="AX35" s="28" t="n">
        <f aca="false">IFERROR(IF(OR(AW35=0,AW35="G"),0,IF(EXACT(LOWER(AW35),AW35),0.5*BB35,BB35)),"")</f>
        <v>0</v>
      </c>
      <c r="AY35" s="29" t="n">
        <f aca="false">IFERROR(IF(WEEKDAY(C35)=WEEKDAY($P$6),$R$6, IF(WEEKDAY(C35)=WEEKDAY($P$7),$R$7, IF(WEEKDAY(C35)=WEEKDAY($P$8),$R$8, IF(WEEKDAY(C35)=WEEKDAY($P$9),$R$9, IF(WEEKDAY(C35)=WEEKDAY($P$10),$R$10, IF(WEEKDAY(C35)=WEEKDAY($P$11),$R$11, IF(WEEKDAY(C35)=WEEKDAY($P$12),$R$12,""))))))),"")</f>
        <v>0.0208333333333333</v>
      </c>
      <c r="AZ35" s="30" t="n">
        <f aca="false">IF(F35,IF(E35,IF(E35&gt;F35,F35+"24:00"-E35,F35-E35),0),0)+IF(G35,IF(G35,IF(G35&gt;H35,H35+"24:00"-G35,H35-G35),0),0)</f>
        <v>0</v>
      </c>
      <c r="BA35" s="31" t="n">
        <f aca="false">AZ35*24</f>
        <v>0</v>
      </c>
      <c r="BB35" s="30" t="n">
        <f aca="false">IFERROR(IF(WEEKDAY(C35)=WEEKDAY($P$6),$Q$6, IF(WEEKDAY(C35)=WEEKDAY($P$7),$Q$7, IF(WEEKDAY(C35)=WEEKDAY($P$8),$Q$8, IF(WEEKDAY(C35)=WEEKDAY($P$9),$Q$9, IF(WEEKDAY(C35)=WEEKDAY($P$10),$Q$10, IF(WEEKDAY(C35)=WEEKDAY($P$11),$Q$11, IF(WEEKDAY(C35)=WEEKDAY($P$12),$Q$12,""))))))),"")</f>
        <v>0.333333333333333</v>
      </c>
    </row>
    <row r="36" customFormat="false" ht="5.25" hidden="false" customHeight="true" outlineLevel="0" collapsed="false">
      <c r="B36" s="64"/>
      <c r="H36" s="65"/>
      <c r="I36" s="65"/>
      <c r="J36" s="65"/>
      <c r="K36" s="8"/>
      <c r="L36" s="65"/>
    </row>
    <row r="37" customFormat="false" ht="24" hidden="false" customHeight="false" outlineLevel="0" collapsed="false">
      <c r="B37" s="66" t="s">
        <v>20</v>
      </c>
      <c r="C37" s="66"/>
      <c r="D37" s="66"/>
      <c r="E37" s="66"/>
      <c r="F37" s="66"/>
      <c r="G37" s="66"/>
      <c r="H37" s="66"/>
      <c r="I37" s="66"/>
      <c r="J37" s="67" t="n">
        <f aca="false">SUM(J5:J35)</f>
        <v>0</v>
      </c>
      <c r="K37" s="67" t="n">
        <f aca="false">SUM(K5:K35)</f>
        <v>7</v>
      </c>
      <c r="L37" s="67" t="n">
        <f aca="false">SUM(L5:L35)</f>
        <v>0</v>
      </c>
      <c r="M37" s="67" t="n">
        <f aca="false">SUM(AX5:AX35)</f>
        <v>0</v>
      </c>
      <c r="N37" s="68" t="n">
        <f aca="false">SUM(N5:N35)</f>
        <v>0</v>
      </c>
    </row>
  </sheetData>
  <mergeCells count="5">
    <mergeCell ref="B1:N1"/>
    <mergeCell ref="E3:H3"/>
    <mergeCell ref="P4:S4"/>
    <mergeCell ref="U4:V4"/>
    <mergeCell ref="B37:I37"/>
  </mergeCells>
  <conditionalFormatting sqref="B5:N35">
    <cfRule type="expression" priority="2" aboveAverage="0" equalAverage="0" bottom="0" percent="0" rank="0" text="" dxfId="0">
      <formula>COUNTIF(Feiertage!$B$2:$B$18,$B5)</formula>
    </cfRule>
    <cfRule type="expression" priority="3" aboveAverage="0" equalAverage="0" bottom="0" percent="0" rank="0" text="" dxfId="1">
      <formula>WEEKDAY($B5,2)&gt;5</formula>
    </cfRule>
  </conditionalFormatting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B3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4" ySplit="4" topLeftCell="E27" activePane="bottomRight" state="frozen"/>
      <selection pane="topLeft" activeCell="A1" activeCellId="0" sqref="A1"/>
      <selection pane="topRight" activeCell="E1" activeCellId="0" sqref="E1"/>
      <selection pane="bottomLeft" activeCell="A27" activeCellId="0" sqref="A27"/>
      <selection pane="bottomRight" activeCell="L2" activeCellId="0" sqref="L2"/>
    </sheetView>
  </sheetViews>
  <sheetFormatPr defaultRowHeight="15" zeroHeight="false" outlineLevelRow="0" outlineLevelCol="0"/>
  <cols>
    <col collapsed="false" customWidth="true" hidden="false" outlineLevel="0" max="1" min="1" style="0" width="2.29"/>
    <col collapsed="false" customWidth="true" hidden="false" outlineLevel="0" max="2" min="2" style="0" width="8.86"/>
    <col collapsed="false" customWidth="true" hidden="false" outlineLevel="0" max="3" min="3" style="0" width="7.29"/>
    <col collapsed="false" customWidth="true" hidden="false" outlineLevel="0" max="4" min="4" style="0" width="0.86"/>
    <col collapsed="false" customWidth="true" hidden="false" outlineLevel="0" max="8" min="5" style="0" width="7.71"/>
    <col collapsed="false" customWidth="true" hidden="false" outlineLevel="0" max="9" min="9" style="0" width="8"/>
    <col collapsed="false" customWidth="true" hidden="false" outlineLevel="0" max="10" min="10" style="0" width="12.42"/>
    <col collapsed="false" customWidth="true" hidden="false" outlineLevel="0" max="11" min="11" style="0" width="12.14"/>
    <col collapsed="false" customWidth="true" hidden="false" outlineLevel="0" max="12" min="12" style="0" width="12.86"/>
    <col collapsed="false" customWidth="true" hidden="false" outlineLevel="0" max="13" min="13" style="0" width="20.71"/>
    <col collapsed="false" customWidth="true" hidden="false" outlineLevel="0" max="14" min="14" style="0" width="17.86"/>
    <col collapsed="false" customWidth="true" hidden="false" outlineLevel="0" max="15" min="15" style="0" width="4.29"/>
    <col collapsed="false" customWidth="true" hidden="false" outlineLevel="0" max="16" min="16" style="0" width="23.86"/>
    <col collapsed="false" customWidth="true" hidden="false" outlineLevel="0" max="17" min="17" style="0" width="12.29"/>
    <col collapsed="false" customWidth="true" hidden="false" outlineLevel="0" max="18" min="18" style="0" width="11.14"/>
    <col collapsed="false" customWidth="true" hidden="false" outlineLevel="0" max="19" min="19" style="0" width="15.71"/>
    <col collapsed="false" customWidth="true" hidden="false" outlineLevel="0" max="20" min="20" style="0" width="4.14"/>
    <col collapsed="false" customWidth="true" hidden="false" outlineLevel="0" max="21" min="21" style="0" width="29.71"/>
    <col collapsed="false" customWidth="true" hidden="false" outlineLevel="0" max="22" min="22" style="0" width="16"/>
    <col collapsed="false" customWidth="true" hidden="false" outlineLevel="0" max="46" min="23" style="0" width="10.52"/>
    <col collapsed="false" customWidth="true" hidden="false" outlineLevel="0" max="55" min="47" style="0" width="13.7"/>
    <col collapsed="false" customWidth="true" hidden="false" outlineLevel="0" max="1025" min="56" style="0" width="10.52"/>
  </cols>
  <sheetData>
    <row r="1" customFormat="false" ht="24.75" hidden="false" customHeight="true" outlineLevel="0" collapsed="false">
      <c r="A1" s="1" t="n">
        <v>41639</v>
      </c>
      <c r="B1" s="2" t="n">
        <f aca="true">DATEVALUE("1 " &amp; RIGHT(CELL("dateiname",$A$1),LEN(CELL("dateiname",$A$1))-FIND("]",CELL("dateiname",$A$1))) &amp; " " &amp; YEAR(Januar!$A$1))</f>
        <v>41943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="3" customFormat="true" ht="24.75" hidden="false" customHeight="true" outlineLevel="0" collapsed="false">
      <c r="B2" s="4"/>
      <c r="C2" s="4"/>
      <c r="D2" s="4"/>
      <c r="E2" s="5"/>
      <c r="F2" s="5"/>
      <c r="G2" s="5"/>
      <c r="H2" s="5"/>
      <c r="I2" s="4"/>
      <c r="J2" s="4"/>
      <c r="K2" s="4"/>
      <c r="L2" s="4"/>
      <c r="M2" s="4"/>
      <c r="N2" s="4"/>
    </row>
    <row r="3" customFormat="false" ht="19.5" hidden="false" customHeight="false" outlineLevel="0" collapsed="false">
      <c r="B3" s="6"/>
      <c r="C3" s="6"/>
      <c r="D3" s="6"/>
      <c r="E3" s="7" t="s">
        <v>0</v>
      </c>
      <c r="F3" s="7"/>
      <c r="G3" s="7"/>
      <c r="H3" s="7"/>
      <c r="I3" s="6"/>
      <c r="J3" s="6"/>
      <c r="K3" s="6"/>
      <c r="L3" s="6"/>
      <c r="M3" s="6"/>
      <c r="N3" s="6"/>
      <c r="O3" s="8"/>
    </row>
    <row r="4" customFormat="false" ht="19.5" hidden="false" customHeight="false" outlineLevel="0" collapsed="false">
      <c r="B4" s="9" t="s">
        <v>1</v>
      </c>
      <c r="C4" s="9" t="s">
        <v>2</v>
      </c>
      <c r="D4" s="10"/>
      <c r="E4" s="9" t="s">
        <v>3</v>
      </c>
      <c r="F4" s="9" t="s">
        <v>4</v>
      </c>
      <c r="G4" s="9" t="s">
        <v>3</v>
      </c>
      <c r="H4" s="9" t="s">
        <v>4</v>
      </c>
      <c r="I4" s="9" t="s">
        <v>5</v>
      </c>
      <c r="J4" s="9" t="s">
        <v>6</v>
      </c>
      <c r="K4" s="9" t="s">
        <v>7</v>
      </c>
      <c r="L4" s="9" t="s">
        <v>8</v>
      </c>
      <c r="M4" s="9" t="s">
        <v>9</v>
      </c>
      <c r="N4" s="9" t="s">
        <v>10</v>
      </c>
      <c r="O4" s="11"/>
      <c r="P4" s="12" t="s">
        <v>11</v>
      </c>
      <c r="Q4" s="12"/>
      <c r="R4" s="12"/>
      <c r="S4" s="12"/>
      <c r="U4" s="13" t="s">
        <v>12</v>
      </c>
      <c r="V4" s="13"/>
      <c r="AV4" s="14" t="s">
        <v>13</v>
      </c>
      <c r="AW4" s="15" t="s">
        <v>14</v>
      </c>
      <c r="AX4" s="14" t="s">
        <v>15</v>
      </c>
      <c r="AY4" s="16" t="s">
        <v>5</v>
      </c>
      <c r="AZ4" s="14" t="s">
        <v>6</v>
      </c>
      <c r="BA4" s="14" t="s">
        <v>16</v>
      </c>
      <c r="BB4" s="16" t="s">
        <v>7</v>
      </c>
    </row>
    <row r="5" customFormat="false" ht="19.7" hidden="false" customHeight="false" outlineLevel="0" collapsed="false">
      <c r="B5" s="17" t="n">
        <f aca="false">B1</f>
        <v>41943</v>
      </c>
      <c r="C5" s="18" t="n">
        <f aca="false">B5</f>
        <v>41943</v>
      </c>
      <c r="D5" s="19"/>
      <c r="E5" s="20"/>
      <c r="F5" s="20"/>
      <c r="G5" s="20"/>
      <c r="H5" s="20"/>
      <c r="I5" s="20" t="str">
        <f aca="true">IF(AZ5=0,"",IF(AY5=0,"",IF(OR(B5&lt;=TODAY(),AZ5),AY5,"")))</f>
        <v/>
      </c>
      <c r="J5" s="21" t="n">
        <f aca="false">IF(AND(Feiertage!$G$2&lt;&gt;"ja",AV5=1),IF(AZ5&gt;0,BB5+AZ5,BB5),IF(AZ5=0,0, IF(I5&lt;&gt;"",AZ5-I5,AZ5)))+AX5</f>
        <v>0</v>
      </c>
      <c r="K5" s="20" t="str">
        <f aca="false">IF(AV5=0,BB5,IF(Feiertage!$G$2="ja","00:00",BB5))</f>
        <v>00:00</v>
      </c>
      <c r="L5" s="22" t="str">
        <f aca="true">IF(OR(B5&lt;=TODAY(),J5,AW5="G"),IF(J5&lt;&gt;"",IF(J5-K5=0,"",J5-K5),IF(K5&lt;&gt;"",-K5,"")),"")</f>
        <v/>
      </c>
      <c r="M5" s="23" t="str">
        <f aca="false">IF(LOWER(AW5)=LOWER(Urlaub!$W$19),Urlaub!$S$19, IF(LOWER(AW5)=LOWER(Urlaub!$W$20),Urlaub!$S$20, IF(LOWER(AW5)=LOWER(Urlaub!$W$21),Urlaub!$S$21, IF(LOWER(AW5)=LOWER(Urlaub!$W$22),Urlaub!$S$22, IF(LOWER(AW5)=LOWER(Urlaub!$W$23),Urlaub!$S$23, IF(LOWER(AW5)=LOWER(Urlaub!$W$24),Urlaub!$S$24,""))))))&amp;IF(AND(EXACT(LOWER(AW5),AW5),AW5&lt;&gt;0)," 1/2","")</f>
        <v/>
      </c>
      <c r="N5" s="24" t="n">
        <f aca="false">24*J5*IF(WEEKDAY(C5)=WEEKDAY($P$6),$S$6, IF(WEEKDAY(C5)=WEEKDAY($P$7),$S$7, IF(WEEKDAY(C5)=WEEKDAY($P$8),$S$8, IF(WEEKDAY(C5)=WEEKDAY($P$9),$S$9, IF(WEEKDAY(C5)=WEEKDAY($P$10),$S$10, IF(WEEKDAY(C5)=WEEKDAY($P$11),$S$11, IF(WEEKDAY(C5)=WEEKDAY($P$12),$S$12,"")))))))</f>
        <v>0</v>
      </c>
      <c r="P5" s="9" t="s">
        <v>17</v>
      </c>
      <c r="Q5" s="9" t="s">
        <v>7</v>
      </c>
      <c r="R5" s="9" t="s">
        <v>5</v>
      </c>
      <c r="S5" s="9" t="s">
        <v>18</v>
      </c>
      <c r="U5" s="25" t="str">
        <f aca="false">"Übertrag aus " &amp; IF( MONTH(B1)=1, YEAR(B1)-1, TEXT(EDATE(B1,-1),"MMMM"))</f>
        <v>Übertrag aus Oktober</v>
      </c>
      <c r="V5" s="41" t="n">
        <f aca="true">IF(MONTH(B1)&gt;1,INDIRECT(TEXT(EDATE(B1,-1),"MMMM")&amp;"!v9"),"")</f>
        <v>-0.135416666666666</v>
      </c>
      <c r="AV5" s="0" t="n">
        <f aca="false">IF(IFERROR(MATCH($B5,Feiertage!$B$2:$B$34,0)&gt;0,0),1,0)</f>
        <v>1</v>
      </c>
      <c r="AW5" s="27" t="n">
        <f aca="false">IFERROR(HLOOKUP(DAY(B5),Urlaub!$C$4:$AG$16,MONTH(B5)+1,0),0)</f>
        <v>0</v>
      </c>
      <c r="AX5" s="28" t="n">
        <f aca="false">IFERROR(IF(AW5=0,0,IF(EXACT(LOWER(AW5),AW5),0.5*BB5,BB5)),"")</f>
        <v>0</v>
      </c>
      <c r="AY5" s="29" t="n">
        <f aca="false">IFERROR(IF(WEEKDAY(C5)=WEEKDAY($P$6),$R$6, IF(WEEKDAY(C5)=WEEKDAY($P$7),$R$7, IF(WEEKDAY(C5)=WEEKDAY($P$8),$R$8, IF(WEEKDAY(C5)=WEEKDAY($P$9),$R$9, IF(WEEKDAY(C5)=WEEKDAY($P$10),$R$10, IF(WEEKDAY(C5)=WEEKDAY($P$11),$R$11, IF(WEEKDAY(C5)=WEEKDAY($P$12),$R$12,""))))))),"")</f>
        <v>0.0208333333333333</v>
      </c>
      <c r="AZ5" s="30" t="n">
        <f aca="false">IF(F5,IF(E5,IF(E5&gt;F5,F5+"24:00"-E5,F5-E5),0),0)+IF(G5,IF(G5,IF(G5&gt;H5,H5+"24:00"-G5,H5-G5),0),0)</f>
        <v>0</v>
      </c>
      <c r="BA5" s="31" t="n">
        <f aca="false">AZ5*24</f>
        <v>0</v>
      </c>
      <c r="BB5" s="30" t="n">
        <f aca="false">IFERROR(IF(WEEKDAY(C5)=WEEKDAY($P$6),$Q$6, IF(WEEKDAY(C5)=WEEKDAY($P$7),$Q$7, IF(WEEKDAY(C5)=WEEKDAY($P$8),$Q$8, IF(WEEKDAY(C5)=WEEKDAY($P$9),$Q$9, IF(WEEKDAY(C5)=WEEKDAY($P$10),$Q$10, IF(WEEKDAY(C5)=WEEKDAY($P$11),$Q$11, IF(WEEKDAY(C5)=WEEKDAY($P$12),$Q$12,""))))))),"")</f>
        <v>0.333333333333333</v>
      </c>
    </row>
    <row r="6" customFormat="false" ht="19.7" hidden="false" customHeight="false" outlineLevel="0" collapsed="false">
      <c r="B6" s="32" t="n">
        <f aca="false">B5+1</f>
        <v>41944</v>
      </c>
      <c r="C6" s="33" t="n">
        <f aca="false">B6</f>
        <v>41944</v>
      </c>
      <c r="D6" s="19"/>
      <c r="E6" s="34"/>
      <c r="F6" s="34"/>
      <c r="G6" s="34"/>
      <c r="H6" s="34"/>
      <c r="I6" s="34" t="str">
        <f aca="true">IF(AZ6=0,"",IF(AY6=0,"",IF(OR(B6&lt;=TODAY(),AZ6),AY6,"")))</f>
        <v/>
      </c>
      <c r="J6" s="22" t="n">
        <f aca="false">IF(AND(Feiertage!$G$2&lt;&gt;"ja",AV6=1),IF(AZ6&gt;0,BB6+AZ6,BB6),IF(AZ6=0,0, IF(I6&lt;&gt;"",AZ6-I6,AZ6)))+AX6</f>
        <v>0</v>
      </c>
      <c r="K6" s="34" t="n">
        <f aca="false">IF(AV6=0,BB6,IF(Feiertage!$G$2="ja","00:00",BB6))</f>
        <v>0.25</v>
      </c>
      <c r="L6" s="22" t="str">
        <f aca="true">IF(OR(B6&lt;=TODAY(),J6,AW6="G"),IF(J6&lt;&gt;"",IF(J6-K6=0,"",J6-K6),IF(K6&lt;&gt;"",-K6,"")),"")</f>
        <v/>
      </c>
      <c r="M6" s="23" t="str">
        <f aca="false">IF(LOWER(AW6)=LOWER(Urlaub!$W$19),Urlaub!$S$19, IF(LOWER(AW6)=LOWER(Urlaub!$W$20),Urlaub!$S$20, IF(LOWER(AW6)=LOWER(Urlaub!$W$21),Urlaub!$S$21, IF(LOWER(AW6)=LOWER(Urlaub!$W$22),Urlaub!$S$22, IF(LOWER(AW6)=LOWER(Urlaub!$W$23),Urlaub!$S$23, IF(LOWER(AW6)=LOWER(Urlaub!$W$24),Urlaub!$S$24,""))))))&amp;IF(AND(EXACT(LOWER(AW6),AW6),AW6&lt;&gt;0)," 1/2","")</f>
        <v/>
      </c>
      <c r="N6" s="36" t="n">
        <f aca="false">24*J6*IF(WEEKDAY(C6)=WEEKDAY($P$6),$S$6, IF(WEEKDAY(C6)=WEEKDAY($P$7),$S$7, IF(WEEKDAY(C6)=WEEKDAY($P$8),$S$8, IF(WEEKDAY(C6)=WEEKDAY($P$9),$S$9, IF(WEEKDAY(C6)=WEEKDAY($P$10),$S$10, IF(WEEKDAY(C6)=WEEKDAY($P$11),$S$11, IF(WEEKDAY(C6)=WEEKDAY($P$12),$S$12,"")))))))</f>
        <v>0</v>
      </c>
      <c r="P6" s="37" t="n">
        <v>41639</v>
      </c>
      <c r="Q6" s="38" t="n">
        <v>0.333333333333333</v>
      </c>
      <c r="R6" s="38" t="n">
        <v>0.0208333333333333</v>
      </c>
      <c r="S6" s="39"/>
      <c r="U6" s="40" t="s">
        <v>7</v>
      </c>
      <c r="V6" s="41" t="n">
        <f aca="false">SUM(K5:K35)</f>
        <v>6.58333333333333</v>
      </c>
      <c r="AV6" s="0" t="n">
        <f aca="false">IF(IFERROR(MATCH($B6,Feiertage!$B$2:$B$34,0)&gt;0,0),1,0)</f>
        <v>0</v>
      </c>
      <c r="AW6" s="27" t="n">
        <f aca="false">IFERROR(HLOOKUP(DAY(B6),Urlaub!$C$4:$AG$16,MONTH(B6)+1,0),0)</f>
        <v>0</v>
      </c>
      <c r="AX6" s="28" t="n">
        <f aca="false">IFERROR(IF(AW6=0,0,IF(EXACT(LOWER(AW6),AW6),0.5*BB6,BB6)),"")</f>
        <v>0</v>
      </c>
      <c r="AY6" s="29" t="n">
        <f aca="false">IFERROR(IF(WEEKDAY(C6)=WEEKDAY($P$6),$R$6, IF(WEEKDAY(C6)=WEEKDAY($P$7),$R$7, IF(WEEKDAY(C6)=WEEKDAY($P$8),$R$8, IF(WEEKDAY(C6)=WEEKDAY($P$9),$R$9, IF(WEEKDAY(C6)=WEEKDAY($P$10),$R$10, IF(WEEKDAY(C6)=WEEKDAY($P$11),$R$11, IF(WEEKDAY(C6)=WEEKDAY($P$12),$R$12,""))))))),"")</f>
        <v>0.0208333333333333</v>
      </c>
      <c r="AZ6" s="30" t="n">
        <f aca="false">IF(F6,IF(E6,IF(E6&gt;F6,F6+"24:00"-E6,F6-E6),0),0)+IF(G6,IF(G6,IF(G6&gt;H6,H6+"24:00"-G6,H6-G6),0),0)</f>
        <v>0</v>
      </c>
      <c r="BA6" s="31" t="n">
        <f aca="false">AZ6*24</f>
        <v>0</v>
      </c>
      <c r="BB6" s="30" t="n">
        <f aca="false">IFERROR(IF(WEEKDAY(C6)=WEEKDAY($P$6),$Q$6, IF(WEEKDAY(C6)=WEEKDAY($P$7),$Q$7, IF(WEEKDAY(C6)=WEEKDAY($P$8),$Q$8, IF(WEEKDAY(C6)=WEEKDAY($P$9),$Q$9, IF(WEEKDAY(C6)=WEEKDAY($P$10),$Q$10, IF(WEEKDAY(C6)=WEEKDAY($P$11),$Q$11, IF(WEEKDAY(C6)=WEEKDAY($P$12),$Q$12,""))))))),"")</f>
        <v>0.25</v>
      </c>
    </row>
    <row r="7" customFormat="false" ht="19.7" hidden="false" customHeight="false" outlineLevel="0" collapsed="false">
      <c r="B7" s="32" t="n">
        <f aca="false">B6+1</f>
        <v>41945</v>
      </c>
      <c r="C7" s="33" t="n">
        <f aca="false">B7</f>
        <v>41945</v>
      </c>
      <c r="D7" s="19"/>
      <c r="E7" s="34"/>
      <c r="F7" s="34"/>
      <c r="G7" s="34"/>
      <c r="H7" s="34"/>
      <c r="I7" s="34" t="str">
        <f aca="true">IF(AZ7=0,"",IF(AY7=0,"",IF(OR(B7&lt;=TODAY(),AZ7),AY7,"")))</f>
        <v/>
      </c>
      <c r="J7" s="22" t="n">
        <f aca="false">IF(AND(Feiertage!$G$2&lt;&gt;"ja",AV7=1),IF(AZ7&gt;0,BB7+AZ7,BB7),IF(AZ7=0,0, IF(I7&lt;&gt;"",AZ7-I7,AZ7)))+AX7</f>
        <v>0</v>
      </c>
      <c r="K7" s="34" t="n">
        <f aca="false">IF(AV7=0,BB7,IF(Feiertage!$G$2="ja","00:00",BB7))</f>
        <v>0</v>
      </c>
      <c r="L7" s="22" t="str">
        <f aca="true">IF(OR(B7&lt;=TODAY(),J7,AW7="G"),IF(J7&lt;&gt;"",IF(J7-K7=0,"",J7-K7),IF(K7&lt;&gt;"",-K7,"")),"")</f>
        <v/>
      </c>
      <c r="M7" s="23" t="str">
        <f aca="false">IF(LOWER(AW7)=LOWER(Urlaub!$W$19),Urlaub!$S$19, IF(LOWER(AW7)=LOWER(Urlaub!$W$20),Urlaub!$S$20, IF(LOWER(AW7)=LOWER(Urlaub!$W$21),Urlaub!$S$21, IF(LOWER(AW7)=LOWER(Urlaub!$W$22),Urlaub!$S$22, IF(LOWER(AW7)=LOWER(Urlaub!$W$23),Urlaub!$S$23, IF(LOWER(AW7)=LOWER(Urlaub!$W$24),Urlaub!$S$24,""))))))&amp;IF(AND(EXACT(LOWER(AW7),AW7),AW7&lt;&gt;0)," 1/2","")</f>
        <v/>
      </c>
      <c r="N7" s="36" t="n">
        <f aca="false">24*J7*IF(WEEKDAY(C7)=WEEKDAY($P$6),$S$6, IF(WEEKDAY(C7)=WEEKDAY($P$7),$S$7, IF(WEEKDAY(C7)=WEEKDAY($P$8),$S$8, IF(WEEKDAY(C7)=WEEKDAY($P$9),$S$9, IF(WEEKDAY(C7)=WEEKDAY($P$10),$S$10, IF(WEEKDAY(C7)=WEEKDAY($P$11),$S$11, IF(WEEKDAY(C7)=WEEKDAY($P$12),$S$12,"")))))))</f>
        <v>0</v>
      </c>
      <c r="P7" s="42" t="n">
        <v>41640</v>
      </c>
      <c r="Q7" s="43" t="n">
        <v>0.333333333333333</v>
      </c>
      <c r="R7" s="38" t="n">
        <v>0.0208333333333333</v>
      </c>
      <c r="S7" s="44"/>
      <c r="U7" s="40" t="s">
        <v>6</v>
      </c>
      <c r="V7" s="41" t="n">
        <f aca="false">SUM(J5:J35)</f>
        <v>0</v>
      </c>
      <c r="AV7" s="0" t="n">
        <f aca="false">IF(IFERROR(MATCH($B7,Feiertage!$B$2:$B$34,0)&gt;0,0),1,0)</f>
        <v>0</v>
      </c>
      <c r="AW7" s="27" t="n">
        <f aca="false">IFERROR(HLOOKUP(DAY(B7),Urlaub!$C$4:$AG$16,MONTH(B7)+1,0),0)</f>
        <v>0</v>
      </c>
      <c r="AX7" s="28" t="n">
        <f aca="false">IFERROR(IF(AW7=0,0,IF(EXACT(LOWER(AW7),AW7),0.5*BB7,BB7)),"")</f>
        <v>0</v>
      </c>
      <c r="AY7" s="29" t="n">
        <f aca="false">IFERROR(IF(WEEKDAY(C7)=WEEKDAY($P$6),$R$6, IF(WEEKDAY(C7)=WEEKDAY($P$7),$R$7, IF(WEEKDAY(C7)=WEEKDAY($P$8),$R$8, IF(WEEKDAY(C7)=WEEKDAY($P$9),$R$9, IF(WEEKDAY(C7)=WEEKDAY($P$10),$R$10, IF(WEEKDAY(C7)=WEEKDAY($P$11),$R$11, IF(WEEKDAY(C7)=WEEKDAY($P$12),$R$12,""))))))),"")</f>
        <v>0.0208333333333333</v>
      </c>
      <c r="AZ7" s="30" t="n">
        <f aca="false">IF(F7,IF(E7,IF(E7&gt;F7,F7+"24:00"-E7,F7-E7),0),0)+IF(G7,IF(G7,IF(G7&gt;H7,H7+"24:00"-G7,H7-G7),0),0)</f>
        <v>0</v>
      </c>
      <c r="BA7" s="31" t="n">
        <f aca="false">AZ7*24</f>
        <v>0</v>
      </c>
      <c r="BB7" s="30" t="n">
        <f aca="false">IFERROR(IF(WEEKDAY(C7)=WEEKDAY($P$6),$Q$6, IF(WEEKDAY(C7)=WEEKDAY($P$7),$Q$7, IF(WEEKDAY(C7)=WEEKDAY($P$8),$Q$8, IF(WEEKDAY(C7)=WEEKDAY($P$9),$Q$9, IF(WEEKDAY(C7)=WEEKDAY($P$10),$Q$10, IF(WEEKDAY(C7)=WEEKDAY($P$11),$Q$11, IF(WEEKDAY(C7)=WEEKDAY($P$12),$Q$12,""))))))),"")</f>
        <v>0</v>
      </c>
    </row>
    <row r="8" customFormat="false" ht="19.7" hidden="false" customHeight="false" outlineLevel="0" collapsed="false">
      <c r="B8" s="32" t="n">
        <f aca="false">B7+1</f>
        <v>41946</v>
      </c>
      <c r="C8" s="33" t="n">
        <f aca="false">B8</f>
        <v>41946</v>
      </c>
      <c r="D8" s="19"/>
      <c r="E8" s="34"/>
      <c r="F8" s="34"/>
      <c r="G8" s="34"/>
      <c r="H8" s="34"/>
      <c r="I8" s="34" t="str">
        <f aca="true">IF(AZ8=0,"",IF(AY8=0,"",IF(OR(B8&lt;=TODAY(),AZ8),AY8,"")))</f>
        <v/>
      </c>
      <c r="J8" s="22" t="n">
        <f aca="false">IF(AND(Feiertage!$G$2&lt;&gt;"ja",AV8=1),IF(AZ8&gt;0,BB8+AZ8,BB8),IF(AZ8=0,0, IF(I8&lt;&gt;"",AZ8-I8,AZ8)))+AX8</f>
        <v>0</v>
      </c>
      <c r="K8" s="34" t="n">
        <f aca="false">IF(AV8=0,BB8,IF(Feiertage!$G$2="ja","00:00",BB8))</f>
        <v>0</v>
      </c>
      <c r="L8" s="22" t="str">
        <f aca="true">IF(OR(B8&lt;=TODAY(),J8,AW8="G"),IF(J8&lt;&gt;"",IF(J8-K8=0,"",J8-K8),IF(K8&lt;&gt;"",-K8,"")),"")</f>
        <v/>
      </c>
      <c r="M8" s="23" t="str">
        <f aca="false">IF(LOWER(AW8)=LOWER(Urlaub!$W$19),Urlaub!$S$19, IF(LOWER(AW8)=LOWER(Urlaub!$W$20),Urlaub!$S$20, IF(LOWER(AW8)=LOWER(Urlaub!$W$21),Urlaub!$S$21, IF(LOWER(AW8)=LOWER(Urlaub!$W$22),Urlaub!$S$22, IF(LOWER(AW8)=LOWER(Urlaub!$W$23),Urlaub!$S$23, IF(LOWER(AW8)=LOWER(Urlaub!$W$24),Urlaub!$S$24,""))))))&amp;IF(AND(EXACT(LOWER(AW8),AW8),AW8&lt;&gt;0)," 1/2","")</f>
        <v/>
      </c>
      <c r="N8" s="36" t="n">
        <f aca="false">24*J8*IF(WEEKDAY(C8)=WEEKDAY($P$6),$S$6, IF(WEEKDAY(C8)=WEEKDAY($P$7),$S$7, IF(WEEKDAY(C8)=WEEKDAY($P$8),$S$8, IF(WEEKDAY(C8)=WEEKDAY($P$9),$S$9, IF(WEEKDAY(C8)=WEEKDAY($P$10),$S$10, IF(WEEKDAY(C8)=WEEKDAY($P$11),$S$11, IF(WEEKDAY(C8)=WEEKDAY($P$12),$S$12,"")))))))</f>
        <v>0</v>
      </c>
      <c r="P8" s="42" t="n">
        <v>41641</v>
      </c>
      <c r="Q8" s="43" t="n">
        <v>0.333333333333333</v>
      </c>
      <c r="R8" s="38" t="n">
        <v>0.0208333333333333</v>
      </c>
      <c r="S8" s="44"/>
      <c r="U8" s="45" t="str">
        <f aca="false">"Saldo " &amp; TEXT(B1,"MMMM")</f>
        <v>Saldo November</v>
      </c>
      <c r="V8" s="41" t="n">
        <f aca="false">SUM(L5:L35)</f>
        <v>0</v>
      </c>
      <c r="AV8" s="0" t="n">
        <f aca="false">IF(IFERROR(MATCH($B8,Feiertage!$B$2:$B$34,0)&gt;0,0),1,0)</f>
        <v>0</v>
      </c>
      <c r="AW8" s="27" t="n">
        <f aca="false">IFERROR(HLOOKUP(DAY(B8),Urlaub!$C$4:$AG$16,MONTH(B8)+1,0),0)</f>
        <v>0</v>
      </c>
      <c r="AX8" s="28" t="n">
        <f aca="false">IFERROR(IF(AW8=0,0,IF(EXACT(LOWER(AW8),AW8),0.5*BB8,BB8)),"")</f>
        <v>0</v>
      </c>
      <c r="AY8" s="29" t="n">
        <f aca="false">IFERROR(IF(WEEKDAY(C8)=WEEKDAY($P$6),$R$6, IF(WEEKDAY(C8)=WEEKDAY($P$7),$R$7, IF(WEEKDAY(C8)=WEEKDAY($P$8),$R$8, IF(WEEKDAY(C8)=WEEKDAY($P$9),$R$9, IF(WEEKDAY(C8)=WEEKDAY($P$10),$R$10, IF(WEEKDAY(C8)=WEEKDAY($P$11),$R$11, IF(WEEKDAY(C8)=WEEKDAY($P$12),$R$12,""))))))),"")</f>
        <v>0.0208333333333333</v>
      </c>
      <c r="AZ8" s="30" t="n">
        <f aca="false">IF(F8,IF(E8,IF(E8&gt;F8,F8+"24:00"-E8,F8-E8),0),0)+IF(G8,IF(G8,IF(G8&gt;H8,H8+"24:00"-G8,H8-G8),0),0)</f>
        <v>0</v>
      </c>
      <c r="BA8" s="31" t="n">
        <f aca="false">AZ8*24</f>
        <v>0</v>
      </c>
      <c r="BB8" s="30" t="n">
        <f aca="false">IFERROR(IF(WEEKDAY(C8)=WEEKDAY($P$6),$Q$6, IF(WEEKDAY(C8)=WEEKDAY($P$7),$Q$7, IF(WEEKDAY(C8)=WEEKDAY($P$8),$Q$8, IF(WEEKDAY(C8)=WEEKDAY($P$9),$Q$9, IF(WEEKDAY(C8)=WEEKDAY($P$10),$Q$10, IF(WEEKDAY(C8)=WEEKDAY($P$11),$Q$11, IF(WEEKDAY(C8)=WEEKDAY($P$12),$Q$12,""))))))),"")</f>
        <v>0</v>
      </c>
    </row>
    <row r="9" customFormat="false" ht="19.7" hidden="false" customHeight="false" outlineLevel="0" collapsed="false">
      <c r="B9" s="32" t="n">
        <f aca="false">B8+1</f>
        <v>41947</v>
      </c>
      <c r="C9" s="33" t="n">
        <f aca="false">B9</f>
        <v>41947</v>
      </c>
      <c r="D9" s="19"/>
      <c r="E9" s="34"/>
      <c r="F9" s="34"/>
      <c r="G9" s="34"/>
      <c r="H9" s="34"/>
      <c r="I9" s="34" t="str">
        <f aca="true">IF(AZ9=0,"",IF(AY9=0,"",IF(OR(B9&lt;=TODAY(),AZ9),AY9,"")))</f>
        <v/>
      </c>
      <c r="J9" s="22" t="n">
        <f aca="false">IF(AND(Feiertage!$G$2&lt;&gt;"ja",AV9=1),IF(AZ9&gt;0,BB9+AZ9,BB9),IF(AZ9=0,0, IF(I9&lt;&gt;"",AZ9-I9,AZ9)))+AX9</f>
        <v>0</v>
      </c>
      <c r="K9" s="34" t="n">
        <f aca="false">IF(AV9=0,BB9,IF(Feiertage!$G$2="ja","00:00",BB9))</f>
        <v>0.333333333333333</v>
      </c>
      <c r="L9" s="22" t="str">
        <f aca="true">IF(OR(B9&lt;=TODAY(),J9,AW9="G"),IF(J9&lt;&gt;"",IF(J9-K9=0,"",J9-K9),IF(K9&lt;&gt;"",-K9,"")),"")</f>
        <v/>
      </c>
      <c r="M9" s="23" t="str">
        <f aca="false">IF(LOWER(AW9)=LOWER(Urlaub!$W$19),Urlaub!$S$19, IF(LOWER(AW9)=LOWER(Urlaub!$W$20),Urlaub!$S$20, IF(LOWER(AW9)=LOWER(Urlaub!$W$21),Urlaub!$S$21, IF(LOWER(AW9)=LOWER(Urlaub!$W$22),Urlaub!$S$22, IF(LOWER(AW9)=LOWER(Urlaub!$W$23),Urlaub!$S$23, IF(LOWER(AW9)=LOWER(Urlaub!$W$24),Urlaub!$S$24,""))))))&amp;IF(AND(EXACT(LOWER(AW9),AW9),AW9&lt;&gt;0)," 1/2","")</f>
        <v/>
      </c>
      <c r="N9" s="36" t="n">
        <f aca="false">24*J9*IF(WEEKDAY(C9)=WEEKDAY($P$6),$S$6, IF(WEEKDAY(C9)=WEEKDAY($P$7),$S$7, IF(WEEKDAY(C9)=WEEKDAY($P$8),$S$8, IF(WEEKDAY(C9)=WEEKDAY($P$9),$S$9, IF(WEEKDAY(C9)=WEEKDAY($P$10),$S$10, IF(WEEKDAY(C9)=WEEKDAY($P$11),$S$11, IF(WEEKDAY(C9)=WEEKDAY($P$12),$S$12,"")))))))</f>
        <v>0</v>
      </c>
      <c r="P9" s="42" t="n">
        <v>41642</v>
      </c>
      <c r="Q9" s="43" t="n">
        <v>0.333333333333333</v>
      </c>
      <c r="R9" s="38" t="n">
        <v>0.0208333333333333</v>
      </c>
      <c r="S9" s="44"/>
      <c r="U9" s="46" t="str">
        <f aca="false">"Übertrag in " &amp;  IF( MONTH(B1)=12, YEAR(B1)+1, TEXT(EDATE(B1,1),"MMMM"))</f>
        <v>Übertrag in Dezember</v>
      </c>
      <c r="V9" s="47" t="n">
        <f aca="false">IF(V5="",0,V5)+V8</f>
        <v>-0.135416666666666</v>
      </c>
      <c r="AV9" s="0" t="n">
        <f aca="false">IF(IFERROR(MATCH($B9,Feiertage!$B$2:$B$34,0)&gt;0,0),1,0)</f>
        <v>0</v>
      </c>
      <c r="AW9" s="27" t="n">
        <f aca="false">IFERROR(HLOOKUP(DAY(B9),Urlaub!$C$4:$AG$16,MONTH(B9)+1,0),0)</f>
        <v>0</v>
      </c>
      <c r="AX9" s="28" t="n">
        <f aca="false">IFERROR(IF(AW9=0,0,IF(EXACT(LOWER(AW9),AW9),0.5*BB9,BB9)),"")</f>
        <v>0</v>
      </c>
      <c r="AY9" s="29" t="n">
        <f aca="false">IFERROR(IF(WEEKDAY(C9)=WEEKDAY($P$6),$R$6, IF(WEEKDAY(C9)=WEEKDAY($P$7),$R$7, IF(WEEKDAY(C9)=WEEKDAY($P$8),$R$8, IF(WEEKDAY(C9)=WEEKDAY($P$9),$R$9, IF(WEEKDAY(C9)=WEEKDAY($P$10),$R$10, IF(WEEKDAY(C9)=WEEKDAY($P$11),$R$11, IF(WEEKDAY(C9)=WEEKDAY($P$12),$R$12,""))))))),"")</f>
        <v>0.0208333333333333</v>
      </c>
      <c r="AZ9" s="30" t="n">
        <f aca="false">IF(F9,IF(E9,IF(E9&gt;F9,F9+"24:00"-E9,F9-E9),0),0)+IF(G9,IF(G9,IF(G9&gt;H9,H9+"24:00"-G9,H9-G9),0),0)</f>
        <v>0</v>
      </c>
      <c r="BA9" s="31" t="n">
        <f aca="false">AZ9*24</f>
        <v>0</v>
      </c>
      <c r="BB9" s="30" t="n">
        <f aca="false">IFERROR(IF(WEEKDAY(C9)=WEEKDAY($P$6),$Q$6, IF(WEEKDAY(C9)=WEEKDAY($P$7),$Q$7, IF(WEEKDAY(C9)=WEEKDAY($P$8),$Q$8, IF(WEEKDAY(C9)=WEEKDAY($P$9),$Q$9, IF(WEEKDAY(C9)=WEEKDAY($P$10),$Q$10, IF(WEEKDAY(C9)=WEEKDAY($P$11),$Q$11, IF(WEEKDAY(C9)=WEEKDAY($P$12),$Q$12,""))))))),"")</f>
        <v>0.333333333333333</v>
      </c>
    </row>
    <row r="10" customFormat="false" ht="17.35" hidden="false" customHeight="false" outlineLevel="0" collapsed="false">
      <c r="B10" s="32" t="n">
        <f aca="false">B9+1</f>
        <v>41948</v>
      </c>
      <c r="C10" s="33" t="n">
        <f aca="false">B10</f>
        <v>41948</v>
      </c>
      <c r="D10" s="19"/>
      <c r="E10" s="34"/>
      <c r="F10" s="34"/>
      <c r="G10" s="34"/>
      <c r="H10" s="34"/>
      <c r="I10" s="34" t="str">
        <f aca="true">IF(AZ10=0,"",IF(AY10=0,"",IF(OR(B10&lt;=TODAY(),AZ10),AY10,"")))</f>
        <v/>
      </c>
      <c r="J10" s="22" t="n">
        <f aca="false">IF(AND(Feiertage!$G$2&lt;&gt;"ja",AV10=1),IF(AZ10&gt;0,BB10+AZ10,BB10),IF(AZ10=0,0, IF(I10&lt;&gt;"",AZ10-I10,AZ10)))+AX10</f>
        <v>0</v>
      </c>
      <c r="K10" s="34" t="n">
        <f aca="false">IF(AV10=0,BB10,IF(Feiertage!$G$2="ja","00:00",BB10))</f>
        <v>0.333333333333333</v>
      </c>
      <c r="L10" s="22" t="str">
        <f aca="true">IF(OR(B10&lt;=TODAY(),J10,AW10="G"),IF(J10&lt;&gt;"",IF(J10-K10=0,"",J10-K10),IF(K10&lt;&gt;"",-K10,"")),"")</f>
        <v/>
      </c>
      <c r="M10" s="23" t="str">
        <f aca="false">IF(LOWER(AW10)=LOWER(Urlaub!$W$19),Urlaub!$S$19, IF(LOWER(AW10)=LOWER(Urlaub!$W$20),Urlaub!$S$20, IF(LOWER(AW10)=LOWER(Urlaub!$W$21),Urlaub!$S$21, IF(LOWER(AW10)=LOWER(Urlaub!$W$22),Urlaub!$S$22, IF(LOWER(AW10)=LOWER(Urlaub!$W$23),Urlaub!$S$23, IF(LOWER(AW10)=LOWER(Urlaub!$W$24),Urlaub!$S$24,""))))))&amp;IF(AND(EXACT(LOWER(AW10),AW10),AW10&lt;&gt;0)," 1/2","")</f>
        <v/>
      </c>
      <c r="N10" s="36" t="n">
        <f aca="false">24*J10*IF(WEEKDAY(C10)=WEEKDAY($P$6),$S$6, IF(WEEKDAY(C10)=WEEKDAY($P$7),$S$7, IF(WEEKDAY(C10)=WEEKDAY($P$8),$S$8, IF(WEEKDAY(C10)=WEEKDAY($P$9),$S$9, IF(WEEKDAY(C10)=WEEKDAY($P$10),$S$10, IF(WEEKDAY(C10)=WEEKDAY($P$11),$S$11, IF(WEEKDAY(C10)=WEEKDAY($P$12),$S$12,"")))))))</f>
        <v>0</v>
      </c>
      <c r="P10" s="42" t="n">
        <v>41643</v>
      </c>
      <c r="Q10" s="43" t="n">
        <v>0.25</v>
      </c>
      <c r="R10" s="38" t="n">
        <v>0.0208333333333333</v>
      </c>
      <c r="S10" s="44"/>
      <c r="AV10" s="0" t="n">
        <f aca="false">IF(IFERROR(MATCH($B10,Feiertage!$B$2:$B$34,0)&gt;0,0),1,0)</f>
        <v>0</v>
      </c>
      <c r="AW10" s="27" t="n">
        <f aca="false">IFERROR(HLOOKUP(DAY(B10),Urlaub!$C$4:$AG$16,MONTH(B10)+1,0),0)</f>
        <v>0</v>
      </c>
      <c r="AX10" s="28" t="n">
        <f aca="false">IFERROR(IF(AW10=0,0,IF(EXACT(LOWER(AW10),AW10),0.5*BB10,BB10)),"")</f>
        <v>0</v>
      </c>
      <c r="AY10" s="29" t="n">
        <f aca="false">IFERROR(IF(WEEKDAY(C10)=WEEKDAY($P$6),$R$6, IF(WEEKDAY(C10)=WEEKDAY($P$7),$R$7, IF(WEEKDAY(C10)=WEEKDAY($P$8),$R$8, IF(WEEKDAY(C10)=WEEKDAY($P$9),$R$9, IF(WEEKDAY(C10)=WEEKDAY($P$10),$R$10, IF(WEEKDAY(C10)=WEEKDAY($P$11),$R$11, IF(WEEKDAY(C10)=WEEKDAY($P$12),$R$12,""))))))),"")</f>
        <v>0.0208333333333333</v>
      </c>
      <c r="AZ10" s="30" t="n">
        <f aca="false">IF(F10,IF(E10,IF(E10&gt;F10,F10+"24:00"-E10,F10-E10),0),0)+IF(G10,IF(G10,IF(G10&gt;H10,H10+"24:00"-G10,H10-G10),0),0)</f>
        <v>0</v>
      </c>
      <c r="BA10" s="31" t="n">
        <f aca="false">AZ10*24</f>
        <v>0</v>
      </c>
      <c r="BB10" s="30" t="n">
        <f aca="false">IFERROR(IF(WEEKDAY(C10)=WEEKDAY($P$6),$Q$6, IF(WEEKDAY(C10)=WEEKDAY($P$7),$Q$7, IF(WEEKDAY(C10)=WEEKDAY($P$8),$Q$8, IF(WEEKDAY(C10)=WEEKDAY($P$9),$Q$9, IF(WEEKDAY(C10)=WEEKDAY($P$10),$Q$10, IF(WEEKDAY(C10)=WEEKDAY($P$11),$Q$11, IF(WEEKDAY(C10)=WEEKDAY($P$12),$Q$12,""))))))),"")</f>
        <v>0.333333333333333</v>
      </c>
    </row>
    <row r="11" customFormat="false" ht="17.35" hidden="false" customHeight="false" outlineLevel="0" collapsed="false">
      <c r="B11" s="32" t="n">
        <f aca="false">B10+1</f>
        <v>41949</v>
      </c>
      <c r="C11" s="33" t="n">
        <f aca="false">B11</f>
        <v>41949</v>
      </c>
      <c r="D11" s="19"/>
      <c r="E11" s="34"/>
      <c r="F11" s="34"/>
      <c r="G11" s="34"/>
      <c r="H11" s="34"/>
      <c r="I11" s="34" t="str">
        <f aca="true">IF(AZ11=0,"",IF(AY11=0,"",IF(OR(B11&lt;=TODAY(),AZ11),AY11,"")))</f>
        <v/>
      </c>
      <c r="J11" s="22" t="n">
        <f aca="false">IF(AND(Feiertage!$G$2&lt;&gt;"ja",AV11=1),IF(AZ11&gt;0,BB11+AZ11,BB11),IF(AZ11=0,0, IF(I11&lt;&gt;"",AZ11-I11,AZ11)))+AX11</f>
        <v>0</v>
      </c>
      <c r="K11" s="34" t="n">
        <f aca="false">IF(AV11=0,BB11,IF(Feiertage!$G$2="ja","00:00",BB11))</f>
        <v>0.333333333333333</v>
      </c>
      <c r="L11" s="22" t="str">
        <f aca="true">IF(OR(B11&lt;=TODAY(),J11,AW11="G"),IF(J11&lt;&gt;"",IF(J11-K11=0,"",J11-K11),IF(K11&lt;&gt;"",-K11,"")),"")</f>
        <v/>
      </c>
      <c r="M11" s="23" t="str">
        <f aca="false">IF(LOWER(AW11)=LOWER(Urlaub!$W$19),Urlaub!$S$19, IF(LOWER(AW11)=LOWER(Urlaub!$W$20),Urlaub!$S$20, IF(LOWER(AW11)=LOWER(Urlaub!$W$21),Urlaub!$S$21, IF(LOWER(AW11)=LOWER(Urlaub!$W$22),Urlaub!$S$22, IF(LOWER(AW11)=LOWER(Urlaub!$W$23),Urlaub!$S$23, IF(LOWER(AW11)=LOWER(Urlaub!$W$24),Urlaub!$S$24,""))))))&amp;IF(AND(EXACT(LOWER(AW11),AW11),AW11&lt;&gt;0)," 1/2","")</f>
        <v/>
      </c>
      <c r="N11" s="36" t="n">
        <f aca="false">24*J11*IF(WEEKDAY(C11)=WEEKDAY($P$6),$S$6, IF(WEEKDAY(C11)=WEEKDAY($P$7),$S$7, IF(WEEKDAY(C11)=WEEKDAY($P$8),$S$8, IF(WEEKDAY(C11)=WEEKDAY($P$9),$S$9, IF(WEEKDAY(C11)=WEEKDAY($P$10),$S$10, IF(WEEKDAY(C11)=WEEKDAY($P$11),$S$11, IF(WEEKDAY(C11)=WEEKDAY($P$12),$S$12,"")))))))</f>
        <v>0</v>
      </c>
      <c r="O11" s="3"/>
      <c r="P11" s="48" t="n">
        <v>41644</v>
      </c>
      <c r="Q11" s="49" t="n">
        <v>0</v>
      </c>
      <c r="R11" s="38" t="n">
        <v>0.0208333333333333</v>
      </c>
      <c r="S11" s="44"/>
      <c r="AV11" s="0" t="n">
        <f aca="false">IF(IFERROR(MATCH($B11,Feiertage!$B$2:$B$34,0)&gt;0,0),1,0)</f>
        <v>0</v>
      </c>
      <c r="AW11" s="27" t="n">
        <f aca="false">IFERROR(HLOOKUP(DAY(B11),Urlaub!$C$4:$AG$16,MONTH(B11)+1,0),0)</f>
        <v>0</v>
      </c>
      <c r="AX11" s="28" t="n">
        <f aca="false">IFERROR(IF(AW11=0,0,IF(EXACT(LOWER(AW11),AW11),0.5*BB11,BB11)),"")</f>
        <v>0</v>
      </c>
      <c r="AY11" s="29" t="n">
        <f aca="false">IFERROR(IF(WEEKDAY(C11)=WEEKDAY($P$6),$R$6, IF(WEEKDAY(C11)=WEEKDAY($P$7),$R$7, IF(WEEKDAY(C11)=WEEKDAY($P$8),$R$8, IF(WEEKDAY(C11)=WEEKDAY($P$9),$R$9, IF(WEEKDAY(C11)=WEEKDAY($P$10),$R$10, IF(WEEKDAY(C11)=WEEKDAY($P$11),$R$11, IF(WEEKDAY(C11)=WEEKDAY($P$12),$R$12,""))))))),"")</f>
        <v>0.0208333333333333</v>
      </c>
      <c r="AZ11" s="30" t="n">
        <f aca="false">IF(F11,IF(E11,IF(E11&gt;F11,F11+"24:00"-E11,F11-E11),0),0)+IF(G11,IF(G11,IF(G11&gt;H11,H11+"24:00"-G11,H11-G11),0),0)</f>
        <v>0</v>
      </c>
      <c r="BA11" s="31" t="n">
        <f aca="false">AZ11*24</f>
        <v>0</v>
      </c>
      <c r="BB11" s="30" t="n">
        <f aca="false">IFERROR(IF(WEEKDAY(C11)=WEEKDAY($P$6),$Q$6, IF(WEEKDAY(C11)=WEEKDAY($P$7),$Q$7, IF(WEEKDAY(C11)=WEEKDAY($P$8),$Q$8, IF(WEEKDAY(C11)=WEEKDAY($P$9),$Q$9, IF(WEEKDAY(C11)=WEEKDAY($P$10),$Q$10, IF(WEEKDAY(C11)=WEEKDAY($P$11),$Q$11, IF(WEEKDAY(C11)=WEEKDAY($P$12),$Q$12,""))))))),"")</f>
        <v>0.333333333333333</v>
      </c>
    </row>
    <row r="12" customFormat="false" ht="17.35" hidden="false" customHeight="false" outlineLevel="0" collapsed="false">
      <c r="B12" s="32" t="n">
        <f aca="false">B11+1</f>
        <v>41950</v>
      </c>
      <c r="C12" s="33" t="n">
        <f aca="false">B12</f>
        <v>41950</v>
      </c>
      <c r="D12" s="19"/>
      <c r="E12" s="34"/>
      <c r="F12" s="34"/>
      <c r="G12" s="34"/>
      <c r="H12" s="34"/>
      <c r="I12" s="34" t="str">
        <f aca="true">IF(AZ12=0,"",IF(AY12=0,"",IF(OR(B12&lt;=TODAY(),AZ12),AY12,"")))</f>
        <v/>
      </c>
      <c r="J12" s="22" t="n">
        <f aca="false">IF(AND(Feiertage!$G$2&lt;&gt;"ja",AV12=1),IF(AZ12&gt;0,BB12+AZ12,BB12),IF(AZ12=0,0, IF(I12&lt;&gt;"",AZ12-I12,AZ12)))+AX12</f>
        <v>0</v>
      </c>
      <c r="K12" s="34" t="n">
        <f aca="false">IF(AV12=0,BB12,IF(Feiertage!$G$2="ja","00:00",BB12))</f>
        <v>0.333333333333333</v>
      </c>
      <c r="L12" s="22" t="str">
        <f aca="true">IF(OR(B12&lt;=TODAY(),J12,AW12="G"),IF(J12&lt;&gt;"",IF(J12-K12=0,"",J12-K12),IF(K12&lt;&gt;"",-K12,"")),"")</f>
        <v/>
      </c>
      <c r="M12" s="23" t="str">
        <f aca="false">IF(LOWER(AW12)=LOWER(Urlaub!$W$19),Urlaub!$S$19, IF(LOWER(AW12)=LOWER(Urlaub!$W$20),Urlaub!$S$20, IF(LOWER(AW12)=LOWER(Urlaub!$W$21),Urlaub!$S$21, IF(LOWER(AW12)=LOWER(Urlaub!$W$22),Urlaub!$S$22, IF(LOWER(AW12)=LOWER(Urlaub!$W$23),Urlaub!$S$23, IF(LOWER(AW12)=LOWER(Urlaub!$W$24),Urlaub!$S$24,""))))))&amp;IF(AND(EXACT(LOWER(AW12),AW12),AW12&lt;&gt;0)," 1/2","")</f>
        <v/>
      </c>
      <c r="N12" s="36" t="n">
        <f aca="false">24*J12*IF(WEEKDAY(C12)=WEEKDAY($P$6),$S$6, IF(WEEKDAY(C12)=WEEKDAY($P$7),$S$7, IF(WEEKDAY(C12)=WEEKDAY($P$8),$S$8, IF(WEEKDAY(C12)=WEEKDAY($P$9),$S$9, IF(WEEKDAY(C12)=WEEKDAY($P$10),$S$10, IF(WEEKDAY(C12)=WEEKDAY($P$11),$S$11, IF(WEEKDAY(C12)=WEEKDAY($P$12),$S$12,"")))))))</f>
        <v>0</v>
      </c>
      <c r="P12" s="50" t="n">
        <v>41645</v>
      </c>
      <c r="Q12" s="51" t="n">
        <v>0</v>
      </c>
      <c r="R12" s="52" t="n">
        <v>0.0208333333333333</v>
      </c>
      <c r="S12" s="53"/>
      <c r="AV12" s="0" t="n">
        <f aca="false">IF(IFERROR(MATCH($B12,Feiertage!$B$2:$B$34,0)&gt;0,0),1,0)</f>
        <v>0</v>
      </c>
      <c r="AW12" s="27" t="n">
        <f aca="false">IFERROR(HLOOKUP(DAY(B12),Urlaub!$C$4:$AG$16,MONTH(B12)+1,0),0)</f>
        <v>0</v>
      </c>
      <c r="AX12" s="28" t="n">
        <f aca="false">IFERROR(IF(AW12=0,0,IF(EXACT(LOWER(AW12),AW12),0.5*BB12,BB12)),"")</f>
        <v>0</v>
      </c>
      <c r="AY12" s="29" t="n">
        <f aca="false">IFERROR(IF(WEEKDAY(C12)=WEEKDAY($P$6),$R$6, IF(WEEKDAY(C12)=WEEKDAY($P$7),$R$7, IF(WEEKDAY(C12)=WEEKDAY($P$8),$R$8, IF(WEEKDAY(C12)=WEEKDAY($P$9),$R$9, IF(WEEKDAY(C12)=WEEKDAY($P$10),$R$10, IF(WEEKDAY(C12)=WEEKDAY($P$11),$R$11, IF(WEEKDAY(C12)=WEEKDAY($P$12),$R$12,""))))))),"")</f>
        <v>0.0208333333333333</v>
      </c>
      <c r="AZ12" s="30" t="n">
        <f aca="false">IF(F12,IF(E12,IF(E12&gt;F12,F12+"24:00"-E12,F12-E12),0),0)+IF(G12,IF(G12,IF(G12&gt;H12,H12+"24:00"-G12,H12-G12),0),0)</f>
        <v>0</v>
      </c>
      <c r="BA12" s="31" t="n">
        <f aca="false">AZ12*24</f>
        <v>0</v>
      </c>
      <c r="BB12" s="30" t="n">
        <f aca="false">IFERROR(IF(WEEKDAY(C12)=WEEKDAY($P$6),$Q$6, IF(WEEKDAY(C12)=WEEKDAY($P$7),$Q$7, IF(WEEKDAY(C12)=WEEKDAY($P$8),$Q$8, IF(WEEKDAY(C12)=WEEKDAY($P$9),$Q$9, IF(WEEKDAY(C12)=WEEKDAY($P$10),$Q$10, IF(WEEKDAY(C12)=WEEKDAY($P$11),$Q$11, IF(WEEKDAY(C12)=WEEKDAY($P$12),$Q$12,""))))))),"")</f>
        <v>0.333333333333333</v>
      </c>
    </row>
    <row r="13" customFormat="false" ht="17.35" hidden="false" customHeight="false" outlineLevel="0" collapsed="false">
      <c r="B13" s="32" t="n">
        <f aca="false">B12+1</f>
        <v>41951</v>
      </c>
      <c r="C13" s="33" t="n">
        <f aca="false">B13</f>
        <v>41951</v>
      </c>
      <c r="D13" s="19"/>
      <c r="E13" s="34"/>
      <c r="F13" s="34"/>
      <c r="G13" s="34"/>
      <c r="H13" s="34"/>
      <c r="I13" s="34" t="str">
        <f aca="true">IF(AZ13=0,"",IF(AY13=0,"",IF(OR(B13&lt;=TODAY(),AZ13),AY13,"")))</f>
        <v/>
      </c>
      <c r="J13" s="22" t="n">
        <f aca="false">IF(AND(Feiertage!$G$2&lt;&gt;"ja",AV13=1),IF(AZ13&gt;0,BB13+AZ13,BB13),IF(AZ13=0,0, IF(I13&lt;&gt;"",AZ13-I13,AZ13)))+AX13</f>
        <v>0</v>
      </c>
      <c r="K13" s="34" t="n">
        <f aca="false">IF(AV13=0,BB13,IF(Feiertage!$G$2="ja","00:00",BB13))</f>
        <v>0.25</v>
      </c>
      <c r="L13" s="22" t="str">
        <f aca="true">IF(OR(B13&lt;=TODAY(),J13,AW13="G"),IF(J13&lt;&gt;"",IF(J13-K13=0,"",J13-K13),IF(K13&lt;&gt;"",-K13,"")),"")</f>
        <v/>
      </c>
      <c r="M13" s="23" t="str">
        <f aca="false">IF(LOWER(AW13)=LOWER(Urlaub!$W$19),Urlaub!$S$19, IF(LOWER(AW13)=LOWER(Urlaub!$W$20),Urlaub!$S$20, IF(LOWER(AW13)=LOWER(Urlaub!$W$21),Urlaub!$S$21, IF(LOWER(AW13)=LOWER(Urlaub!$W$22),Urlaub!$S$22, IF(LOWER(AW13)=LOWER(Urlaub!$W$23),Urlaub!$S$23, IF(LOWER(AW13)=LOWER(Urlaub!$W$24),Urlaub!$S$24,""))))))&amp;IF(AND(EXACT(LOWER(AW13),AW13),AW13&lt;&gt;0)," 1/2","")</f>
        <v/>
      </c>
      <c r="N13" s="36" t="n">
        <f aca="false">24*J13*IF(WEEKDAY(C13)=WEEKDAY($P$6),$S$6, IF(WEEKDAY(C13)=WEEKDAY($P$7),$S$7, IF(WEEKDAY(C13)=WEEKDAY($P$8),$S$8, IF(WEEKDAY(C13)=WEEKDAY($P$9),$S$9, IF(WEEKDAY(C13)=WEEKDAY($P$10),$S$10, IF(WEEKDAY(C13)=WEEKDAY($P$11),$S$11, IF(WEEKDAY(C13)=WEEKDAY($P$12),$S$12,"")))))))</f>
        <v>0</v>
      </c>
      <c r="P13" s="12" t="s">
        <v>19</v>
      </c>
      <c r="Q13" s="54" t="n">
        <f aca="false">SUM(Q6:Q12)</f>
        <v>1.58333333333333</v>
      </c>
      <c r="R13" s="55"/>
      <c r="Y13" s="29"/>
      <c r="AV13" s="0" t="n">
        <f aca="false">IF(IFERROR(MATCH($B13,Feiertage!$B$2:$B$34,0)&gt;0,0),1,0)</f>
        <v>0</v>
      </c>
      <c r="AW13" s="27" t="n">
        <f aca="false">IFERROR(HLOOKUP(DAY(B13),Urlaub!$C$4:$AG$16,MONTH(B13)+1,0),0)</f>
        <v>0</v>
      </c>
      <c r="AX13" s="28" t="n">
        <f aca="false">IFERROR(IF(AW13=0,0,IF(EXACT(LOWER(AW13),AW13),0.5*BB13,BB13)),"")</f>
        <v>0</v>
      </c>
      <c r="AY13" s="29" t="n">
        <f aca="false">IFERROR(IF(WEEKDAY(C13)=WEEKDAY($P$6),$R$6, IF(WEEKDAY(C13)=WEEKDAY($P$7),$R$7, IF(WEEKDAY(C13)=WEEKDAY($P$8),$R$8, IF(WEEKDAY(C13)=WEEKDAY($P$9),$R$9, IF(WEEKDAY(C13)=WEEKDAY($P$10),$R$10, IF(WEEKDAY(C13)=WEEKDAY($P$11),$R$11, IF(WEEKDAY(C13)=WEEKDAY($P$12),$R$12,""))))))),"")</f>
        <v>0.0208333333333333</v>
      </c>
      <c r="AZ13" s="30" t="n">
        <f aca="false">IF(F13,IF(E13,IF(E13&gt;F13,F13+"24:00"-E13,F13-E13),0),0)+IF(G13,IF(G13,IF(G13&gt;H13,H13+"24:00"-G13,H13-G13),0),0)</f>
        <v>0</v>
      </c>
      <c r="BA13" s="31" t="n">
        <f aca="false">AZ13*24</f>
        <v>0</v>
      </c>
      <c r="BB13" s="30" t="n">
        <f aca="false">IFERROR(IF(WEEKDAY(C13)=WEEKDAY($P$6),$Q$6, IF(WEEKDAY(C13)=WEEKDAY($P$7),$Q$7, IF(WEEKDAY(C13)=WEEKDAY($P$8),$Q$8, IF(WEEKDAY(C13)=WEEKDAY($P$9),$Q$9, IF(WEEKDAY(C13)=WEEKDAY($P$10),$Q$10, IF(WEEKDAY(C13)=WEEKDAY($P$11),$Q$11, IF(WEEKDAY(C13)=WEEKDAY($P$12),$Q$12,""))))))),"")</f>
        <v>0.25</v>
      </c>
    </row>
    <row r="14" customFormat="false" ht="17.35" hidden="false" customHeight="false" outlineLevel="0" collapsed="false">
      <c r="B14" s="32" t="n">
        <f aca="false">B13+1</f>
        <v>41952</v>
      </c>
      <c r="C14" s="33" t="n">
        <f aca="false">B14</f>
        <v>41952</v>
      </c>
      <c r="D14" s="19"/>
      <c r="E14" s="34"/>
      <c r="F14" s="34"/>
      <c r="G14" s="34"/>
      <c r="H14" s="34"/>
      <c r="I14" s="34" t="str">
        <f aca="true">IF(AZ14=0,"",IF(AY14=0,"",IF(OR(B14&lt;=TODAY(),AZ14),AY14,"")))</f>
        <v/>
      </c>
      <c r="J14" s="22" t="n">
        <f aca="false">IF(AND(Feiertage!$G$2&lt;&gt;"ja",AV14=1),IF(AZ14&gt;0,BB14+AZ14,BB14),IF(AZ14=0,0, IF(I14&lt;&gt;"",AZ14-I14,AZ14)))+AX14</f>
        <v>0</v>
      </c>
      <c r="K14" s="34" t="n">
        <f aca="false">IF(AV14=0,BB14,IF(Feiertage!$G$2="ja","00:00",BB14))</f>
        <v>0</v>
      </c>
      <c r="L14" s="22" t="str">
        <f aca="true">IF(OR(B14&lt;=TODAY(),J14,AW14="G"),IF(J14&lt;&gt;"",IF(J14-K14=0,"",J14-K14),IF(K14&lt;&gt;"",-K14,"")),"")</f>
        <v/>
      </c>
      <c r="M14" s="23" t="str">
        <f aca="false">IF(LOWER(AW14)=LOWER(Urlaub!$W$19),Urlaub!$S$19, IF(LOWER(AW14)=LOWER(Urlaub!$W$20),Urlaub!$S$20, IF(LOWER(AW14)=LOWER(Urlaub!$W$21),Urlaub!$S$21, IF(LOWER(AW14)=LOWER(Urlaub!$W$22),Urlaub!$S$22, IF(LOWER(AW14)=LOWER(Urlaub!$W$23),Urlaub!$S$23, IF(LOWER(AW14)=LOWER(Urlaub!$W$24),Urlaub!$S$24,""))))))&amp;IF(AND(EXACT(LOWER(AW14),AW14),AW14&lt;&gt;0)," 1/2","")</f>
        <v/>
      </c>
      <c r="N14" s="36" t="n">
        <f aca="false">24*J14*IF(WEEKDAY(C14)=WEEKDAY($P$6),$S$6, IF(WEEKDAY(C14)=WEEKDAY($P$7),$S$7, IF(WEEKDAY(C14)=WEEKDAY($P$8),$S$8, IF(WEEKDAY(C14)=WEEKDAY($P$9),$S$9, IF(WEEKDAY(C14)=WEEKDAY($P$10),$S$10, IF(WEEKDAY(C14)=WEEKDAY($P$11),$S$11, IF(WEEKDAY(C14)=WEEKDAY($P$12),$S$12,"")))))))</f>
        <v>0</v>
      </c>
      <c r="O14" s="16"/>
      <c r="AV14" s="0" t="n">
        <f aca="false">IF(IFERROR(MATCH($B14,Feiertage!$B$2:$B$34,0)&gt;0,0),1,0)</f>
        <v>0</v>
      </c>
      <c r="AW14" s="27" t="n">
        <f aca="false">IFERROR(HLOOKUP(DAY(B14),Urlaub!$C$4:$AG$16,MONTH(B14)+1,0),0)</f>
        <v>0</v>
      </c>
      <c r="AX14" s="28" t="n">
        <f aca="false">IFERROR(IF(AW14=0,0,IF(EXACT(LOWER(AW14),AW14),0.5*BB14,BB14)),"")</f>
        <v>0</v>
      </c>
      <c r="AY14" s="29" t="n">
        <f aca="false">IFERROR(IF(WEEKDAY(C14)=WEEKDAY($P$6),$R$6, IF(WEEKDAY(C14)=WEEKDAY($P$7),$R$7, IF(WEEKDAY(C14)=WEEKDAY($P$8),$R$8, IF(WEEKDAY(C14)=WEEKDAY($P$9),$R$9, IF(WEEKDAY(C14)=WEEKDAY($P$10),$R$10, IF(WEEKDAY(C14)=WEEKDAY($P$11),$R$11, IF(WEEKDAY(C14)=WEEKDAY($P$12),$R$12,""))))))),"")</f>
        <v>0.0208333333333333</v>
      </c>
      <c r="AZ14" s="30" t="n">
        <f aca="false">IF(F14,IF(E14,IF(E14&gt;F14,F14+"24:00"-E14,F14-E14),0),0)+IF(G14,IF(G14,IF(G14&gt;H14,H14+"24:00"-G14,H14-G14),0),0)</f>
        <v>0</v>
      </c>
      <c r="BA14" s="31" t="n">
        <f aca="false">AZ14*24</f>
        <v>0</v>
      </c>
      <c r="BB14" s="30" t="n">
        <f aca="false">IFERROR(IF(WEEKDAY(C14)=WEEKDAY($P$6),$Q$6, IF(WEEKDAY(C14)=WEEKDAY($P$7),$Q$7, IF(WEEKDAY(C14)=WEEKDAY($P$8),$Q$8, IF(WEEKDAY(C14)=WEEKDAY($P$9),$Q$9, IF(WEEKDAY(C14)=WEEKDAY($P$10),$Q$10, IF(WEEKDAY(C14)=WEEKDAY($P$11),$Q$11, IF(WEEKDAY(C14)=WEEKDAY($P$12),$Q$12,""))))))),"")</f>
        <v>0</v>
      </c>
    </row>
    <row r="15" customFormat="false" ht="17.35" hidden="false" customHeight="false" outlineLevel="0" collapsed="false">
      <c r="B15" s="32" t="n">
        <f aca="false">B14+1</f>
        <v>41953</v>
      </c>
      <c r="C15" s="33" t="n">
        <f aca="false">B15</f>
        <v>41953</v>
      </c>
      <c r="D15" s="19"/>
      <c r="E15" s="34"/>
      <c r="F15" s="34"/>
      <c r="G15" s="34"/>
      <c r="H15" s="34"/>
      <c r="I15" s="34" t="str">
        <f aca="true">IF(AZ15=0,"",IF(AY15=0,"",IF(OR(B15&lt;=TODAY(),AZ15),AY15,"")))</f>
        <v/>
      </c>
      <c r="J15" s="22" t="n">
        <f aca="false">IF(AND(Feiertage!$G$2&lt;&gt;"ja",AV15=1),IF(AZ15&gt;0,BB15+AZ15,BB15),IF(AZ15=0,0, IF(I15&lt;&gt;"",AZ15-I15,AZ15)))+AX15</f>
        <v>0</v>
      </c>
      <c r="K15" s="34" t="n">
        <f aca="false">IF(AV15=0,BB15,IF(Feiertage!$G$2="ja","00:00",BB15))</f>
        <v>0</v>
      </c>
      <c r="L15" s="22" t="str">
        <f aca="true">IF(OR(B15&lt;=TODAY(),J15,AW15="G"),IF(J15&lt;&gt;"",IF(J15-K15=0,"",J15-K15),IF(K15&lt;&gt;"",-K15,"")),"")</f>
        <v/>
      </c>
      <c r="M15" s="23" t="str">
        <f aca="false">IF(LOWER(AW15)=LOWER(Urlaub!$W$19),Urlaub!$S$19, IF(LOWER(AW15)=LOWER(Urlaub!$W$20),Urlaub!$S$20, IF(LOWER(AW15)=LOWER(Urlaub!$W$21),Urlaub!$S$21, IF(LOWER(AW15)=LOWER(Urlaub!$W$22),Urlaub!$S$22, IF(LOWER(AW15)=LOWER(Urlaub!$W$23),Urlaub!$S$23, IF(LOWER(AW15)=LOWER(Urlaub!$W$24),Urlaub!$S$24,""))))))&amp;IF(AND(EXACT(LOWER(AW15),AW15),AW15&lt;&gt;0)," 1/2","")</f>
        <v/>
      </c>
      <c r="N15" s="36" t="n">
        <f aca="false">24*J15*IF(WEEKDAY(C15)=WEEKDAY($P$6),$S$6, IF(WEEKDAY(C15)=WEEKDAY($P$7),$S$7, IF(WEEKDAY(C15)=WEEKDAY($P$8),$S$8, IF(WEEKDAY(C15)=WEEKDAY($P$9),$S$9, IF(WEEKDAY(C15)=WEEKDAY($P$10),$S$10, IF(WEEKDAY(C15)=WEEKDAY($P$11),$S$11, IF(WEEKDAY(C15)=WEEKDAY($P$12),$S$12,"")))))))</f>
        <v>0</v>
      </c>
      <c r="AV15" s="0" t="n">
        <f aca="false">IF(IFERROR(MATCH($B15,Feiertage!$B$2:$B$34,0)&gt;0,0),1,0)</f>
        <v>0</v>
      </c>
      <c r="AW15" s="27" t="n">
        <f aca="false">IFERROR(HLOOKUP(DAY(B15),Urlaub!$C$4:$AG$16,MONTH(B15)+1,0),0)</f>
        <v>0</v>
      </c>
      <c r="AX15" s="28" t="n">
        <f aca="false">IFERROR(IF(AW15=0,0,IF(EXACT(LOWER(AW15),AW15),0.5*BB15,BB15)),"")</f>
        <v>0</v>
      </c>
      <c r="AY15" s="29" t="n">
        <f aca="false">IFERROR(IF(WEEKDAY(C15)=WEEKDAY($P$6),$R$6, IF(WEEKDAY(C15)=WEEKDAY($P$7),$R$7, IF(WEEKDAY(C15)=WEEKDAY($P$8),$R$8, IF(WEEKDAY(C15)=WEEKDAY($P$9),$R$9, IF(WEEKDAY(C15)=WEEKDAY($P$10),$R$10, IF(WEEKDAY(C15)=WEEKDAY($P$11),$R$11, IF(WEEKDAY(C15)=WEEKDAY($P$12),$R$12,""))))))),"")</f>
        <v>0.0208333333333333</v>
      </c>
      <c r="AZ15" s="30" t="n">
        <f aca="false">IF(F15,IF(E15,IF(E15&gt;F15,F15+"24:00"-E15,F15-E15),0),0)+IF(G15,IF(G15,IF(G15&gt;H15,H15+"24:00"-G15,H15-G15),0),0)</f>
        <v>0</v>
      </c>
      <c r="BA15" s="31" t="n">
        <f aca="false">AZ15*24</f>
        <v>0</v>
      </c>
      <c r="BB15" s="30" t="n">
        <f aca="false">IFERROR(IF(WEEKDAY(C15)=WEEKDAY($P$6),$Q$6, IF(WEEKDAY(C15)=WEEKDAY($P$7),$Q$7, IF(WEEKDAY(C15)=WEEKDAY($P$8),$Q$8, IF(WEEKDAY(C15)=WEEKDAY($P$9),$Q$9, IF(WEEKDAY(C15)=WEEKDAY($P$10),$Q$10, IF(WEEKDAY(C15)=WEEKDAY($P$11),$Q$11, IF(WEEKDAY(C15)=WEEKDAY($P$12),$Q$12,""))))))),"")</f>
        <v>0</v>
      </c>
    </row>
    <row r="16" customFormat="false" ht="17.35" hidden="false" customHeight="false" outlineLevel="0" collapsed="false">
      <c r="B16" s="32" t="n">
        <f aca="false">B15+1</f>
        <v>41954</v>
      </c>
      <c r="C16" s="33" t="n">
        <f aca="false">B16</f>
        <v>41954</v>
      </c>
      <c r="D16" s="19"/>
      <c r="E16" s="34"/>
      <c r="F16" s="34"/>
      <c r="G16" s="34"/>
      <c r="H16" s="34"/>
      <c r="I16" s="34" t="str">
        <f aca="true">IF(AZ16=0,"",IF(AY16=0,"",IF(OR(B16&lt;=TODAY(),AZ16),AY16,"")))</f>
        <v/>
      </c>
      <c r="J16" s="22" t="n">
        <f aca="false">IF(AND(Feiertage!$G$2&lt;&gt;"ja",AV16=1),IF(AZ16&gt;0,BB16+AZ16,BB16),IF(AZ16=0,0, IF(I16&lt;&gt;"",AZ16-I16,AZ16)))+AX16</f>
        <v>0</v>
      </c>
      <c r="K16" s="34" t="n">
        <f aca="false">IF(AV16=0,BB16,IF(Feiertage!$G$2="ja","00:00",BB16))</f>
        <v>0.333333333333333</v>
      </c>
      <c r="L16" s="22" t="str">
        <f aca="true">IF(OR(B16&lt;=TODAY(),J16,AW16="G"),IF(J16&lt;&gt;"",IF(J16-K16=0,"",J16-K16),IF(K16&lt;&gt;"",-K16,"")),"")</f>
        <v/>
      </c>
      <c r="M16" s="23" t="str">
        <f aca="false">IF(LOWER(AW16)=LOWER(Urlaub!$W$19),Urlaub!$S$19, IF(LOWER(AW16)=LOWER(Urlaub!$W$20),Urlaub!$S$20, IF(LOWER(AW16)=LOWER(Urlaub!$W$21),Urlaub!$S$21, IF(LOWER(AW16)=LOWER(Urlaub!$W$22),Urlaub!$S$22, IF(LOWER(AW16)=LOWER(Urlaub!$W$23),Urlaub!$S$23, IF(LOWER(AW16)=LOWER(Urlaub!$W$24),Urlaub!$S$24,""))))))&amp;IF(AND(EXACT(LOWER(AW16),AW16),AW16&lt;&gt;0)," 1/2","")</f>
        <v/>
      </c>
      <c r="N16" s="36" t="n">
        <f aca="false">24*J16*IF(WEEKDAY(C16)=WEEKDAY($P$6),$S$6, IF(WEEKDAY(C16)=WEEKDAY($P$7),$S$7, IF(WEEKDAY(C16)=WEEKDAY($P$8),$S$8, IF(WEEKDAY(C16)=WEEKDAY($P$9),$S$9, IF(WEEKDAY(C16)=WEEKDAY($P$10),$S$10, IF(WEEKDAY(C16)=WEEKDAY($P$11),$S$11, IF(WEEKDAY(C16)=WEEKDAY($P$12),$S$12,"")))))))</f>
        <v>0</v>
      </c>
      <c r="AV16" s="0" t="n">
        <f aca="false">IF(IFERROR(MATCH($B16,Feiertage!$B$2:$B$34,0)&gt;0,0),1,0)</f>
        <v>0</v>
      </c>
      <c r="AW16" s="27" t="n">
        <f aca="false">IFERROR(HLOOKUP(DAY(B16),Urlaub!$C$4:$AG$16,MONTH(B16)+1,0),0)</f>
        <v>0</v>
      </c>
      <c r="AX16" s="28" t="n">
        <f aca="false">IFERROR(IF(AW16=0,0,IF(EXACT(LOWER(AW16),AW16),0.5*BB16,BB16)),"")</f>
        <v>0</v>
      </c>
      <c r="AY16" s="29" t="n">
        <f aca="false">IFERROR(IF(WEEKDAY(C16)=WEEKDAY($P$6),$R$6, IF(WEEKDAY(C16)=WEEKDAY($P$7),$R$7, IF(WEEKDAY(C16)=WEEKDAY($P$8),$R$8, IF(WEEKDAY(C16)=WEEKDAY($P$9),$R$9, IF(WEEKDAY(C16)=WEEKDAY($P$10),$R$10, IF(WEEKDAY(C16)=WEEKDAY($P$11),$R$11, IF(WEEKDAY(C16)=WEEKDAY($P$12),$R$12,""))))))),"")</f>
        <v>0.0208333333333333</v>
      </c>
      <c r="AZ16" s="30" t="n">
        <f aca="false">IF(F16,IF(E16,IF(E16&gt;F16,F16+"24:00"-E16,F16-E16),0),0)+IF(G16,IF(G16,IF(G16&gt;H16,H16+"24:00"-G16,H16-G16),0),0)</f>
        <v>0</v>
      </c>
      <c r="BA16" s="31" t="n">
        <f aca="false">AZ16*24</f>
        <v>0</v>
      </c>
      <c r="BB16" s="30" t="n">
        <f aca="false">IFERROR(IF(WEEKDAY(C16)=WEEKDAY($P$6),$Q$6, IF(WEEKDAY(C16)=WEEKDAY($P$7),$Q$7, IF(WEEKDAY(C16)=WEEKDAY($P$8),$Q$8, IF(WEEKDAY(C16)=WEEKDAY($P$9),$Q$9, IF(WEEKDAY(C16)=WEEKDAY($P$10),$Q$10, IF(WEEKDAY(C16)=WEEKDAY($P$11),$Q$11, IF(WEEKDAY(C16)=WEEKDAY($P$12),$Q$12,""))))))),"")</f>
        <v>0.333333333333333</v>
      </c>
    </row>
    <row r="17" customFormat="false" ht="17.35" hidden="false" customHeight="false" outlineLevel="0" collapsed="false">
      <c r="B17" s="32" t="n">
        <f aca="false">B16+1</f>
        <v>41955</v>
      </c>
      <c r="C17" s="33" t="n">
        <f aca="false">B17</f>
        <v>41955</v>
      </c>
      <c r="D17" s="19"/>
      <c r="E17" s="34"/>
      <c r="F17" s="34"/>
      <c r="G17" s="34"/>
      <c r="H17" s="34"/>
      <c r="I17" s="34" t="str">
        <f aca="true">IF(AZ17=0,"",IF(AY17=0,"",IF(OR(B17&lt;=TODAY(),AZ17),AY17,"")))</f>
        <v/>
      </c>
      <c r="J17" s="22" t="n">
        <f aca="false">IF(AND(Feiertage!$G$2&lt;&gt;"ja",AV17=1),IF(AZ17&gt;0,BB17+AZ17,BB17),IF(AZ17=0,0, IF(I17&lt;&gt;"",AZ17-I17,AZ17)))+AX17</f>
        <v>0</v>
      </c>
      <c r="K17" s="34" t="n">
        <f aca="false">IF(AV17=0,BB17,IF(Feiertage!$G$2="ja","00:00",BB17))</f>
        <v>0.333333333333333</v>
      </c>
      <c r="L17" s="22" t="str">
        <f aca="true">IF(OR(B17&lt;=TODAY(),J17,AW17="G"),IF(J17&lt;&gt;"",IF(J17-K17=0,"",J17-K17),IF(K17&lt;&gt;"",-K17,"")),"")</f>
        <v/>
      </c>
      <c r="M17" s="23" t="str">
        <f aca="false">IF(LOWER(AW17)=LOWER(Urlaub!$W$19),Urlaub!$S$19, IF(LOWER(AW17)=LOWER(Urlaub!$W$20),Urlaub!$S$20, IF(LOWER(AW17)=LOWER(Urlaub!$W$21),Urlaub!$S$21, IF(LOWER(AW17)=LOWER(Urlaub!$W$22),Urlaub!$S$22, IF(LOWER(AW17)=LOWER(Urlaub!$W$23),Urlaub!$S$23, IF(LOWER(AW17)=LOWER(Urlaub!$W$24),Urlaub!$S$24,""))))))&amp;IF(AND(EXACT(LOWER(AW17),AW17),AW17&lt;&gt;0)," 1/2","")</f>
        <v/>
      </c>
      <c r="N17" s="36" t="n">
        <f aca="false">24*J17*IF(WEEKDAY(C17)=WEEKDAY($P$6),$S$6, IF(WEEKDAY(C17)=WEEKDAY($P$7),$S$7, IF(WEEKDAY(C17)=WEEKDAY($P$8),$S$8, IF(WEEKDAY(C17)=WEEKDAY($P$9),$S$9, IF(WEEKDAY(C17)=WEEKDAY($P$10),$S$10, IF(WEEKDAY(C17)=WEEKDAY($P$11),$S$11, IF(WEEKDAY(C17)=WEEKDAY($P$12),$S$12,"")))))))</f>
        <v>0</v>
      </c>
      <c r="AV17" s="0" t="n">
        <f aca="false">IF(IFERROR(MATCH($B17,Feiertage!$B$2:$B$34,0)&gt;0,0),1,0)</f>
        <v>0</v>
      </c>
      <c r="AW17" s="27" t="n">
        <f aca="false">IFERROR(HLOOKUP(DAY(B17),Urlaub!$C$4:$AG$16,MONTH(B17)+1,0),0)</f>
        <v>0</v>
      </c>
      <c r="AX17" s="28" t="n">
        <f aca="false">IFERROR(IF(OR(AW17=0,AW17="G"),0,IF(EXACT(LOWER(AW17),AW17),0.5*BB17,BB17)),"")</f>
        <v>0</v>
      </c>
      <c r="AY17" s="29" t="n">
        <f aca="false">IFERROR(IF(WEEKDAY(C17)=WEEKDAY($P$6),$R$6, IF(WEEKDAY(C17)=WEEKDAY($P$7),$R$7, IF(WEEKDAY(C17)=WEEKDAY($P$8),$R$8, IF(WEEKDAY(C17)=WEEKDAY($P$9),$R$9, IF(WEEKDAY(C17)=WEEKDAY($P$10),$R$10, IF(WEEKDAY(C17)=WEEKDAY($P$11),$R$11, IF(WEEKDAY(C17)=WEEKDAY($P$12),$R$12,""))))))),"")</f>
        <v>0.0208333333333333</v>
      </c>
      <c r="AZ17" s="30" t="n">
        <f aca="false">IF(F17,IF(E17,IF(E17&gt;F17,F17+"24:00"-E17,F17-E17),0),0)+IF(G17,IF(G17,IF(G17&gt;H17,H17+"24:00"-G17,H17-G17),0),0)</f>
        <v>0</v>
      </c>
      <c r="BA17" s="31" t="n">
        <f aca="false">AZ17*24</f>
        <v>0</v>
      </c>
      <c r="BB17" s="30" t="n">
        <f aca="false">IFERROR(IF(WEEKDAY(C17)=WEEKDAY($P$6),$Q$6, IF(WEEKDAY(C17)=WEEKDAY($P$7),$Q$7, IF(WEEKDAY(C17)=WEEKDAY($P$8),$Q$8, IF(WEEKDAY(C17)=WEEKDAY($P$9),$Q$9, IF(WEEKDAY(C17)=WEEKDAY($P$10),$Q$10, IF(WEEKDAY(C17)=WEEKDAY($P$11),$Q$11, IF(WEEKDAY(C17)=WEEKDAY($P$12),$Q$12,""))))))),"")</f>
        <v>0.333333333333333</v>
      </c>
    </row>
    <row r="18" customFormat="false" ht="17.35" hidden="false" customHeight="false" outlineLevel="0" collapsed="false">
      <c r="B18" s="32" t="n">
        <f aca="false">B17+1</f>
        <v>41956</v>
      </c>
      <c r="C18" s="33" t="n">
        <f aca="false">B18</f>
        <v>41956</v>
      </c>
      <c r="D18" s="19"/>
      <c r="E18" s="34"/>
      <c r="F18" s="34"/>
      <c r="G18" s="34"/>
      <c r="H18" s="34"/>
      <c r="I18" s="34" t="str">
        <f aca="true">IF(AZ18=0,"",IF(AY18=0,"",IF(OR(B18&lt;=TODAY(),AZ18),AY18,"")))</f>
        <v/>
      </c>
      <c r="J18" s="22" t="n">
        <f aca="false">IF(AND(Feiertage!$G$2&lt;&gt;"ja",AV18=1),IF(AZ18&gt;0,BB18+AZ18,BB18),IF(AZ18=0,0, IF(I18&lt;&gt;"",AZ18-I18,AZ18)))+AX18</f>
        <v>0</v>
      </c>
      <c r="K18" s="34" t="n">
        <f aca="false">IF(AV18=0,BB18,IF(Feiertage!$G$2="ja","00:00",BB18))</f>
        <v>0.333333333333333</v>
      </c>
      <c r="L18" s="22" t="str">
        <f aca="true">IF(OR(B18&lt;=TODAY(),J18,AW18="G"),IF(J18&lt;&gt;"",IF(J18-K18=0,"",J18-K18),IF(K18&lt;&gt;"",-K18,"")),"")</f>
        <v/>
      </c>
      <c r="M18" s="23" t="str">
        <f aca="false">IF(LOWER(AW18)=LOWER(Urlaub!$W$19),Urlaub!$S$19, IF(LOWER(AW18)=LOWER(Urlaub!$W$20),Urlaub!$S$20, IF(LOWER(AW18)=LOWER(Urlaub!$W$21),Urlaub!$S$21, IF(LOWER(AW18)=LOWER(Urlaub!$W$22),Urlaub!$S$22, IF(LOWER(AW18)=LOWER(Urlaub!$W$23),Urlaub!$S$23, IF(LOWER(AW18)=LOWER(Urlaub!$W$24),Urlaub!$S$24,""))))))&amp;IF(AND(EXACT(LOWER(AW18),AW18),AW18&lt;&gt;0)," 1/2","")</f>
        <v/>
      </c>
      <c r="N18" s="36" t="n">
        <f aca="false">24*J18*IF(WEEKDAY(C18)=WEEKDAY($P$6),$S$6, IF(WEEKDAY(C18)=WEEKDAY($P$7),$S$7, IF(WEEKDAY(C18)=WEEKDAY($P$8),$S$8, IF(WEEKDAY(C18)=WEEKDAY($P$9),$S$9, IF(WEEKDAY(C18)=WEEKDAY($P$10),$S$10, IF(WEEKDAY(C18)=WEEKDAY($P$11),$S$11, IF(WEEKDAY(C18)=WEEKDAY($P$12),$S$12,"")))))))</f>
        <v>0</v>
      </c>
      <c r="AV18" s="0" t="n">
        <f aca="false">IF(IFERROR(MATCH($B18,Feiertage!$B$2:$B$34,0)&gt;0,0),1,0)</f>
        <v>0</v>
      </c>
      <c r="AW18" s="27" t="n">
        <f aca="false">IFERROR(HLOOKUP(DAY(B18),Urlaub!$C$4:$AG$16,MONTH(B18)+1,0),0)</f>
        <v>0</v>
      </c>
      <c r="AX18" s="28" t="n">
        <f aca="false">IFERROR(IF(OR(AW18=0,AW18="G"),0,IF(EXACT(LOWER(AW18),AW18),0.5*BB18,BB18)),"")</f>
        <v>0</v>
      </c>
      <c r="AY18" s="29" t="n">
        <f aca="false">IFERROR(IF(WEEKDAY(C18)=WEEKDAY($P$6),$R$6, IF(WEEKDAY(C18)=WEEKDAY($P$7),$R$7, IF(WEEKDAY(C18)=WEEKDAY($P$8),$R$8, IF(WEEKDAY(C18)=WEEKDAY($P$9),$R$9, IF(WEEKDAY(C18)=WEEKDAY($P$10),$R$10, IF(WEEKDAY(C18)=WEEKDAY($P$11),$R$11, IF(WEEKDAY(C18)=WEEKDAY($P$12),$R$12,""))))))),"")</f>
        <v>0.0208333333333333</v>
      </c>
      <c r="AZ18" s="30" t="n">
        <f aca="false">IF(F18,IF(E18,IF(E18&gt;F18,F18+"24:00"-E18,F18-E18),0),0)+IF(G18,IF(G18,IF(G18&gt;H18,H18+"24:00"-G18,H18-G18),0),0)</f>
        <v>0</v>
      </c>
      <c r="BA18" s="31" t="n">
        <f aca="false">AZ18*24</f>
        <v>0</v>
      </c>
      <c r="BB18" s="30" t="n">
        <f aca="false">IFERROR(IF(WEEKDAY(C18)=WEEKDAY($P$6),$Q$6, IF(WEEKDAY(C18)=WEEKDAY($P$7),$Q$7, IF(WEEKDAY(C18)=WEEKDAY($P$8),$Q$8, IF(WEEKDAY(C18)=WEEKDAY($P$9),$Q$9, IF(WEEKDAY(C18)=WEEKDAY($P$10),$Q$10, IF(WEEKDAY(C18)=WEEKDAY($P$11),$Q$11, IF(WEEKDAY(C18)=WEEKDAY($P$12),$Q$12,""))))))),"")</f>
        <v>0.333333333333333</v>
      </c>
    </row>
    <row r="19" customFormat="false" ht="17.35" hidden="false" customHeight="false" outlineLevel="0" collapsed="false">
      <c r="B19" s="32" t="n">
        <f aca="false">B18+1</f>
        <v>41957</v>
      </c>
      <c r="C19" s="33" t="n">
        <f aca="false">B19</f>
        <v>41957</v>
      </c>
      <c r="D19" s="19"/>
      <c r="E19" s="34"/>
      <c r="F19" s="34"/>
      <c r="G19" s="34"/>
      <c r="H19" s="34"/>
      <c r="I19" s="34" t="str">
        <f aca="true">IF(AZ19=0,"",IF(AY19=0,"",IF(OR(B19&lt;=TODAY(),AZ19),AY19,"")))</f>
        <v/>
      </c>
      <c r="J19" s="22" t="n">
        <f aca="false">IF(AND(Feiertage!$G$2&lt;&gt;"ja",AV19=1),IF(AZ19&gt;0,BB19+AZ19,BB19),IF(AZ19=0,0, IF(I19&lt;&gt;"",AZ19-I19,AZ19)))+AX19</f>
        <v>0</v>
      </c>
      <c r="K19" s="34" t="n">
        <f aca="false">IF(AV19=0,BB19,IF(Feiertage!$G$2="ja","00:00",BB19))</f>
        <v>0.333333333333333</v>
      </c>
      <c r="L19" s="22" t="str">
        <f aca="true">IF(OR(B19&lt;=TODAY(),J19,AW19="G"),IF(J19&lt;&gt;"",IF(J19-K19=0,"",J19-K19),IF(K19&lt;&gt;"",-K19,"")),"")</f>
        <v/>
      </c>
      <c r="M19" s="23" t="str">
        <f aca="false">IF(LOWER(AW19)=LOWER(Urlaub!$W$19),Urlaub!$S$19, IF(LOWER(AW19)=LOWER(Urlaub!$W$20),Urlaub!$S$20, IF(LOWER(AW19)=LOWER(Urlaub!$W$21),Urlaub!$S$21, IF(LOWER(AW19)=LOWER(Urlaub!$W$22),Urlaub!$S$22, IF(LOWER(AW19)=LOWER(Urlaub!$W$23),Urlaub!$S$23, IF(LOWER(AW19)=LOWER(Urlaub!$W$24),Urlaub!$S$24,""))))))&amp;IF(AND(EXACT(LOWER(AW19),AW19),AW19&lt;&gt;0)," 1/2","")</f>
        <v/>
      </c>
      <c r="N19" s="36" t="n">
        <f aca="false">24*J19*IF(WEEKDAY(C19)=WEEKDAY($P$6),$S$6, IF(WEEKDAY(C19)=WEEKDAY($P$7),$S$7, IF(WEEKDAY(C19)=WEEKDAY($P$8),$S$8, IF(WEEKDAY(C19)=WEEKDAY($P$9),$S$9, IF(WEEKDAY(C19)=WEEKDAY($P$10),$S$10, IF(WEEKDAY(C19)=WEEKDAY($P$11),$S$11, IF(WEEKDAY(C19)=WEEKDAY($P$12),$S$12,"")))))))</f>
        <v>0</v>
      </c>
      <c r="AV19" s="0" t="n">
        <f aca="false">IF(IFERROR(MATCH($B19,Feiertage!$B$2:$B$34,0)&gt;0,0),1,0)</f>
        <v>0</v>
      </c>
      <c r="AW19" s="27" t="n">
        <f aca="false">IFERROR(HLOOKUP(DAY(B19),Urlaub!$C$4:$AG$16,MONTH(B19)+1,0),0)</f>
        <v>0</v>
      </c>
      <c r="AX19" s="28" t="n">
        <f aca="false">IFERROR(IF(OR(AW19=0,AW19="G"),0,IF(EXACT(LOWER(AW19),AW19),0.5*BB19,BB19)),"")</f>
        <v>0</v>
      </c>
      <c r="AY19" s="29" t="n">
        <f aca="false">IFERROR(IF(WEEKDAY(C19)=WEEKDAY($P$6),$R$6, IF(WEEKDAY(C19)=WEEKDAY($P$7),$R$7, IF(WEEKDAY(C19)=WEEKDAY($P$8),$R$8, IF(WEEKDAY(C19)=WEEKDAY($P$9),$R$9, IF(WEEKDAY(C19)=WEEKDAY($P$10),$R$10, IF(WEEKDAY(C19)=WEEKDAY($P$11),$R$11, IF(WEEKDAY(C19)=WEEKDAY($P$12),$R$12,""))))))),"")</f>
        <v>0.0208333333333333</v>
      </c>
      <c r="AZ19" s="30" t="n">
        <f aca="false">IF(F19,IF(E19,IF(E19&gt;F19,F19+"24:00"-E19,F19-E19),0),0)+IF(G19,IF(G19,IF(G19&gt;H19,H19+"24:00"-G19,H19-G19),0),0)</f>
        <v>0</v>
      </c>
      <c r="BA19" s="31" t="n">
        <f aca="false">AZ19*24</f>
        <v>0</v>
      </c>
      <c r="BB19" s="30" t="n">
        <f aca="false">IFERROR(IF(WEEKDAY(C19)=WEEKDAY($P$6),$Q$6, IF(WEEKDAY(C19)=WEEKDAY($P$7),$Q$7, IF(WEEKDAY(C19)=WEEKDAY($P$8),$Q$8, IF(WEEKDAY(C19)=WEEKDAY($P$9),$Q$9, IF(WEEKDAY(C19)=WEEKDAY($P$10),$Q$10, IF(WEEKDAY(C19)=WEEKDAY($P$11),$Q$11, IF(WEEKDAY(C19)=WEEKDAY($P$12),$Q$12,""))))))),"")</f>
        <v>0.333333333333333</v>
      </c>
    </row>
    <row r="20" customFormat="false" ht="17.35" hidden="false" customHeight="false" outlineLevel="0" collapsed="false">
      <c r="B20" s="32" t="n">
        <f aca="false">B19+1</f>
        <v>41958</v>
      </c>
      <c r="C20" s="33" t="n">
        <f aca="false">B20</f>
        <v>41958</v>
      </c>
      <c r="D20" s="19"/>
      <c r="E20" s="34"/>
      <c r="F20" s="34"/>
      <c r="G20" s="34"/>
      <c r="H20" s="34"/>
      <c r="I20" s="34" t="str">
        <f aca="true">IF(AZ20=0,"",IF(AY20=0,"",IF(OR(B20&lt;=TODAY(),AZ20),AY20,"")))</f>
        <v/>
      </c>
      <c r="J20" s="22" t="n">
        <f aca="false">IF(AND(Feiertage!$G$2&lt;&gt;"ja",AV20=1),IF(AZ20&gt;0,BB20+AZ20,BB20),IF(AZ20=0,0, IF(I20&lt;&gt;"",AZ20-I20,AZ20)))+AX20</f>
        <v>0</v>
      </c>
      <c r="K20" s="34" t="n">
        <f aca="false">IF(AV20=0,BB20,IF(Feiertage!$G$2="ja","00:00",BB20))</f>
        <v>0.25</v>
      </c>
      <c r="L20" s="22" t="str">
        <f aca="true">IF(OR(B20&lt;=TODAY(),J20,AW20="G"),IF(J20&lt;&gt;"",IF(J20-K20=0,"",J20-K20),IF(K20&lt;&gt;"",-K20,"")),"")</f>
        <v/>
      </c>
      <c r="M20" s="23" t="str">
        <f aca="false">IF(LOWER(AW20)=LOWER(Urlaub!$W$19),Urlaub!$S$19, IF(LOWER(AW20)=LOWER(Urlaub!$W$20),Urlaub!$S$20, IF(LOWER(AW20)=LOWER(Urlaub!$W$21),Urlaub!$S$21, IF(LOWER(AW20)=LOWER(Urlaub!$W$22),Urlaub!$S$22, IF(LOWER(AW20)=LOWER(Urlaub!$W$23),Urlaub!$S$23, IF(LOWER(AW20)=LOWER(Urlaub!$W$24),Urlaub!$S$24,""))))))&amp;IF(AND(EXACT(LOWER(AW20),AW20),AW20&lt;&gt;0)," 1/2","")</f>
        <v/>
      </c>
      <c r="N20" s="36" t="n">
        <f aca="false">24*J20*IF(WEEKDAY(C20)=WEEKDAY($P$6),$S$6, IF(WEEKDAY(C20)=WEEKDAY($P$7),$S$7, IF(WEEKDAY(C20)=WEEKDAY($P$8),$S$8, IF(WEEKDAY(C20)=WEEKDAY($P$9),$S$9, IF(WEEKDAY(C20)=WEEKDAY($P$10),$S$10, IF(WEEKDAY(C20)=WEEKDAY($P$11),$S$11, IF(WEEKDAY(C20)=WEEKDAY($P$12),$S$12,"")))))))</f>
        <v>0</v>
      </c>
      <c r="AV20" s="0" t="n">
        <f aca="false">IF(IFERROR(MATCH($B20,Feiertage!$B$2:$B$34,0)&gt;0,0),1,0)</f>
        <v>0</v>
      </c>
      <c r="AW20" s="27" t="n">
        <f aca="false">IFERROR(HLOOKUP(DAY(B20),Urlaub!$C$4:$AG$16,MONTH(B20)+1,0),0)</f>
        <v>0</v>
      </c>
      <c r="AX20" s="28" t="n">
        <f aca="false">IFERROR(IF(OR(AW20=0,AW20="G"),0,IF(EXACT(LOWER(AW20),AW20),0.5*BB20,BB20)),"")</f>
        <v>0</v>
      </c>
      <c r="AY20" s="29" t="n">
        <f aca="false">IFERROR(IF(WEEKDAY(C20)=WEEKDAY($P$6),$R$6, IF(WEEKDAY(C20)=WEEKDAY($P$7),$R$7, IF(WEEKDAY(C20)=WEEKDAY($P$8),$R$8, IF(WEEKDAY(C20)=WEEKDAY($P$9),$R$9, IF(WEEKDAY(C20)=WEEKDAY($P$10),$R$10, IF(WEEKDAY(C20)=WEEKDAY($P$11),$R$11, IF(WEEKDAY(C20)=WEEKDAY($P$12),$R$12,""))))))),"")</f>
        <v>0.0208333333333333</v>
      </c>
      <c r="AZ20" s="30" t="n">
        <f aca="false">IF(F20,IF(E20,IF(E20&gt;F20,F20+"24:00"-E20,F20-E20),0),0)+IF(G20,IF(G20,IF(G20&gt;H20,H20+"24:00"-G20,H20-G20),0),0)</f>
        <v>0</v>
      </c>
      <c r="BA20" s="31" t="n">
        <f aca="false">AZ20*24</f>
        <v>0</v>
      </c>
      <c r="BB20" s="30" t="n">
        <f aca="false">IFERROR(IF(WEEKDAY(C20)=WEEKDAY($P$6),$Q$6, IF(WEEKDAY(C20)=WEEKDAY($P$7),$Q$7, IF(WEEKDAY(C20)=WEEKDAY($P$8),$Q$8, IF(WEEKDAY(C20)=WEEKDAY($P$9),$Q$9, IF(WEEKDAY(C20)=WEEKDAY($P$10),$Q$10, IF(WEEKDAY(C20)=WEEKDAY($P$11),$Q$11, IF(WEEKDAY(C20)=WEEKDAY($P$12),$Q$12,""))))))),"")</f>
        <v>0.25</v>
      </c>
    </row>
    <row r="21" customFormat="false" ht="17.35" hidden="false" customHeight="false" outlineLevel="0" collapsed="false">
      <c r="B21" s="32" t="n">
        <f aca="false">B20+1</f>
        <v>41959</v>
      </c>
      <c r="C21" s="33" t="n">
        <f aca="false">B21</f>
        <v>41959</v>
      </c>
      <c r="D21" s="19"/>
      <c r="E21" s="34"/>
      <c r="F21" s="34"/>
      <c r="G21" s="34"/>
      <c r="H21" s="34"/>
      <c r="I21" s="34" t="str">
        <f aca="true">IF(AZ21=0,"",IF(AY21=0,"",IF(OR(B21&lt;=TODAY(),AZ21),AY21,"")))</f>
        <v/>
      </c>
      <c r="J21" s="22" t="n">
        <f aca="false">IF(AND(Feiertage!$G$2&lt;&gt;"ja",AV21=1),IF(AZ21&gt;0,BB21+AZ21,BB21),IF(AZ21=0,0, IF(I21&lt;&gt;"",AZ21-I21,AZ21)))+AX21</f>
        <v>0</v>
      </c>
      <c r="K21" s="34" t="n">
        <f aca="false">IF(AV21=0,BB21,IF(Feiertage!$G$2="ja","00:00",BB21))</f>
        <v>0</v>
      </c>
      <c r="L21" s="22" t="str">
        <f aca="true">IF(OR(B21&lt;=TODAY(),J21,AW21="G"),IF(J21&lt;&gt;"",IF(J21-K21=0,"",J21-K21),IF(K21&lt;&gt;"",-K21,"")),"")</f>
        <v/>
      </c>
      <c r="M21" s="23" t="str">
        <f aca="false">IF(LOWER(AW21)=LOWER(Urlaub!$W$19),Urlaub!$S$19, IF(LOWER(AW21)=LOWER(Urlaub!$W$20),Urlaub!$S$20, IF(LOWER(AW21)=LOWER(Urlaub!$W$21),Urlaub!$S$21, IF(LOWER(AW21)=LOWER(Urlaub!$W$22),Urlaub!$S$22, IF(LOWER(AW21)=LOWER(Urlaub!$W$23),Urlaub!$S$23, IF(LOWER(AW21)=LOWER(Urlaub!$W$24),Urlaub!$S$24,""))))))&amp;IF(AND(EXACT(LOWER(AW21),AW21),AW21&lt;&gt;0)," 1/2","")</f>
        <v/>
      </c>
      <c r="N21" s="36" t="n">
        <f aca="false">24*J21*IF(WEEKDAY(C21)=WEEKDAY($P$6),$S$6, IF(WEEKDAY(C21)=WEEKDAY($P$7),$S$7, IF(WEEKDAY(C21)=WEEKDAY($P$8),$S$8, IF(WEEKDAY(C21)=WEEKDAY($P$9),$S$9, IF(WEEKDAY(C21)=WEEKDAY($P$10),$S$10, IF(WEEKDAY(C21)=WEEKDAY($P$11),$S$11, IF(WEEKDAY(C21)=WEEKDAY($P$12),$S$12,"")))))))</f>
        <v>0</v>
      </c>
      <c r="AV21" s="0" t="n">
        <f aca="false">IF(IFERROR(MATCH($B21,Feiertage!$B$2:$B$34,0)&gt;0,0),1,0)</f>
        <v>0</v>
      </c>
      <c r="AW21" s="27" t="n">
        <f aca="false">IFERROR(HLOOKUP(DAY(B21),Urlaub!$C$4:$AG$16,MONTH(B21)+1,0),0)</f>
        <v>0</v>
      </c>
      <c r="AX21" s="28" t="n">
        <f aca="false">IFERROR(IF(OR(AW21=0,AW21="G"),0,IF(EXACT(LOWER(AW21),AW21),0.5*BB21,BB21)),"")</f>
        <v>0</v>
      </c>
      <c r="AY21" s="29" t="n">
        <f aca="false">IFERROR(IF(WEEKDAY(C21)=WEEKDAY($P$6),$R$6, IF(WEEKDAY(C21)=WEEKDAY($P$7),$R$7, IF(WEEKDAY(C21)=WEEKDAY($P$8),$R$8, IF(WEEKDAY(C21)=WEEKDAY($P$9),$R$9, IF(WEEKDAY(C21)=WEEKDAY($P$10),$R$10, IF(WEEKDAY(C21)=WEEKDAY($P$11),$R$11, IF(WEEKDAY(C21)=WEEKDAY($P$12),$R$12,""))))))),"")</f>
        <v>0.0208333333333333</v>
      </c>
      <c r="AZ21" s="30" t="n">
        <f aca="false">IF(F21,IF(E21,IF(E21&gt;F21,F21+"24:00"-E21,F21-E21),0),0)+IF(G21,IF(G21,IF(G21&gt;H21,H21+"24:00"-G21,H21-G21),0),0)</f>
        <v>0</v>
      </c>
      <c r="BA21" s="31" t="n">
        <f aca="false">AZ21*24</f>
        <v>0</v>
      </c>
      <c r="BB21" s="30" t="n">
        <f aca="false">IFERROR(IF(WEEKDAY(C21)=WEEKDAY($P$6),$Q$6, IF(WEEKDAY(C21)=WEEKDAY($P$7),$Q$7, IF(WEEKDAY(C21)=WEEKDAY($P$8),$Q$8, IF(WEEKDAY(C21)=WEEKDAY($P$9),$Q$9, IF(WEEKDAY(C21)=WEEKDAY($P$10),$Q$10, IF(WEEKDAY(C21)=WEEKDAY($P$11),$Q$11, IF(WEEKDAY(C21)=WEEKDAY($P$12),$Q$12,""))))))),"")</f>
        <v>0</v>
      </c>
    </row>
    <row r="22" customFormat="false" ht="17.35" hidden="false" customHeight="false" outlineLevel="0" collapsed="false">
      <c r="B22" s="32" t="n">
        <f aca="false">B21+1</f>
        <v>41960</v>
      </c>
      <c r="C22" s="33" t="n">
        <f aca="false">B22</f>
        <v>41960</v>
      </c>
      <c r="D22" s="19"/>
      <c r="E22" s="34"/>
      <c r="F22" s="34"/>
      <c r="G22" s="34"/>
      <c r="H22" s="34"/>
      <c r="I22" s="34" t="str">
        <f aca="true">IF(AZ22=0,"",IF(AY22=0,"",IF(OR(B22&lt;=TODAY(),AZ22),AY22,"")))</f>
        <v/>
      </c>
      <c r="J22" s="22" t="n">
        <f aca="false">IF(AND(Feiertage!$G$2&lt;&gt;"ja",AV22=1),IF(AZ22&gt;0,BB22+AZ22,BB22),IF(AZ22=0,0, IF(I22&lt;&gt;"",AZ22-I22,AZ22)))+AX22</f>
        <v>0</v>
      </c>
      <c r="K22" s="34" t="n">
        <f aca="false">IF(AV22=0,BB22,IF(Feiertage!$G$2="ja","00:00",BB22))</f>
        <v>0</v>
      </c>
      <c r="L22" s="22" t="str">
        <f aca="true">IF(OR(B22&lt;=TODAY(),J22,AW22="G"),IF(J22&lt;&gt;"",IF(J22-K22=0,"",J22-K22),IF(K22&lt;&gt;"",-K22,"")),"")</f>
        <v/>
      </c>
      <c r="M22" s="23" t="str">
        <f aca="false">IF(LOWER(AW22)=LOWER(Urlaub!$W$19),Urlaub!$S$19, IF(LOWER(AW22)=LOWER(Urlaub!$W$20),Urlaub!$S$20, IF(LOWER(AW22)=LOWER(Urlaub!$W$21),Urlaub!$S$21, IF(LOWER(AW22)=LOWER(Urlaub!$W$22),Urlaub!$S$22, IF(LOWER(AW22)=LOWER(Urlaub!$W$23),Urlaub!$S$23, IF(LOWER(AW22)=LOWER(Urlaub!$W$24),Urlaub!$S$24,""))))))&amp;IF(AND(EXACT(LOWER(AW22),AW22),AW22&lt;&gt;0)," 1/2","")</f>
        <v/>
      </c>
      <c r="N22" s="36" t="n">
        <f aca="false">24*J22*IF(WEEKDAY(C22)=WEEKDAY($P$6),$S$6, IF(WEEKDAY(C22)=WEEKDAY($P$7),$S$7, IF(WEEKDAY(C22)=WEEKDAY($P$8),$S$8, IF(WEEKDAY(C22)=WEEKDAY($P$9),$S$9, IF(WEEKDAY(C22)=WEEKDAY($P$10),$S$10, IF(WEEKDAY(C22)=WEEKDAY($P$11),$S$11, IF(WEEKDAY(C22)=WEEKDAY($P$12),$S$12,"")))))))</f>
        <v>0</v>
      </c>
      <c r="AV22" s="0" t="n">
        <f aca="false">IF(IFERROR(MATCH($B22,Feiertage!$B$2:$B$34,0)&gt;0,0),1,0)</f>
        <v>0</v>
      </c>
      <c r="AW22" s="27" t="n">
        <f aca="false">IFERROR(HLOOKUP(DAY(B22),Urlaub!$C$4:$AG$16,MONTH(B22)+1,0),0)</f>
        <v>0</v>
      </c>
      <c r="AX22" s="28" t="n">
        <f aca="false">IFERROR(IF(OR(AW22=0,AW22="G"),0,IF(EXACT(LOWER(AW22),AW22),0.5*BB22,BB22)),"")</f>
        <v>0</v>
      </c>
      <c r="AY22" s="29" t="n">
        <f aca="false">IFERROR(IF(WEEKDAY(C22)=WEEKDAY($P$6),$R$6, IF(WEEKDAY(C22)=WEEKDAY($P$7),$R$7, IF(WEEKDAY(C22)=WEEKDAY($P$8),$R$8, IF(WEEKDAY(C22)=WEEKDAY($P$9),$R$9, IF(WEEKDAY(C22)=WEEKDAY($P$10),$R$10, IF(WEEKDAY(C22)=WEEKDAY($P$11),$R$11, IF(WEEKDAY(C22)=WEEKDAY($P$12),$R$12,""))))))),"")</f>
        <v>0.0208333333333333</v>
      </c>
      <c r="AZ22" s="30" t="n">
        <f aca="false">IF(F22,IF(E22,IF(E22&gt;F22,F22+"24:00"-E22,F22-E22),0),0)+IF(G22,IF(G22,IF(G22&gt;H22,H22+"24:00"-G22,H22-G22),0),0)</f>
        <v>0</v>
      </c>
      <c r="BA22" s="31" t="n">
        <f aca="false">AZ22*24</f>
        <v>0</v>
      </c>
      <c r="BB22" s="30" t="n">
        <f aca="false">IFERROR(IF(WEEKDAY(C22)=WEEKDAY($P$6),$Q$6, IF(WEEKDAY(C22)=WEEKDAY($P$7),$Q$7, IF(WEEKDAY(C22)=WEEKDAY($P$8),$Q$8, IF(WEEKDAY(C22)=WEEKDAY($P$9),$Q$9, IF(WEEKDAY(C22)=WEEKDAY($P$10),$Q$10, IF(WEEKDAY(C22)=WEEKDAY($P$11),$Q$11, IF(WEEKDAY(C22)=WEEKDAY($P$12),$Q$12,""))))))),"")</f>
        <v>0</v>
      </c>
    </row>
    <row r="23" customFormat="false" ht="17.35" hidden="false" customHeight="false" outlineLevel="0" collapsed="false">
      <c r="B23" s="32" t="n">
        <f aca="false">B22+1</f>
        <v>41961</v>
      </c>
      <c r="C23" s="33" t="n">
        <f aca="false">B23</f>
        <v>41961</v>
      </c>
      <c r="D23" s="19"/>
      <c r="E23" s="34"/>
      <c r="F23" s="34"/>
      <c r="G23" s="34"/>
      <c r="H23" s="34"/>
      <c r="I23" s="34" t="str">
        <f aca="true">IF(AZ23=0,"",IF(AY23=0,"",IF(OR(B23&lt;=TODAY(),AZ23),AY23,"")))</f>
        <v/>
      </c>
      <c r="J23" s="22" t="n">
        <f aca="false">IF(AND(Feiertage!$G$2&lt;&gt;"ja",AV23=1),IF(AZ23&gt;0,BB23+AZ23,BB23),IF(AZ23=0,0, IF(I23&lt;&gt;"",AZ23-I23,AZ23)))+AX23</f>
        <v>0</v>
      </c>
      <c r="K23" s="34" t="n">
        <f aca="false">IF(AV23=0,BB23,IF(Feiertage!$G$2="ja","00:00",BB23))</f>
        <v>0.333333333333333</v>
      </c>
      <c r="L23" s="22" t="str">
        <f aca="true">IF(OR(B23&lt;=TODAY(),J23,AW23="G"),IF(J23&lt;&gt;"",IF(J23-K23=0,"",J23-K23),IF(K23&lt;&gt;"",-K23,"")),"")</f>
        <v/>
      </c>
      <c r="M23" s="23" t="str">
        <f aca="false">IF(LOWER(AW23)=LOWER(Urlaub!$W$19),Urlaub!$S$19, IF(LOWER(AW23)=LOWER(Urlaub!$W$20),Urlaub!$S$20, IF(LOWER(AW23)=LOWER(Urlaub!$W$21),Urlaub!$S$21, IF(LOWER(AW23)=LOWER(Urlaub!$W$22),Urlaub!$S$22, IF(LOWER(AW23)=LOWER(Urlaub!$W$23),Urlaub!$S$23, IF(LOWER(AW23)=LOWER(Urlaub!$W$24),Urlaub!$S$24,""))))))&amp;IF(AND(EXACT(LOWER(AW23),AW23),AW23&lt;&gt;0)," 1/2","")</f>
        <v/>
      </c>
      <c r="N23" s="36" t="n">
        <f aca="false">24*J23*IF(WEEKDAY(C23)=WEEKDAY($P$6),$S$6, IF(WEEKDAY(C23)=WEEKDAY($P$7),$S$7, IF(WEEKDAY(C23)=WEEKDAY($P$8),$S$8, IF(WEEKDAY(C23)=WEEKDAY($P$9),$S$9, IF(WEEKDAY(C23)=WEEKDAY($P$10),$S$10, IF(WEEKDAY(C23)=WEEKDAY($P$11),$S$11, IF(WEEKDAY(C23)=WEEKDAY($P$12),$S$12,"")))))))</f>
        <v>0</v>
      </c>
      <c r="AV23" s="0" t="n">
        <f aca="false">IF(IFERROR(MATCH($B23,Feiertage!$B$2:$B$34,0)&gt;0,0),1,0)</f>
        <v>0</v>
      </c>
      <c r="AW23" s="27" t="n">
        <f aca="false">IFERROR(HLOOKUP(DAY(B23),Urlaub!$C$4:$AG$16,MONTH(B23)+1,0),0)</f>
        <v>0</v>
      </c>
      <c r="AX23" s="28" t="n">
        <f aca="false">IFERROR(IF(OR(AW23=0,AW23="G"),0,IF(EXACT(LOWER(AW23),AW23),0.5*BB23,BB23)),"")</f>
        <v>0</v>
      </c>
      <c r="AY23" s="29" t="n">
        <f aca="false">IFERROR(IF(WEEKDAY(C23)=WEEKDAY($P$6),$R$6, IF(WEEKDAY(C23)=WEEKDAY($P$7),$R$7, IF(WEEKDAY(C23)=WEEKDAY($P$8),$R$8, IF(WEEKDAY(C23)=WEEKDAY($P$9),$R$9, IF(WEEKDAY(C23)=WEEKDAY($P$10),$R$10, IF(WEEKDAY(C23)=WEEKDAY($P$11),$R$11, IF(WEEKDAY(C23)=WEEKDAY($P$12),$R$12,""))))))),"")</f>
        <v>0.0208333333333333</v>
      </c>
      <c r="AZ23" s="30" t="n">
        <f aca="false">IF(F23,IF(E23,IF(E23&gt;F23,F23+"24:00"-E23,F23-E23),0),0)+IF(G23,IF(G23,IF(G23&gt;H23,H23+"24:00"-G23,H23-G23),0),0)</f>
        <v>0</v>
      </c>
      <c r="BA23" s="31" t="n">
        <f aca="false">AZ23*24</f>
        <v>0</v>
      </c>
      <c r="BB23" s="30" t="n">
        <f aca="false">IFERROR(IF(WEEKDAY(C23)=WEEKDAY($P$6),$Q$6, IF(WEEKDAY(C23)=WEEKDAY($P$7),$Q$7, IF(WEEKDAY(C23)=WEEKDAY($P$8),$Q$8, IF(WEEKDAY(C23)=WEEKDAY($P$9),$Q$9, IF(WEEKDAY(C23)=WEEKDAY($P$10),$Q$10, IF(WEEKDAY(C23)=WEEKDAY($P$11),$Q$11, IF(WEEKDAY(C23)=WEEKDAY($P$12),$Q$12,""))))))),"")</f>
        <v>0.333333333333333</v>
      </c>
    </row>
    <row r="24" customFormat="false" ht="17.35" hidden="false" customHeight="false" outlineLevel="0" collapsed="false">
      <c r="B24" s="32" t="n">
        <f aca="false">B23+1</f>
        <v>41962</v>
      </c>
      <c r="C24" s="33" t="n">
        <f aca="false">B24</f>
        <v>41962</v>
      </c>
      <c r="D24" s="19"/>
      <c r="E24" s="34"/>
      <c r="F24" s="34"/>
      <c r="G24" s="34"/>
      <c r="H24" s="34"/>
      <c r="I24" s="34" t="str">
        <f aca="true">IF(AZ24=0,"",IF(AY24=0,"",IF(OR(B24&lt;=TODAY(),AZ24),AY24,"")))</f>
        <v/>
      </c>
      <c r="J24" s="22" t="n">
        <f aca="false">IF(AND(Feiertage!$G$2&lt;&gt;"ja",AV24=1),IF(AZ24&gt;0,BB24+AZ24,BB24),IF(AZ24=0,0, IF(I24&lt;&gt;"",AZ24-I24,AZ24)))+AX24</f>
        <v>0</v>
      </c>
      <c r="K24" s="34" t="n">
        <f aca="false">IF(AV24=0,BB24,IF(Feiertage!$G$2="ja","00:00",BB24))</f>
        <v>0.333333333333333</v>
      </c>
      <c r="L24" s="22" t="str">
        <f aca="true">IF(OR(B24&lt;=TODAY(),J24,AW24="G"),IF(J24&lt;&gt;"",IF(J24-K24=0,"",J24-K24),IF(K24&lt;&gt;"",-K24,"")),"")</f>
        <v/>
      </c>
      <c r="M24" s="23" t="str">
        <f aca="false">IF(LOWER(AW24)=LOWER(Urlaub!$W$19),Urlaub!$S$19, IF(LOWER(AW24)=LOWER(Urlaub!$W$20),Urlaub!$S$20, IF(LOWER(AW24)=LOWER(Urlaub!$W$21),Urlaub!$S$21, IF(LOWER(AW24)=LOWER(Urlaub!$W$22),Urlaub!$S$22, IF(LOWER(AW24)=LOWER(Urlaub!$W$23),Urlaub!$S$23, IF(LOWER(AW24)=LOWER(Urlaub!$W$24),Urlaub!$S$24,""))))))&amp;IF(AND(EXACT(LOWER(AW24),AW24),AW24&lt;&gt;0)," 1/2","")</f>
        <v/>
      </c>
      <c r="N24" s="36" t="n">
        <f aca="false">24*J24*IF(WEEKDAY(C24)=WEEKDAY($P$6),$S$6, IF(WEEKDAY(C24)=WEEKDAY($P$7),$S$7, IF(WEEKDAY(C24)=WEEKDAY($P$8),$S$8, IF(WEEKDAY(C24)=WEEKDAY($P$9),$S$9, IF(WEEKDAY(C24)=WEEKDAY($P$10),$S$10, IF(WEEKDAY(C24)=WEEKDAY($P$11),$S$11, IF(WEEKDAY(C24)=WEEKDAY($P$12),$S$12,"")))))))</f>
        <v>0</v>
      </c>
      <c r="AV24" s="0" t="n">
        <f aca="false">IF(IFERROR(MATCH($B24,Feiertage!$B$2:$B$34,0)&gt;0,0),1,0)</f>
        <v>0</v>
      </c>
      <c r="AW24" s="27" t="n">
        <f aca="false">IFERROR(HLOOKUP(DAY(B24),Urlaub!$C$4:$AG$16,MONTH(B24)+1,0),0)</f>
        <v>0</v>
      </c>
      <c r="AX24" s="28" t="n">
        <f aca="false">IFERROR(IF(OR(AW24=0,AW24="G"),0,IF(EXACT(LOWER(AW24),AW24),0.5*BB24,BB24)),"")</f>
        <v>0</v>
      </c>
      <c r="AY24" s="29" t="n">
        <f aca="false">IFERROR(IF(WEEKDAY(C24)=WEEKDAY($P$6),$R$6, IF(WEEKDAY(C24)=WEEKDAY($P$7),$R$7, IF(WEEKDAY(C24)=WEEKDAY($P$8),$R$8, IF(WEEKDAY(C24)=WEEKDAY($P$9),$R$9, IF(WEEKDAY(C24)=WEEKDAY($P$10),$R$10, IF(WEEKDAY(C24)=WEEKDAY($P$11),$R$11, IF(WEEKDAY(C24)=WEEKDAY($P$12),$R$12,""))))))),"")</f>
        <v>0.0208333333333333</v>
      </c>
      <c r="AZ24" s="30" t="n">
        <f aca="false">IF(F24,IF(E24,IF(E24&gt;F24,F24+"24:00"-E24,F24-E24),0),0)+IF(G24,IF(G24,IF(G24&gt;H24,H24+"24:00"-G24,H24-G24),0),0)</f>
        <v>0</v>
      </c>
      <c r="BA24" s="31" t="n">
        <f aca="false">AZ24*24</f>
        <v>0</v>
      </c>
      <c r="BB24" s="30" t="n">
        <f aca="false">IFERROR(IF(WEEKDAY(C24)=WEEKDAY($P$6),$Q$6, IF(WEEKDAY(C24)=WEEKDAY($P$7),$Q$7, IF(WEEKDAY(C24)=WEEKDAY($P$8),$Q$8, IF(WEEKDAY(C24)=WEEKDAY($P$9),$Q$9, IF(WEEKDAY(C24)=WEEKDAY($P$10),$Q$10, IF(WEEKDAY(C24)=WEEKDAY($P$11),$Q$11, IF(WEEKDAY(C24)=WEEKDAY($P$12),$Q$12,""))))))),"")</f>
        <v>0.333333333333333</v>
      </c>
    </row>
    <row r="25" customFormat="false" ht="17.35" hidden="false" customHeight="false" outlineLevel="0" collapsed="false">
      <c r="B25" s="32" t="n">
        <f aca="false">B24+1</f>
        <v>41963</v>
      </c>
      <c r="C25" s="33" t="n">
        <f aca="false">B25</f>
        <v>41963</v>
      </c>
      <c r="D25" s="19"/>
      <c r="E25" s="34"/>
      <c r="F25" s="34"/>
      <c r="G25" s="34"/>
      <c r="H25" s="34"/>
      <c r="I25" s="34" t="str">
        <f aca="true">IF(AZ25=0,"",IF(AY25=0,"",IF(OR(B25&lt;=TODAY(),AZ25),AY25,"")))</f>
        <v/>
      </c>
      <c r="J25" s="22" t="n">
        <f aca="false">IF(AND(Feiertage!$G$2&lt;&gt;"ja",AV25=1),IF(AZ25&gt;0,BB25+AZ25,BB25),IF(AZ25=0,0, IF(I25&lt;&gt;"",AZ25-I25,AZ25)))+AX25</f>
        <v>0</v>
      </c>
      <c r="K25" s="34" t="n">
        <f aca="false">IF(AV25=0,BB25,IF(Feiertage!$G$2="ja","00:00",BB25))</f>
        <v>0.333333333333333</v>
      </c>
      <c r="L25" s="22" t="str">
        <f aca="true">IF(OR(B25&lt;=TODAY(),J25,AW25="G"),IF(J25&lt;&gt;"",IF(J25-K25=0,"",J25-K25),IF(K25&lt;&gt;"",-K25,"")),"")</f>
        <v/>
      </c>
      <c r="M25" s="23" t="str">
        <f aca="false">IF(LOWER(AW25)=LOWER(Urlaub!$W$19),Urlaub!$S$19, IF(LOWER(AW25)=LOWER(Urlaub!$W$20),Urlaub!$S$20, IF(LOWER(AW25)=LOWER(Urlaub!$W$21),Urlaub!$S$21, IF(LOWER(AW25)=LOWER(Urlaub!$W$22),Urlaub!$S$22, IF(LOWER(AW25)=LOWER(Urlaub!$W$23),Urlaub!$S$23, IF(LOWER(AW25)=LOWER(Urlaub!$W$24),Urlaub!$S$24,""))))))&amp;IF(AND(EXACT(LOWER(AW25),AW25),AW25&lt;&gt;0)," 1/2","")</f>
        <v/>
      </c>
      <c r="N25" s="36" t="n">
        <f aca="false">24*J25*IF(WEEKDAY(C25)=WEEKDAY($P$6),$S$6, IF(WEEKDAY(C25)=WEEKDAY($P$7),$S$7, IF(WEEKDAY(C25)=WEEKDAY($P$8),$S$8, IF(WEEKDAY(C25)=WEEKDAY($P$9),$S$9, IF(WEEKDAY(C25)=WEEKDAY($P$10),$S$10, IF(WEEKDAY(C25)=WEEKDAY($P$11),$S$11, IF(WEEKDAY(C25)=WEEKDAY($P$12),$S$12,"")))))))</f>
        <v>0</v>
      </c>
      <c r="AV25" s="0" t="n">
        <f aca="false">IF(IFERROR(MATCH($B25,Feiertage!$B$2:$B$34,0)&gt;0,0),1,0)</f>
        <v>0</v>
      </c>
      <c r="AW25" s="27" t="n">
        <f aca="false">IFERROR(HLOOKUP(DAY(B25),Urlaub!$C$4:$AG$16,MONTH(B25)+1,0),0)</f>
        <v>0</v>
      </c>
      <c r="AX25" s="28" t="n">
        <f aca="false">IFERROR(IF(OR(AW25=0,AW25="G"),0,IF(EXACT(LOWER(AW25),AW25),0.5*BB25,BB25)),"")</f>
        <v>0</v>
      </c>
      <c r="AY25" s="29" t="n">
        <f aca="false">IFERROR(IF(WEEKDAY(C25)=WEEKDAY($P$6),$R$6, IF(WEEKDAY(C25)=WEEKDAY($P$7),$R$7, IF(WEEKDAY(C25)=WEEKDAY($P$8),$R$8, IF(WEEKDAY(C25)=WEEKDAY($P$9),$R$9, IF(WEEKDAY(C25)=WEEKDAY($P$10),$R$10, IF(WEEKDAY(C25)=WEEKDAY($P$11),$R$11, IF(WEEKDAY(C25)=WEEKDAY($P$12),$R$12,""))))))),"")</f>
        <v>0.0208333333333333</v>
      </c>
      <c r="AZ25" s="30" t="n">
        <f aca="false">IF(F25,IF(E25,IF(E25&gt;F25,F25+"24:00"-E25,F25-E25),0),0)+IF(G25,IF(G25,IF(G25&gt;H25,H25+"24:00"-G25,H25-G25),0),0)</f>
        <v>0</v>
      </c>
      <c r="BA25" s="31" t="n">
        <f aca="false">AZ25*24</f>
        <v>0</v>
      </c>
      <c r="BB25" s="30" t="n">
        <f aca="false">IFERROR(IF(WEEKDAY(C25)=WEEKDAY($P$6),$Q$6, IF(WEEKDAY(C25)=WEEKDAY($P$7),$Q$7, IF(WEEKDAY(C25)=WEEKDAY($P$8),$Q$8, IF(WEEKDAY(C25)=WEEKDAY($P$9),$Q$9, IF(WEEKDAY(C25)=WEEKDAY($P$10),$Q$10, IF(WEEKDAY(C25)=WEEKDAY($P$11),$Q$11, IF(WEEKDAY(C25)=WEEKDAY($P$12),$Q$12,""))))))),"")</f>
        <v>0.333333333333333</v>
      </c>
    </row>
    <row r="26" customFormat="false" ht="17.35" hidden="false" customHeight="false" outlineLevel="0" collapsed="false">
      <c r="B26" s="32" t="n">
        <f aca="false">B25+1</f>
        <v>41964</v>
      </c>
      <c r="C26" s="33" t="n">
        <f aca="false">B26</f>
        <v>41964</v>
      </c>
      <c r="D26" s="19"/>
      <c r="E26" s="34"/>
      <c r="F26" s="34"/>
      <c r="G26" s="34"/>
      <c r="H26" s="34"/>
      <c r="I26" s="34" t="str">
        <f aca="true">IF(AZ26=0,"",IF(AY26=0,"",IF(OR(B26&lt;=TODAY(),AZ26),AY26,"")))</f>
        <v/>
      </c>
      <c r="J26" s="22" t="n">
        <f aca="false">IF(AND(Feiertage!$G$2&lt;&gt;"ja",AV26=1),IF(AZ26&gt;0,BB26+AZ26,BB26),IF(AZ26=0,0, IF(I26&lt;&gt;"",AZ26-I26,AZ26)))+AX26</f>
        <v>0</v>
      </c>
      <c r="K26" s="34" t="n">
        <f aca="false">IF(AV26=0,BB26,IF(Feiertage!$G$2="ja","00:00",BB26))</f>
        <v>0.333333333333333</v>
      </c>
      <c r="L26" s="22" t="str">
        <f aca="true">IF(OR(B26&lt;=TODAY(),J26,AW26="G"),IF(J26&lt;&gt;"",IF(J26-K26=0,"",J26-K26),IF(K26&lt;&gt;"",-K26,"")),"")</f>
        <v/>
      </c>
      <c r="M26" s="23" t="str">
        <f aca="false">IF(LOWER(AW26)=LOWER(Urlaub!$W$19),Urlaub!$S$19, IF(LOWER(AW26)=LOWER(Urlaub!$W$20),Urlaub!$S$20, IF(LOWER(AW26)=LOWER(Urlaub!$W$21),Urlaub!$S$21, IF(LOWER(AW26)=LOWER(Urlaub!$W$22),Urlaub!$S$22, IF(LOWER(AW26)=LOWER(Urlaub!$W$23),Urlaub!$S$23, IF(LOWER(AW26)=LOWER(Urlaub!$W$24),Urlaub!$S$24,""))))))&amp;IF(AND(EXACT(LOWER(AW26),AW26),AW26&lt;&gt;0)," 1/2","")</f>
        <v/>
      </c>
      <c r="N26" s="36" t="n">
        <f aca="false">24*J26*IF(WEEKDAY(C26)=WEEKDAY($P$6),$S$6, IF(WEEKDAY(C26)=WEEKDAY($P$7),$S$7, IF(WEEKDAY(C26)=WEEKDAY($P$8),$S$8, IF(WEEKDAY(C26)=WEEKDAY($P$9),$S$9, IF(WEEKDAY(C26)=WEEKDAY($P$10),$S$10, IF(WEEKDAY(C26)=WEEKDAY($P$11),$S$11, IF(WEEKDAY(C26)=WEEKDAY($P$12),$S$12,"")))))))</f>
        <v>0</v>
      </c>
      <c r="AV26" s="0" t="n">
        <f aca="false">IF(IFERROR(MATCH($B26,Feiertage!$B$2:$B$34,0)&gt;0,0),1,0)</f>
        <v>0</v>
      </c>
      <c r="AW26" s="27" t="n">
        <f aca="false">IFERROR(HLOOKUP(DAY(B26),Urlaub!$C$4:$AG$16,MONTH(B26)+1,0),0)</f>
        <v>0</v>
      </c>
      <c r="AX26" s="28" t="n">
        <f aca="false">IFERROR(IF(OR(AW26=0,AW26="G"),0,IF(EXACT(LOWER(AW26),AW26),0.5*BB26,BB26)),"")</f>
        <v>0</v>
      </c>
      <c r="AY26" s="29" t="n">
        <f aca="false">IFERROR(IF(WEEKDAY(C26)=WEEKDAY($P$6),$R$6, IF(WEEKDAY(C26)=WEEKDAY($P$7),$R$7, IF(WEEKDAY(C26)=WEEKDAY($P$8),$R$8, IF(WEEKDAY(C26)=WEEKDAY($P$9),$R$9, IF(WEEKDAY(C26)=WEEKDAY($P$10),$R$10, IF(WEEKDAY(C26)=WEEKDAY($P$11),$R$11, IF(WEEKDAY(C26)=WEEKDAY($P$12),$R$12,""))))))),"")</f>
        <v>0.0208333333333333</v>
      </c>
      <c r="AZ26" s="30" t="n">
        <f aca="false">IF(F26,IF(E26,IF(E26&gt;F26,F26+"24:00"-E26,F26-E26),0),0)+IF(G26,IF(G26,IF(G26&gt;H26,H26+"24:00"-G26,H26-G26),0),0)</f>
        <v>0</v>
      </c>
      <c r="BA26" s="31" t="n">
        <f aca="false">AZ26*24</f>
        <v>0</v>
      </c>
      <c r="BB26" s="30" t="n">
        <f aca="false">IFERROR(IF(WEEKDAY(C26)=WEEKDAY($P$6),$Q$6, IF(WEEKDAY(C26)=WEEKDAY($P$7),$Q$7, IF(WEEKDAY(C26)=WEEKDAY($P$8),$Q$8, IF(WEEKDAY(C26)=WEEKDAY($P$9),$Q$9, IF(WEEKDAY(C26)=WEEKDAY($P$10),$Q$10, IF(WEEKDAY(C26)=WEEKDAY($P$11),$Q$11, IF(WEEKDAY(C26)=WEEKDAY($P$12),$Q$12,""))))))),"")</f>
        <v>0.333333333333333</v>
      </c>
    </row>
    <row r="27" customFormat="false" ht="17.35" hidden="false" customHeight="false" outlineLevel="0" collapsed="false">
      <c r="B27" s="32" t="n">
        <f aca="false">B26+1</f>
        <v>41965</v>
      </c>
      <c r="C27" s="33" t="n">
        <f aca="false">B27</f>
        <v>41965</v>
      </c>
      <c r="D27" s="19"/>
      <c r="E27" s="34"/>
      <c r="F27" s="34"/>
      <c r="G27" s="34"/>
      <c r="H27" s="34"/>
      <c r="I27" s="34" t="str">
        <f aca="true">IF(AZ27=0,"",IF(AY27=0,"",IF(OR(B27&lt;=TODAY(),AZ27),AY27,"")))</f>
        <v/>
      </c>
      <c r="J27" s="22" t="n">
        <f aca="false">IF(AND(Feiertage!$G$2&lt;&gt;"ja",AV27=1),IF(AZ27&gt;0,BB27+AZ27,BB27),IF(AZ27=0,0, IF(I27&lt;&gt;"",AZ27-I27,AZ27)))+AX27</f>
        <v>0</v>
      </c>
      <c r="K27" s="34" t="n">
        <f aca="false">IF(AV27=0,BB27,IF(Feiertage!$G$2="ja","00:00",BB27))</f>
        <v>0.25</v>
      </c>
      <c r="L27" s="22" t="str">
        <f aca="true">IF(OR(B27&lt;=TODAY(),J27,AW27="G"),IF(J27&lt;&gt;"",IF(J27-K27=0,"",J27-K27),IF(K27&lt;&gt;"",-K27,"")),"")</f>
        <v/>
      </c>
      <c r="M27" s="23" t="str">
        <f aca="false">IF(LOWER(AW27)=LOWER(Urlaub!$W$19),Urlaub!$S$19, IF(LOWER(AW27)=LOWER(Urlaub!$W$20),Urlaub!$S$20, IF(LOWER(AW27)=LOWER(Urlaub!$W$21),Urlaub!$S$21, IF(LOWER(AW27)=LOWER(Urlaub!$W$22),Urlaub!$S$22, IF(LOWER(AW27)=LOWER(Urlaub!$W$23),Urlaub!$S$23, IF(LOWER(AW27)=LOWER(Urlaub!$W$24),Urlaub!$S$24,""))))))&amp;IF(AND(EXACT(LOWER(AW27),AW27),AW27&lt;&gt;0)," 1/2","")</f>
        <v/>
      </c>
      <c r="N27" s="36" t="n">
        <f aca="false">24*J27*IF(WEEKDAY(C27)=WEEKDAY($P$6),$S$6, IF(WEEKDAY(C27)=WEEKDAY($P$7),$S$7, IF(WEEKDAY(C27)=WEEKDAY($P$8),$S$8, IF(WEEKDAY(C27)=WEEKDAY($P$9),$S$9, IF(WEEKDAY(C27)=WEEKDAY($P$10),$S$10, IF(WEEKDAY(C27)=WEEKDAY($P$11),$S$11, IF(WEEKDAY(C27)=WEEKDAY($P$12),$S$12,"")))))))</f>
        <v>0</v>
      </c>
      <c r="AV27" s="0" t="n">
        <f aca="false">IF(IFERROR(MATCH($B27,Feiertage!$B$2:$B$34,0)&gt;0,0),1,0)</f>
        <v>0</v>
      </c>
      <c r="AW27" s="27" t="n">
        <f aca="false">IFERROR(HLOOKUP(DAY(B27),Urlaub!$C$4:$AG$16,MONTH(B27)+1,0),0)</f>
        <v>0</v>
      </c>
      <c r="AX27" s="28" t="n">
        <f aca="false">IFERROR(IF(OR(AW27=0,AW27="G"),0,IF(EXACT(LOWER(AW27),AW27),0.5*BB27,BB27)),"")</f>
        <v>0</v>
      </c>
      <c r="AY27" s="29" t="n">
        <f aca="false">IFERROR(IF(WEEKDAY(C27)=WEEKDAY($P$6),$R$6, IF(WEEKDAY(C27)=WEEKDAY($P$7),$R$7, IF(WEEKDAY(C27)=WEEKDAY($P$8),$R$8, IF(WEEKDAY(C27)=WEEKDAY($P$9),$R$9, IF(WEEKDAY(C27)=WEEKDAY($P$10),$R$10, IF(WEEKDAY(C27)=WEEKDAY($P$11),$R$11, IF(WEEKDAY(C27)=WEEKDAY($P$12),$R$12,""))))))),"")</f>
        <v>0.0208333333333333</v>
      </c>
      <c r="AZ27" s="30" t="n">
        <f aca="false">IF(F27,IF(E27,IF(E27&gt;F27,F27+"24:00"-E27,F27-E27),0),0)+IF(G27,IF(G27,IF(G27&gt;H27,H27+"24:00"-G27,H27-G27),0),0)</f>
        <v>0</v>
      </c>
      <c r="BA27" s="31" t="n">
        <f aca="false">AZ27*24</f>
        <v>0</v>
      </c>
      <c r="BB27" s="30" t="n">
        <f aca="false">IFERROR(IF(WEEKDAY(C27)=WEEKDAY($P$6),$Q$6, IF(WEEKDAY(C27)=WEEKDAY($P$7),$Q$7, IF(WEEKDAY(C27)=WEEKDAY($P$8),$Q$8, IF(WEEKDAY(C27)=WEEKDAY($P$9),$Q$9, IF(WEEKDAY(C27)=WEEKDAY($P$10),$Q$10, IF(WEEKDAY(C27)=WEEKDAY($P$11),$Q$11, IF(WEEKDAY(C27)=WEEKDAY($P$12),$Q$12,""))))))),"")</f>
        <v>0.25</v>
      </c>
    </row>
    <row r="28" customFormat="false" ht="17.35" hidden="false" customHeight="false" outlineLevel="0" collapsed="false">
      <c r="B28" s="32" t="n">
        <f aca="false">B27+1</f>
        <v>41966</v>
      </c>
      <c r="C28" s="33" t="n">
        <f aca="false">B28</f>
        <v>41966</v>
      </c>
      <c r="D28" s="19"/>
      <c r="E28" s="34"/>
      <c r="F28" s="34"/>
      <c r="G28" s="34"/>
      <c r="H28" s="34"/>
      <c r="I28" s="34" t="str">
        <f aca="true">IF(AZ28=0,"",IF(AY28=0,"",IF(OR(B28&lt;=TODAY(),AZ28),AY28,"")))</f>
        <v/>
      </c>
      <c r="J28" s="22" t="n">
        <f aca="false">IF(AND(Feiertage!$G$2&lt;&gt;"ja",AV28=1),IF(AZ28&gt;0,BB28+AZ28,BB28),IF(AZ28=0,0, IF(I28&lt;&gt;"",AZ28-I28,AZ28)))+AX28</f>
        <v>0</v>
      </c>
      <c r="K28" s="34" t="n">
        <f aca="false">IF(AV28=0,BB28,IF(Feiertage!$G$2="ja","00:00",BB28))</f>
        <v>0</v>
      </c>
      <c r="L28" s="22" t="str">
        <f aca="true">IF(OR(B28&lt;=TODAY(),J28,AW28="G"),IF(J28&lt;&gt;"",IF(J28-K28=0,"",J28-K28),IF(K28&lt;&gt;"",-K28,"")),"")</f>
        <v/>
      </c>
      <c r="M28" s="23" t="str">
        <f aca="false">IF(LOWER(AW28)=LOWER(Urlaub!$W$19),Urlaub!$S$19, IF(LOWER(AW28)=LOWER(Urlaub!$W$20),Urlaub!$S$20, IF(LOWER(AW28)=LOWER(Urlaub!$W$21),Urlaub!$S$21, IF(LOWER(AW28)=LOWER(Urlaub!$W$22),Urlaub!$S$22, IF(LOWER(AW28)=LOWER(Urlaub!$W$23),Urlaub!$S$23, IF(LOWER(AW28)=LOWER(Urlaub!$W$24),Urlaub!$S$24,""))))))&amp;IF(AND(EXACT(LOWER(AW28),AW28),AW28&lt;&gt;0)," 1/2","")</f>
        <v/>
      </c>
      <c r="N28" s="36" t="n">
        <f aca="false">24*J28*IF(WEEKDAY(C28)=WEEKDAY($P$6),$S$6, IF(WEEKDAY(C28)=WEEKDAY($P$7),$S$7, IF(WEEKDAY(C28)=WEEKDAY($P$8),$S$8, IF(WEEKDAY(C28)=WEEKDAY($P$9),$S$9, IF(WEEKDAY(C28)=WEEKDAY($P$10),$S$10, IF(WEEKDAY(C28)=WEEKDAY($P$11),$S$11, IF(WEEKDAY(C28)=WEEKDAY($P$12),$S$12,"")))))))</f>
        <v>0</v>
      </c>
      <c r="AV28" s="0" t="n">
        <f aca="false">IF(IFERROR(MATCH($B28,Feiertage!$B$2:$B$34,0)&gt;0,0),1,0)</f>
        <v>0</v>
      </c>
      <c r="AW28" s="27" t="n">
        <f aca="false">IFERROR(HLOOKUP(DAY(B28),Urlaub!$C$4:$AG$16,MONTH(B28)+1,0),0)</f>
        <v>0</v>
      </c>
      <c r="AX28" s="28" t="n">
        <f aca="false">IFERROR(IF(OR(AW28=0,AW28="G"),0,IF(EXACT(LOWER(AW28),AW28),0.5*BB28,BB28)),"")</f>
        <v>0</v>
      </c>
      <c r="AY28" s="29" t="n">
        <f aca="false">IFERROR(IF(WEEKDAY(C28)=WEEKDAY($P$6),$R$6, IF(WEEKDAY(C28)=WEEKDAY($P$7),$R$7, IF(WEEKDAY(C28)=WEEKDAY($P$8),$R$8, IF(WEEKDAY(C28)=WEEKDAY($P$9),$R$9, IF(WEEKDAY(C28)=WEEKDAY($P$10),$R$10, IF(WEEKDAY(C28)=WEEKDAY($P$11),$R$11, IF(WEEKDAY(C28)=WEEKDAY($P$12),$R$12,""))))))),"")</f>
        <v>0.0208333333333333</v>
      </c>
      <c r="AZ28" s="30" t="n">
        <f aca="false">IF(F28,IF(E28,IF(E28&gt;F28,F28+"24:00"-E28,F28-E28),0),0)+IF(G28,IF(G28,IF(G28&gt;H28,H28+"24:00"-G28,H28-G28),0),0)</f>
        <v>0</v>
      </c>
      <c r="BA28" s="31" t="n">
        <f aca="false">AZ28*24</f>
        <v>0</v>
      </c>
      <c r="BB28" s="30" t="n">
        <f aca="false">IFERROR(IF(WEEKDAY(C28)=WEEKDAY($P$6),$Q$6, IF(WEEKDAY(C28)=WEEKDAY($P$7),$Q$7, IF(WEEKDAY(C28)=WEEKDAY($P$8),$Q$8, IF(WEEKDAY(C28)=WEEKDAY($P$9),$Q$9, IF(WEEKDAY(C28)=WEEKDAY($P$10),$Q$10, IF(WEEKDAY(C28)=WEEKDAY($P$11),$Q$11, IF(WEEKDAY(C28)=WEEKDAY($P$12),$Q$12,""))))))),"")</f>
        <v>0</v>
      </c>
    </row>
    <row r="29" customFormat="false" ht="17.35" hidden="false" customHeight="false" outlineLevel="0" collapsed="false">
      <c r="B29" s="32" t="n">
        <f aca="false">B28+1</f>
        <v>41967</v>
      </c>
      <c r="C29" s="33" t="n">
        <f aca="false">B29</f>
        <v>41967</v>
      </c>
      <c r="D29" s="19"/>
      <c r="E29" s="34"/>
      <c r="F29" s="34"/>
      <c r="G29" s="34"/>
      <c r="H29" s="34"/>
      <c r="I29" s="34" t="str">
        <f aca="true">IF(AZ29=0,"",IF(AY29=0,"",IF(OR(B29&lt;=TODAY(),AZ29),AY29,"")))</f>
        <v/>
      </c>
      <c r="J29" s="22" t="n">
        <f aca="false">IF(AND(Feiertage!$G$2&lt;&gt;"ja",AV29=1),IF(AZ29&gt;0,BB29+AZ29,BB29),IF(AZ29=0,0, IF(I29&lt;&gt;"",AZ29-I29,AZ29)))+AX29</f>
        <v>0</v>
      </c>
      <c r="K29" s="34" t="n">
        <f aca="false">IF(AV29=0,BB29,IF(Feiertage!$G$2="ja","00:00",BB29))</f>
        <v>0</v>
      </c>
      <c r="L29" s="22" t="str">
        <f aca="true">IF(OR(B29&lt;=TODAY(),J29,AW29="G"),IF(J29&lt;&gt;"",IF(J29-K29=0,"",J29-K29),IF(K29&lt;&gt;"",-K29,"")),"")</f>
        <v/>
      </c>
      <c r="M29" s="23" t="str">
        <f aca="false">IF(LOWER(AW29)=LOWER(Urlaub!$W$19),Urlaub!$S$19, IF(LOWER(AW29)=LOWER(Urlaub!$W$20),Urlaub!$S$20, IF(LOWER(AW29)=LOWER(Urlaub!$W$21),Urlaub!$S$21, IF(LOWER(AW29)=LOWER(Urlaub!$W$22),Urlaub!$S$22, IF(LOWER(AW29)=LOWER(Urlaub!$W$23),Urlaub!$S$23, IF(LOWER(AW29)=LOWER(Urlaub!$W$24),Urlaub!$S$24,""))))))&amp;IF(AND(EXACT(LOWER(AW29),AW29),AW29&lt;&gt;0)," 1/2","")</f>
        <v/>
      </c>
      <c r="N29" s="36" t="n">
        <f aca="false">24*J29*IF(WEEKDAY(C29)=WEEKDAY($P$6),$S$6, IF(WEEKDAY(C29)=WEEKDAY($P$7),$S$7, IF(WEEKDAY(C29)=WEEKDAY($P$8),$S$8, IF(WEEKDAY(C29)=WEEKDAY($P$9),$S$9, IF(WEEKDAY(C29)=WEEKDAY($P$10),$S$10, IF(WEEKDAY(C29)=WEEKDAY($P$11),$S$11, IF(WEEKDAY(C29)=WEEKDAY($P$12),$S$12,"")))))))</f>
        <v>0</v>
      </c>
      <c r="AV29" s="0" t="n">
        <f aca="false">IF(IFERROR(MATCH($B29,Feiertage!$B$2:$B$34,0)&gt;0,0),1,0)</f>
        <v>0</v>
      </c>
      <c r="AW29" s="27" t="n">
        <f aca="false">IFERROR(HLOOKUP(DAY(B29),Urlaub!$C$4:$AG$16,MONTH(B29)+1,0),0)</f>
        <v>0</v>
      </c>
      <c r="AX29" s="28" t="n">
        <f aca="false">IFERROR(IF(OR(AW29=0,AW29="G"),0,IF(EXACT(LOWER(AW29),AW29),0.5*BB29,BB29)),"")</f>
        <v>0</v>
      </c>
      <c r="AY29" s="29" t="n">
        <f aca="false">IFERROR(IF(WEEKDAY(C29)=WEEKDAY($P$6),$R$6, IF(WEEKDAY(C29)=WEEKDAY($P$7),$R$7, IF(WEEKDAY(C29)=WEEKDAY($P$8),$R$8, IF(WEEKDAY(C29)=WEEKDAY($P$9),$R$9, IF(WEEKDAY(C29)=WEEKDAY($P$10),$R$10, IF(WEEKDAY(C29)=WEEKDAY($P$11),$R$11, IF(WEEKDAY(C29)=WEEKDAY($P$12),$R$12,""))))))),"")</f>
        <v>0.0208333333333333</v>
      </c>
      <c r="AZ29" s="30" t="n">
        <f aca="false">IF(F29,IF(E29,IF(E29&gt;F29,F29+"24:00"-E29,F29-E29),0),0)+IF(G29,IF(G29,IF(G29&gt;H29,H29+"24:00"-G29,H29-G29),0),0)</f>
        <v>0</v>
      </c>
      <c r="BA29" s="31" t="n">
        <f aca="false">AZ29*24</f>
        <v>0</v>
      </c>
      <c r="BB29" s="30" t="n">
        <f aca="false">IFERROR(IF(WEEKDAY(C29)=WEEKDAY($P$6),$Q$6, IF(WEEKDAY(C29)=WEEKDAY($P$7),$Q$7, IF(WEEKDAY(C29)=WEEKDAY($P$8),$Q$8, IF(WEEKDAY(C29)=WEEKDAY($P$9),$Q$9, IF(WEEKDAY(C29)=WEEKDAY($P$10),$Q$10, IF(WEEKDAY(C29)=WEEKDAY($P$11),$Q$11, IF(WEEKDAY(C29)=WEEKDAY($P$12),$Q$12,""))))))),"")</f>
        <v>0</v>
      </c>
    </row>
    <row r="30" customFormat="false" ht="17.35" hidden="false" customHeight="false" outlineLevel="0" collapsed="false">
      <c r="B30" s="32" t="n">
        <f aca="false">B29+1</f>
        <v>41968</v>
      </c>
      <c r="C30" s="33" t="n">
        <f aca="false">B30</f>
        <v>41968</v>
      </c>
      <c r="D30" s="19"/>
      <c r="E30" s="34"/>
      <c r="F30" s="34"/>
      <c r="G30" s="34"/>
      <c r="H30" s="34"/>
      <c r="I30" s="34" t="str">
        <f aca="true">IF(AZ30=0,"",IF(AY30=0,"",IF(OR(B30&lt;=TODAY(),AZ30),AY30,"")))</f>
        <v/>
      </c>
      <c r="J30" s="22" t="n">
        <f aca="false">IF(AND(Feiertage!$G$2&lt;&gt;"ja",AV30=1),IF(AZ30&gt;0,BB30+AZ30,BB30),IF(AZ30=0,0, IF(I30&lt;&gt;"",AZ30-I30,AZ30)))+AX30</f>
        <v>0</v>
      </c>
      <c r="K30" s="34" t="n">
        <f aca="false">IF(AV30=0,BB30,IF(Feiertage!$G$2="ja","00:00",BB30))</f>
        <v>0.333333333333333</v>
      </c>
      <c r="L30" s="22" t="str">
        <f aca="true">IF(OR(B30&lt;=TODAY(),J30,AW30="G"),IF(J30&lt;&gt;"",IF(J30-K30=0,"",J30-K30),IF(K30&lt;&gt;"",-K30,"")),"")</f>
        <v/>
      </c>
      <c r="M30" s="23" t="str">
        <f aca="false">IF(LOWER(AW30)=LOWER(Urlaub!$W$19),Urlaub!$S$19, IF(LOWER(AW30)=LOWER(Urlaub!$W$20),Urlaub!$S$20, IF(LOWER(AW30)=LOWER(Urlaub!$W$21),Urlaub!$S$21, IF(LOWER(AW30)=LOWER(Urlaub!$W$22),Urlaub!$S$22, IF(LOWER(AW30)=LOWER(Urlaub!$W$23),Urlaub!$S$23, IF(LOWER(AW30)=LOWER(Urlaub!$W$24),Urlaub!$S$24,""))))))&amp;IF(AND(EXACT(LOWER(AW30),AW30),AW30&lt;&gt;0)," 1/2","")</f>
        <v/>
      </c>
      <c r="N30" s="36" t="n">
        <f aca="false">24*J30*IF(WEEKDAY(C30)=WEEKDAY($P$6),$S$6, IF(WEEKDAY(C30)=WEEKDAY($P$7),$S$7, IF(WEEKDAY(C30)=WEEKDAY($P$8),$S$8, IF(WEEKDAY(C30)=WEEKDAY($P$9),$S$9, IF(WEEKDAY(C30)=WEEKDAY($P$10),$S$10, IF(WEEKDAY(C30)=WEEKDAY($P$11),$S$11, IF(WEEKDAY(C30)=WEEKDAY($P$12),$S$12,"")))))))</f>
        <v>0</v>
      </c>
      <c r="AV30" s="0" t="n">
        <f aca="false">IF(IFERROR(MATCH($B30,Feiertage!$B$2:$B$34,0)&gt;0,0),1,0)</f>
        <v>0</v>
      </c>
      <c r="AW30" s="27" t="n">
        <f aca="false">IFERROR(HLOOKUP(DAY(B30),Urlaub!$C$4:$AG$16,MONTH(B30)+1,0),0)</f>
        <v>0</v>
      </c>
      <c r="AX30" s="28" t="n">
        <f aca="false">IFERROR(IF(OR(AW30=0,AW30="G"),0,IF(EXACT(LOWER(AW30),AW30),0.5*BB30,BB30)),"")</f>
        <v>0</v>
      </c>
      <c r="AY30" s="29" t="n">
        <f aca="false">IFERROR(IF(WEEKDAY(C30)=WEEKDAY($P$6),$R$6, IF(WEEKDAY(C30)=WEEKDAY($P$7),$R$7, IF(WEEKDAY(C30)=WEEKDAY($P$8),$R$8, IF(WEEKDAY(C30)=WEEKDAY($P$9),$R$9, IF(WEEKDAY(C30)=WEEKDAY($P$10),$R$10, IF(WEEKDAY(C30)=WEEKDAY($P$11),$R$11, IF(WEEKDAY(C30)=WEEKDAY($P$12),$R$12,""))))))),"")</f>
        <v>0.0208333333333333</v>
      </c>
      <c r="AZ30" s="30" t="n">
        <f aca="false">IF(F30,IF(E30,IF(E30&gt;F30,F30+"24:00"-E30,F30-E30),0),0)+IF(G30,IF(G30,IF(G30&gt;H30,H30+"24:00"-G30,H30-G30),0),0)</f>
        <v>0</v>
      </c>
      <c r="BA30" s="31" t="n">
        <f aca="false">AZ30*24</f>
        <v>0</v>
      </c>
      <c r="BB30" s="30" t="n">
        <f aca="false">IFERROR(IF(WEEKDAY(C30)=WEEKDAY($P$6),$Q$6, IF(WEEKDAY(C30)=WEEKDAY($P$7),$Q$7, IF(WEEKDAY(C30)=WEEKDAY($P$8),$Q$8, IF(WEEKDAY(C30)=WEEKDAY($P$9),$Q$9, IF(WEEKDAY(C30)=WEEKDAY($P$10),$Q$10, IF(WEEKDAY(C30)=WEEKDAY($P$11),$Q$11, IF(WEEKDAY(C30)=WEEKDAY($P$12),$Q$12,""))))))),"")</f>
        <v>0.333333333333333</v>
      </c>
    </row>
    <row r="31" customFormat="false" ht="17.35" hidden="false" customHeight="false" outlineLevel="0" collapsed="false">
      <c r="B31" s="32" t="n">
        <f aca="false">B30+1</f>
        <v>41969</v>
      </c>
      <c r="C31" s="33" t="n">
        <f aca="false">B31</f>
        <v>41969</v>
      </c>
      <c r="D31" s="19"/>
      <c r="E31" s="34"/>
      <c r="F31" s="34"/>
      <c r="G31" s="34"/>
      <c r="H31" s="34"/>
      <c r="I31" s="34" t="str">
        <f aca="true">IF(AZ31=0,"",IF(AY31=0,"",IF(OR(B31&lt;=TODAY(),AZ31),AY31,"")))</f>
        <v/>
      </c>
      <c r="J31" s="22" t="n">
        <f aca="false">IF(AND(Feiertage!$G$2&lt;&gt;"ja",AV31=1),IF(AZ31&gt;0,BB31+AZ31,BB31),IF(AZ31=0,0, IF(I31&lt;&gt;"",AZ31-I31,AZ31)))+AX31</f>
        <v>0</v>
      </c>
      <c r="K31" s="34" t="n">
        <f aca="false">IF(AV31=0,BB31,IF(Feiertage!$G$2="ja","00:00",BB31))</f>
        <v>0.333333333333333</v>
      </c>
      <c r="L31" s="22" t="str">
        <f aca="true">IF(OR(B31&lt;=TODAY(),J31,AW31="G"),IF(J31&lt;&gt;"",IF(J31-K31=0,"",J31-K31),IF(K31&lt;&gt;"",-K31,"")),"")</f>
        <v/>
      </c>
      <c r="M31" s="23" t="str">
        <f aca="false">IF(LOWER(AW31)=LOWER(Urlaub!$W$19),Urlaub!$S$19, IF(LOWER(AW31)=LOWER(Urlaub!$W$20),Urlaub!$S$20, IF(LOWER(AW31)=LOWER(Urlaub!$W$21),Urlaub!$S$21, IF(LOWER(AW31)=LOWER(Urlaub!$W$22),Urlaub!$S$22, IF(LOWER(AW31)=LOWER(Urlaub!$W$23),Urlaub!$S$23, IF(LOWER(AW31)=LOWER(Urlaub!$W$24),Urlaub!$S$24,""))))))&amp;IF(AND(EXACT(LOWER(AW31),AW31),AW31&lt;&gt;0)," 1/2","")</f>
        <v/>
      </c>
      <c r="N31" s="36" t="n">
        <f aca="false">24*J31*IF(WEEKDAY(C31)=WEEKDAY($P$6),$S$6, IF(WEEKDAY(C31)=WEEKDAY($P$7),$S$7, IF(WEEKDAY(C31)=WEEKDAY($P$8),$S$8, IF(WEEKDAY(C31)=WEEKDAY($P$9),$S$9, IF(WEEKDAY(C31)=WEEKDAY($P$10),$S$10, IF(WEEKDAY(C31)=WEEKDAY($P$11),$S$11, IF(WEEKDAY(C31)=WEEKDAY($P$12),$S$12,"")))))))</f>
        <v>0</v>
      </c>
      <c r="AV31" s="0" t="n">
        <f aca="false">IF(IFERROR(MATCH($B31,Feiertage!$B$2:$B$34,0)&gt;0,0),1,0)</f>
        <v>0</v>
      </c>
      <c r="AW31" s="27" t="n">
        <f aca="false">IFERROR(HLOOKUP(DAY(B31),Urlaub!$C$4:$AG$16,MONTH(B31)+1,0),0)</f>
        <v>0</v>
      </c>
      <c r="AX31" s="28" t="n">
        <f aca="false">IFERROR(IF(OR(AW31=0,AW31="G"),0,IF(EXACT(LOWER(AW31),AW31),0.5*BB31,BB31)),"")</f>
        <v>0</v>
      </c>
      <c r="AY31" s="29" t="n">
        <f aca="false">IFERROR(IF(WEEKDAY(C31)=WEEKDAY($P$6),$R$6, IF(WEEKDAY(C31)=WEEKDAY($P$7),$R$7, IF(WEEKDAY(C31)=WEEKDAY($P$8),$R$8, IF(WEEKDAY(C31)=WEEKDAY($P$9),$R$9, IF(WEEKDAY(C31)=WEEKDAY($P$10),$R$10, IF(WEEKDAY(C31)=WEEKDAY($P$11),$R$11, IF(WEEKDAY(C31)=WEEKDAY($P$12),$R$12,""))))))),"")</f>
        <v>0.0208333333333333</v>
      </c>
      <c r="AZ31" s="30" t="n">
        <f aca="false">IF(F31,IF(E31,IF(E31&gt;F31,F31+"24:00"-E31,F31-E31),0),0)+IF(G31,IF(G31,IF(G31&gt;H31,H31+"24:00"-G31,H31-G31),0),0)</f>
        <v>0</v>
      </c>
      <c r="BA31" s="31" t="n">
        <f aca="false">AZ31*24</f>
        <v>0</v>
      </c>
      <c r="BB31" s="30" t="n">
        <f aca="false">IFERROR(IF(WEEKDAY(C31)=WEEKDAY($P$6),$Q$6, IF(WEEKDAY(C31)=WEEKDAY($P$7),$Q$7, IF(WEEKDAY(C31)=WEEKDAY($P$8),$Q$8, IF(WEEKDAY(C31)=WEEKDAY($P$9),$Q$9, IF(WEEKDAY(C31)=WEEKDAY($P$10),$Q$10, IF(WEEKDAY(C31)=WEEKDAY($P$11),$Q$11, IF(WEEKDAY(C31)=WEEKDAY($P$12),$Q$12,""))))))),"")</f>
        <v>0.333333333333333</v>
      </c>
    </row>
    <row r="32" customFormat="false" ht="17.35" hidden="false" customHeight="false" outlineLevel="0" collapsed="false">
      <c r="B32" s="32" t="n">
        <f aca="false">B31+1</f>
        <v>41970</v>
      </c>
      <c r="C32" s="33" t="n">
        <f aca="false">B32</f>
        <v>41970</v>
      </c>
      <c r="D32" s="19"/>
      <c r="E32" s="34"/>
      <c r="F32" s="34"/>
      <c r="G32" s="34"/>
      <c r="H32" s="34"/>
      <c r="I32" s="34" t="str">
        <f aca="true">IF(AZ32=0,"",IF(AY32=0,"",IF(OR(B32&lt;=TODAY(),AZ32),AY32,"")))</f>
        <v/>
      </c>
      <c r="J32" s="22" t="n">
        <f aca="false">IF(AND(Feiertage!$G$2&lt;&gt;"ja",AV32=1),IF(AZ32&gt;0,BB32+AZ32,BB32),IF(AZ32=0,0, IF(I32&lt;&gt;"",AZ32-I32,AZ32)))+AX32</f>
        <v>0</v>
      </c>
      <c r="K32" s="34" t="n">
        <f aca="false">IF(AV32=0,BB32,IF(Feiertage!$G$2="ja","00:00",BB32))</f>
        <v>0.333333333333333</v>
      </c>
      <c r="L32" s="22" t="str">
        <f aca="true">IF(OR(B32&lt;=TODAY(),J32,AW32="G"),IF(J32&lt;&gt;"",IF(J32-K32=0,"",J32-K32),IF(K32&lt;&gt;"",-K32,"")),"")</f>
        <v/>
      </c>
      <c r="M32" s="23" t="str">
        <f aca="false">IF(LOWER(AW32)=LOWER(Urlaub!$W$19),Urlaub!$S$19, IF(LOWER(AW32)=LOWER(Urlaub!$W$20),Urlaub!$S$20, IF(LOWER(AW32)=LOWER(Urlaub!$W$21),Urlaub!$S$21, IF(LOWER(AW32)=LOWER(Urlaub!$W$22),Urlaub!$S$22, IF(LOWER(AW32)=LOWER(Urlaub!$W$23),Urlaub!$S$23, IF(LOWER(AW32)=LOWER(Urlaub!$W$24),Urlaub!$S$24,""))))))&amp;IF(AND(EXACT(LOWER(AW32),AW32),AW32&lt;&gt;0)," 1/2","")</f>
        <v/>
      </c>
      <c r="N32" s="36" t="n">
        <f aca="false">24*J32*IF(WEEKDAY(C32)=WEEKDAY($P$6),$S$6, IF(WEEKDAY(C32)=WEEKDAY($P$7),$S$7, IF(WEEKDAY(C32)=WEEKDAY($P$8),$S$8, IF(WEEKDAY(C32)=WEEKDAY($P$9),$S$9, IF(WEEKDAY(C32)=WEEKDAY($P$10),$S$10, IF(WEEKDAY(C32)=WEEKDAY($P$11),$S$11, IF(WEEKDAY(C32)=WEEKDAY($P$12),$S$12,"")))))))</f>
        <v>0</v>
      </c>
      <c r="AV32" s="0" t="n">
        <f aca="false">IF(IFERROR(MATCH($B32,Feiertage!$B$2:$B$34,0)&gt;0,0),1,0)</f>
        <v>0</v>
      </c>
      <c r="AW32" s="27" t="n">
        <f aca="false">IFERROR(HLOOKUP(DAY(B32),Urlaub!$C$4:$AG$16,MONTH(B32)+1,0),0)</f>
        <v>0</v>
      </c>
      <c r="AX32" s="28" t="n">
        <f aca="false">IFERROR(IF(OR(AW32=0,AW32="G"),0,IF(EXACT(LOWER(AW32),AW32),0.5*BB32,BB32)),"")</f>
        <v>0</v>
      </c>
      <c r="AY32" s="29" t="n">
        <f aca="false">IFERROR(IF(WEEKDAY(C32)=WEEKDAY($P$6),$R$6, IF(WEEKDAY(C32)=WEEKDAY($P$7),$R$7, IF(WEEKDAY(C32)=WEEKDAY($P$8),$R$8, IF(WEEKDAY(C32)=WEEKDAY($P$9),$R$9, IF(WEEKDAY(C32)=WEEKDAY($P$10),$R$10, IF(WEEKDAY(C32)=WEEKDAY($P$11),$R$11, IF(WEEKDAY(C32)=WEEKDAY($P$12),$R$12,""))))))),"")</f>
        <v>0.0208333333333333</v>
      </c>
      <c r="AZ32" s="30" t="n">
        <f aca="false">IF(F32,IF(E32,IF(E32&gt;F32,F32+"24:00"-E32,F32-E32),0),0)+IF(G32,IF(G32,IF(G32&gt;H32,H32+"24:00"-G32,H32-G32),0),0)</f>
        <v>0</v>
      </c>
      <c r="BA32" s="31" t="n">
        <f aca="false">AZ32*24</f>
        <v>0</v>
      </c>
      <c r="BB32" s="30" t="n">
        <f aca="false">IFERROR(IF(WEEKDAY(C32)=WEEKDAY($P$6),$Q$6, IF(WEEKDAY(C32)=WEEKDAY($P$7),$Q$7, IF(WEEKDAY(C32)=WEEKDAY($P$8),$Q$8, IF(WEEKDAY(C32)=WEEKDAY($P$9),$Q$9, IF(WEEKDAY(C32)=WEEKDAY($P$10),$Q$10, IF(WEEKDAY(C32)=WEEKDAY($P$11),$Q$11, IF(WEEKDAY(C32)=WEEKDAY($P$12),$Q$12,""))))))),"")</f>
        <v>0.333333333333333</v>
      </c>
    </row>
    <row r="33" customFormat="false" ht="17.35" hidden="false" customHeight="false" outlineLevel="0" collapsed="false">
      <c r="B33" s="32" t="n">
        <f aca="false">IF(B32&lt;&gt;"",IF(MONTH($B$1)&lt;MONTH(B32+1),"",B32+1),"")</f>
        <v>41971</v>
      </c>
      <c r="C33" s="33" t="n">
        <f aca="false">B33</f>
        <v>41971</v>
      </c>
      <c r="D33" s="19"/>
      <c r="E33" s="34"/>
      <c r="F33" s="34"/>
      <c r="G33" s="34"/>
      <c r="H33" s="34"/>
      <c r="I33" s="34" t="str">
        <f aca="true">IF(AZ33=0,"",IF(AY33=0,"",IF(OR(B33&lt;=TODAY(),AZ33),AY33,"")))</f>
        <v/>
      </c>
      <c r="J33" s="22" t="n">
        <f aca="false">IF(B33&lt;&gt;"",IF(AND(Feiertage!$G$2&lt;&gt;"ja",AV33=1),IF(AZ33&gt;0,BB33+AZ33,BB33),IF(AZ33=0,0, IF(I33&lt;&gt;"",AZ33-I33,AZ33)))+AX33,"")</f>
        <v>0</v>
      </c>
      <c r="K33" s="34" t="n">
        <f aca="false">IF(B33&lt;&gt;"",IF(AV33=0,BB33,IF(Feiertage!$G$2="ja","00:00",BB33)),"")</f>
        <v>0.333333333333333</v>
      </c>
      <c r="L33" s="22" t="str">
        <f aca="true">IF(OR(B33&lt;=TODAY(),J33,AW33="G"),IF(J33&lt;&gt;"",IF(J33-K33=0,"",J33-K33),IF(K33&lt;&gt;"",-K33,"")),"")</f>
        <v/>
      </c>
      <c r="M33" s="23" t="str">
        <f aca="false">IF(LOWER(AW33)=LOWER(Urlaub!$W$19),Urlaub!$S$19, IF(LOWER(AW33)=LOWER(Urlaub!$W$20),Urlaub!$S$20, IF(LOWER(AW33)=LOWER(Urlaub!$W$21),Urlaub!$S$21, IF(LOWER(AW33)=LOWER(Urlaub!$W$22),Urlaub!$S$22, IF(LOWER(AW33)=LOWER(Urlaub!$W$23),Urlaub!$S$23, IF(LOWER(AW33)=LOWER(Urlaub!$W$24),Urlaub!$S$24,""))))))&amp;IF(AND(EXACT(LOWER(AW33),AW33),AW33&lt;&gt;0)," 1/2","")</f>
        <v/>
      </c>
      <c r="N33" s="36" t="n">
        <f aca="false">IF(J33&lt;&gt;"",24*J33*IF(WEEKDAY(C33)=WEEKDAY($P$6),$S$6, IF(WEEKDAY(C33)=WEEKDAY($P$7),$S$7, IF(WEEKDAY(C33)=WEEKDAY($P$8),$S$8, IF(WEEKDAY(C33)=WEEKDAY($P$9),$S$9, IF(WEEKDAY(C33)=WEEKDAY($P$10),$S$10, IF(WEEKDAY(C33)=WEEKDAY($P$11),$S$11, IF(WEEKDAY(C33)=WEEKDAY($P$12),$S$12,""))))))),"")</f>
        <v>0</v>
      </c>
      <c r="AV33" s="0" t="n">
        <f aca="false">IF(IFERROR(MATCH($B33,Feiertage!$B$2:$B$34,0)&gt;0,0),1,0)</f>
        <v>0</v>
      </c>
      <c r="AW33" s="27" t="n">
        <f aca="false">IFERROR(HLOOKUP(DAY(B33),Urlaub!$C$4:$AG$16,MONTH(B33)+1,0),0)</f>
        <v>0</v>
      </c>
      <c r="AX33" s="28" t="n">
        <f aca="false">IFERROR(IF(OR(AW33=0,AW33="G"),0,IF(EXACT(LOWER(AW33),AW33),0.5*BB33,BB33)),"")</f>
        <v>0</v>
      </c>
      <c r="AY33" s="29" t="n">
        <f aca="false">IFERROR(IF(WEEKDAY(C33)=WEEKDAY($P$6),$R$6, IF(WEEKDAY(C33)=WEEKDAY($P$7),$R$7, IF(WEEKDAY(C33)=WEEKDAY($P$8),$R$8, IF(WEEKDAY(C33)=WEEKDAY($P$9),$R$9, IF(WEEKDAY(C33)=WEEKDAY($P$10),$R$10, IF(WEEKDAY(C33)=WEEKDAY($P$11),$R$11, IF(WEEKDAY(C33)=WEEKDAY($P$12),$R$12,""))))))),"")</f>
        <v>0.0208333333333333</v>
      </c>
      <c r="AZ33" s="30" t="n">
        <f aca="false">IF(F33,IF(E33,IF(E33&gt;F33,F33+"24:00"-E33,F33-E33),0),0)+IF(G33,IF(G33,IF(G33&gt;H33,H33+"24:00"-G33,H33-G33),0),0)</f>
        <v>0</v>
      </c>
      <c r="BA33" s="31" t="n">
        <f aca="false">AZ33*24</f>
        <v>0</v>
      </c>
      <c r="BB33" s="30" t="n">
        <f aca="false">IFERROR(IF(WEEKDAY(C33)=WEEKDAY($P$6),$Q$6, IF(WEEKDAY(C33)=WEEKDAY($P$7),$Q$7, IF(WEEKDAY(C33)=WEEKDAY($P$8),$Q$8, IF(WEEKDAY(C33)=WEEKDAY($P$9),$Q$9, IF(WEEKDAY(C33)=WEEKDAY($P$10),$Q$10, IF(WEEKDAY(C33)=WEEKDAY($P$11),$Q$11, IF(WEEKDAY(C33)=WEEKDAY($P$12),$Q$12,""))))))),"")</f>
        <v>0.333333333333333</v>
      </c>
    </row>
    <row r="34" customFormat="false" ht="17.35" hidden="false" customHeight="false" outlineLevel="0" collapsed="false">
      <c r="B34" s="32" t="n">
        <f aca="false">IF(B33&lt;&gt;"",IF(MONTH($B$1)&lt;MONTH(B33+1),"",B33+1),"")</f>
        <v>41972</v>
      </c>
      <c r="C34" s="33" t="n">
        <f aca="false">B34</f>
        <v>41972</v>
      </c>
      <c r="D34" s="19"/>
      <c r="E34" s="34"/>
      <c r="F34" s="34"/>
      <c r="G34" s="34"/>
      <c r="H34" s="34"/>
      <c r="I34" s="34" t="str">
        <f aca="true">IF(AZ34=0,"",IF(AY34=0,"",IF(OR(B34&lt;=TODAY(),AZ34),AY34,"")))</f>
        <v/>
      </c>
      <c r="J34" s="22" t="n">
        <f aca="false">IF(B34&lt;&gt;"",IF(AND(Feiertage!$G$2&lt;&gt;"ja",AV34=1),IF(AZ34&gt;0,BB34+AZ34,BB34),IF(AZ34=0,0, IF(I34&lt;&gt;"",AZ34-I34,AZ34)))+AX34,"")</f>
        <v>0</v>
      </c>
      <c r="K34" s="34" t="n">
        <f aca="false">IF(B34&lt;&gt;"",IF(AV34=0,BB34,IF(Feiertage!$G$2="ja","00:00",BB34)),"")</f>
        <v>0.25</v>
      </c>
      <c r="L34" s="22" t="str">
        <f aca="true">IF(OR(B34&lt;=TODAY(),J34,AW34="G"),IF(J34&lt;&gt;"",IF(J34-K34=0,"",J34-K34),IF(K34&lt;&gt;"",-K34,"")),"")</f>
        <v/>
      </c>
      <c r="M34" s="23" t="str">
        <f aca="false">IF(LOWER(AW34)=LOWER(Urlaub!$W$19),Urlaub!$S$19, IF(LOWER(AW34)=LOWER(Urlaub!$W$20),Urlaub!$S$20, IF(LOWER(AW34)=LOWER(Urlaub!$W$21),Urlaub!$S$21, IF(LOWER(AW34)=LOWER(Urlaub!$W$22),Urlaub!$S$22, IF(LOWER(AW34)=LOWER(Urlaub!$W$23),Urlaub!$S$23, IF(LOWER(AW34)=LOWER(Urlaub!$W$24),Urlaub!$S$24,""))))))&amp;IF(AND(EXACT(LOWER(AW34),AW34),AW34&lt;&gt;0)," 1/2","")</f>
        <v/>
      </c>
      <c r="N34" s="36" t="n">
        <f aca="false">IF(J34&lt;&gt;"",24*J34*IF(WEEKDAY(C34)=WEEKDAY($P$6),$S$6, IF(WEEKDAY(C34)=WEEKDAY($P$7),$S$7, IF(WEEKDAY(C34)=WEEKDAY($P$8),$S$8, IF(WEEKDAY(C34)=WEEKDAY($P$9),$S$9, IF(WEEKDAY(C34)=WEEKDAY($P$10),$S$10, IF(WEEKDAY(C34)=WEEKDAY($P$11),$S$11, IF(WEEKDAY(C34)=WEEKDAY($P$12),$S$12,""))))))),"")</f>
        <v>0</v>
      </c>
      <c r="AV34" s="0" t="n">
        <f aca="false">IF(IFERROR(MATCH($B34,Feiertage!$B$2:$B$34,0)&gt;0,0),1,0)</f>
        <v>0</v>
      </c>
      <c r="AW34" s="27" t="n">
        <f aca="false">IFERROR(HLOOKUP(DAY(B34),Urlaub!$C$4:$AG$16,MONTH(B34)+1,0),0)</f>
        <v>0</v>
      </c>
      <c r="AX34" s="28" t="n">
        <f aca="false">IFERROR(IF(OR(AW34=0,AW34="G"),0,IF(EXACT(LOWER(AW34),AW34),0.5*BB34,BB34)),"")</f>
        <v>0</v>
      </c>
      <c r="AY34" s="29" t="n">
        <f aca="false">IFERROR(IF(WEEKDAY(C34)=WEEKDAY($P$6),$R$6, IF(WEEKDAY(C34)=WEEKDAY($P$7),$R$7, IF(WEEKDAY(C34)=WEEKDAY($P$8),$R$8, IF(WEEKDAY(C34)=WEEKDAY($P$9),$R$9, IF(WEEKDAY(C34)=WEEKDAY($P$10),$R$10, IF(WEEKDAY(C34)=WEEKDAY($P$11),$R$11, IF(WEEKDAY(C34)=WEEKDAY($P$12),$R$12,""))))))),"")</f>
        <v>0.0208333333333333</v>
      </c>
      <c r="AZ34" s="30" t="n">
        <f aca="false">IF(F34,IF(E34,IF(E34&gt;F34,F34+"24:00"-E34,F34-E34),0),0)+IF(G34,IF(G34,IF(G34&gt;H34,H34+"24:00"-G34,H34-G34),0),0)</f>
        <v>0</v>
      </c>
      <c r="BA34" s="31" t="n">
        <f aca="false">AZ34*24</f>
        <v>0</v>
      </c>
      <c r="BB34" s="30" t="n">
        <f aca="false">IFERROR(IF(WEEKDAY(C34)=WEEKDAY($P$6),$Q$6, IF(WEEKDAY(C34)=WEEKDAY($P$7),$Q$7, IF(WEEKDAY(C34)=WEEKDAY($P$8),$Q$8, IF(WEEKDAY(C34)=WEEKDAY($P$9),$Q$9, IF(WEEKDAY(C34)=WEEKDAY($P$10),$Q$10, IF(WEEKDAY(C34)=WEEKDAY($P$11),$Q$11, IF(WEEKDAY(C34)=WEEKDAY($P$12),$Q$12,""))))))),"")</f>
        <v>0.25</v>
      </c>
    </row>
    <row r="35" customFormat="false" ht="17.35" hidden="false" customHeight="false" outlineLevel="0" collapsed="false">
      <c r="B35" s="56" t="str">
        <f aca="false">IF(B34&lt;&gt;"",IF(MONTH($B$1)&lt;MONTH(B34+1),"",B34+1),"")</f>
        <v/>
      </c>
      <c r="C35" s="57" t="str">
        <f aca="false">B35</f>
        <v/>
      </c>
      <c r="D35" s="58"/>
      <c r="E35" s="59"/>
      <c r="F35" s="59"/>
      <c r="G35" s="59"/>
      <c r="H35" s="60"/>
      <c r="I35" s="60" t="str">
        <f aca="true">IF(AZ35=0,"",IF(AY35=0,"",IF(OR(B35&lt;=TODAY(),AZ35),AY35,"")))</f>
        <v/>
      </c>
      <c r="J35" s="61" t="str">
        <f aca="false">IF(B35&lt;&gt;"",IF(AND(Feiertage!$G$2&lt;&gt;"ja",AV35=1),IF(AZ35&gt;0,BB35+AZ35,BB35),IF(AZ35=0,0, IF(I35&lt;&gt;"",AZ35-I35,AZ35)))+AX35,"")</f>
        <v/>
      </c>
      <c r="K35" s="59" t="str">
        <f aca="false">IF(B35&lt;&gt;"",IF(AV35=0,BB35,IF(Feiertage!$G$2="ja","00:00",BB35)),"")</f>
        <v/>
      </c>
      <c r="L35" s="22" t="str">
        <f aca="true">IF(OR(B35&lt;=TODAY(),J35,AW35="G"),IF(J35&lt;&gt;"",IF(J35-K35=0,"",J35-K35),IF(K35&lt;&gt;"",-K35,"")),"")</f>
        <v/>
      </c>
      <c r="M35" s="62" t="str">
        <f aca="false">IF(LOWER(AW35)=LOWER(Urlaub!$W$19),Urlaub!$S$19, IF(LOWER(AW35)=LOWER(Urlaub!$W$20),Urlaub!$S$20, IF(LOWER(AW35)=LOWER(Urlaub!$W$21),Urlaub!$S$21, IF(LOWER(AW35)=LOWER(Urlaub!$W$22),Urlaub!$S$22, IF(LOWER(AW35)=LOWER(Urlaub!$W$23),Urlaub!$S$23, IF(LOWER(AW35)=LOWER(Urlaub!$W$24),Urlaub!$S$24,""))))))&amp;IF(AND(EXACT(LOWER(AW35),AW35),AW35&lt;&gt;0)," 1/2","")</f>
        <v/>
      </c>
      <c r="N35" s="63" t="str">
        <f aca="false">IF(J35&lt;&gt;"",24*J35*IF(WEEKDAY(C35)=WEEKDAY($P$6),$S$6, IF(WEEKDAY(C35)=WEEKDAY($P$7),$S$7, IF(WEEKDAY(C35)=WEEKDAY($P$8),$S$8, IF(WEEKDAY(C35)=WEEKDAY($P$9),$S$9, IF(WEEKDAY(C35)=WEEKDAY($P$10),$S$10, IF(WEEKDAY(C35)=WEEKDAY($P$11),$S$11, IF(WEEKDAY(C35)=WEEKDAY($P$12),$S$12,""))))))),"")</f>
        <v/>
      </c>
      <c r="AV35" s="0" t="n">
        <f aca="false">IF(IFERROR(MATCH($B35,Feiertage!$B$2:$B$34,0)&gt;0,0),1,0)</f>
        <v>0</v>
      </c>
      <c r="AW35" s="27" t="n">
        <f aca="false">IFERROR(HLOOKUP(DAY(B35),Urlaub!$C$4:$AG$16,MONTH(B35)+1,0),0)</f>
        <v>0</v>
      </c>
      <c r="AX35" s="28" t="n">
        <f aca="false">IFERROR(IF(OR(AW35=0,AW35="G"),0,IF(EXACT(LOWER(AW35),AW35),0.5*BB35,BB35)),"")</f>
        <v>0</v>
      </c>
      <c r="AY35" s="29" t="str">
        <f aca="false">IFERROR(IF(WEEKDAY(C35)=WEEKDAY($P$6),$R$6, IF(WEEKDAY(C35)=WEEKDAY($P$7),$R$7, IF(WEEKDAY(C35)=WEEKDAY($P$8),$R$8, IF(WEEKDAY(C35)=WEEKDAY($P$9),$R$9, IF(WEEKDAY(C35)=WEEKDAY($P$10),$R$10, IF(WEEKDAY(C35)=WEEKDAY($P$11),$R$11, IF(WEEKDAY(C35)=WEEKDAY($P$12),$R$12,""))))))),"")</f>
        <v/>
      </c>
      <c r="AZ35" s="30" t="n">
        <f aca="false">IF(F35,IF(E35,IF(E35&gt;F35,F35+"24:00"-E35,F35-E35),0),0)+IF(G35,IF(G35,IF(G35&gt;H35,H35+"24:00"-G35,H35-G35),0),0)</f>
        <v>0</v>
      </c>
      <c r="BA35" s="31" t="n">
        <f aca="false">AZ35*24</f>
        <v>0</v>
      </c>
      <c r="BB35" s="30" t="str">
        <f aca="false">IFERROR(IF(WEEKDAY(C35)=WEEKDAY($P$6),$Q$6, IF(WEEKDAY(C35)=WEEKDAY($P$7),$Q$7, IF(WEEKDAY(C35)=WEEKDAY($P$8),$Q$8, IF(WEEKDAY(C35)=WEEKDAY($P$9),$Q$9, IF(WEEKDAY(C35)=WEEKDAY($P$10),$Q$10, IF(WEEKDAY(C35)=WEEKDAY($P$11),$Q$11, IF(WEEKDAY(C35)=WEEKDAY($P$12),$Q$12,""))))))),"")</f>
        <v/>
      </c>
    </row>
    <row r="36" customFormat="false" ht="5.25" hidden="false" customHeight="true" outlineLevel="0" collapsed="false">
      <c r="B36" s="64"/>
      <c r="H36" s="65"/>
      <c r="I36" s="65"/>
      <c r="J36" s="65"/>
      <c r="K36" s="8"/>
      <c r="L36" s="65"/>
    </row>
    <row r="37" customFormat="false" ht="24" hidden="false" customHeight="false" outlineLevel="0" collapsed="false">
      <c r="B37" s="66" t="s">
        <v>20</v>
      </c>
      <c r="C37" s="66"/>
      <c r="D37" s="66"/>
      <c r="E37" s="66"/>
      <c r="F37" s="66"/>
      <c r="G37" s="66"/>
      <c r="H37" s="66"/>
      <c r="I37" s="66"/>
      <c r="J37" s="67" t="n">
        <f aca="false">SUM(J5:J35)</f>
        <v>0</v>
      </c>
      <c r="K37" s="67" t="n">
        <f aca="false">SUM(K5:K35)</f>
        <v>6.58333333333333</v>
      </c>
      <c r="L37" s="67" t="n">
        <f aca="false">SUM(L5:L35)</f>
        <v>0</v>
      </c>
      <c r="M37" s="67" t="n">
        <f aca="false">SUM(AX5:AX35)</f>
        <v>0</v>
      </c>
      <c r="N37" s="68" t="n">
        <f aca="false">SUM(N5:N35)</f>
        <v>0</v>
      </c>
    </row>
  </sheetData>
  <mergeCells count="5">
    <mergeCell ref="B1:N1"/>
    <mergeCell ref="E3:H3"/>
    <mergeCell ref="P4:S4"/>
    <mergeCell ref="U4:V4"/>
    <mergeCell ref="B37:I37"/>
  </mergeCells>
  <conditionalFormatting sqref="B5:N35">
    <cfRule type="expression" priority="2" aboveAverage="0" equalAverage="0" bottom="0" percent="0" rank="0" text="" dxfId="0">
      <formula>COUNTIF(Feiertage!$B$2:$B$18,$B5)</formula>
    </cfRule>
    <cfRule type="expression" priority="3" aboveAverage="0" equalAverage="0" bottom="0" percent="0" rank="0" text="" dxfId="1">
      <formula>WEEKDAY($B5,2)&gt;5</formula>
    </cfRule>
  </conditionalFormatting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B3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4" ySplit="4" topLeftCell="E29" activePane="bottomRight" state="frozen"/>
      <selection pane="topLeft" activeCell="A1" activeCellId="0" sqref="A1"/>
      <selection pane="topRight" activeCell="E1" activeCellId="0" sqref="E1"/>
      <selection pane="bottomLeft" activeCell="A29" activeCellId="0" sqref="A29"/>
      <selection pane="bottomRight" activeCell="B5" activeCellId="0" sqref="B5"/>
    </sheetView>
  </sheetViews>
  <sheetFormatPr defaultRowHeight="15" zeroHeight="false" outlineLevelRow="0" outlineLevelCol="0"/>
  <cols>
    <col collapsed="false" customWidth="true" hidden="false" outlineLevel="0" max="1" min="1" style="0" width="2.29"/>
    <col collapsed="false" customWidth="true" hidden="false" outlineLevel="0" max="2" min="2" style="0" width="8.86"/>
    <col collapsed="false" customWidth="true" hidden="false" outlineLevel="0" max="3" min="3" style="0" width="7.29"/>
    <col collapsed="false" customWidth="true" hidden="false" outlineLevel="0" max="4" min="4" style="0" width="0.86"/>
    <col collapsed="false" customWidth="true" hidden="false" outlineLevel="0" max="8" min="5" style="0" width="7.71"/>
    <col collapsed="false" customWidth="true" hidden="false" outlineLevel="0" max="9" min="9" style="0" width="8"/>
    <col collapsed="false" customWidth="true" hidden="false" outlineLevel="0" max="10" min="10" style="0" width="12.42"/>
    <col collapsed="false" customWidth="true" hidden="false" outlineLevel="0" max="11" min="11" style="0" width="12.14"/>
    <col collapsed="false" customWidth="true" hidden="false" outlineLevel="0" max="12" min="12" style="0" width="12.86"/>
    <col collapsed="false" customWidth="true" hidden="false" outlineLevel="0" max="13" min="13" style="0" width="20.71"/>
    <col collapsed="false" customWidth="true" hidden="false" outlineLevel="0" max="14" min="14" style="0" width="17.86"/>
    <col collapsed="false" customWidth="true" hidden="false" outlineLevel="0" max="15" min="15" style="0" width="4.29"/>
    <col collapsed="false" customWidth="true" hidden="false" outlineLevel="0" max="16" min="16" style="0" width="23.86"/>
    <col collapsed="false" customWidth="true" hidden="false" outlineLevel="0" max="17" min="17" style="0" width="12.29"/>
    <col collapsed="false" customWidth="true" hidden="false" outlineLevel="0" max="18" min="18" style="0" width="11.14"/>
    <col collapsed="false" customWidth="true" hidden="false" outlineLevel="0" max="19" min="19" style="0" width="15.71"/>
    <col collapsed="false" customWidth="true" hidden="false" outlineLevel="0" max="20" min="20" style="0" width="4.14"/>
    <col collapsed="false" customWidth="true" hidden="false" outlineLevel="0" max="21" min="21" style="0" width="29.71"/>
    <col collapsed="false" customWidth="true" hidden="false" outlineLevel="0" max="22" min="22" style="0" width="16"/>
    <col collapsed="false" customWidth="true" hidden="false" outlineLevel="0" max="46" min="23" style="0" width="10.52"/>
    <col collapsed="false" customWidth="true" hidden="false" outlineLevel="0" max="55" min="47" style="0" width="13.7"/>
    <col collapsed="false" customWidth="true" hidden="false" outlineLevel="0" max="1025" min="56" style="0" width="10.52"/>
  </cols>
  <sheetData>
    <row r="1" customFormat="false" ht="24.75" hidden="false" customHeight="true" outlineLevel="0" collapsed="false">
      <c r="A1" s="1" t="n">
        <v>41639</v>
      </c>
      <c r="B1" s="2" t="n">
        <f aca="true">DATEVALUE("1 " &amp; RIGHT(CELL("dateiname",$A$1),LEN(CELL("dateiname",$A$1))-FIND("]",CELL("dateiname",$A$1))) &amp; " " &amp; YEAR(Januar!$A$1))</f>
        <v>41973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="3" customFormat="true" ht="24.75" hidden="false" customHeight="true" outlineLevel="0" collapsed="false">
      <c r="B2" s="4"/>
      <c r="C2" s="4"/>
      <c r="D2" s="4"/>
      <c r="E2" s="5"/>
      <c r="F2" s="5"/>
      <c r="G2" s="5"/>
      <c r="H2" s="5"/>
      <c r="I2" s="4"/>
      <c r="J2" s="4"/>
      <c r="K2" s="4"/>
      <c r="L2" s="4"/>
      <c r="M2" s="4"/>
      <c r="N2" s="4"/>
    </row>
    <row r="3" customFormat="false" ht="19.5" hidden="false" customHeight="false" outlineLevel="0" collapsed="false">
      <c r="B3" s="6"/>
      <c r="C3" s="6"/>
      <c r="D3" s="6"/>
      <c r="E3" s="7" t="s">
        <v>0</v>
      </c>
      <c r="F3" s="7"/>
      <c r="G3" s="7"/>
      <c r="H3" s="7"/>
      <c r="I3" s="6"/>
      <c r="J3" s="6"/>
      <c r="K3" s="6"/>
      <c r="L3" s="6"/>
      <c r="M3" s="6"/>
      <c r="N3" s="6"/>
      <c r="O3" s="8"/>
    </row>
    <row r="4" customFormat="false" ht="19.5" hidden="false" customHeight="false" outlineLevel="0" collapsed="false">
      <c r="B4" s="9" t="s">
        <v>1</v>
      </c>
      <c r="C4" s="9" t="s">
        <v>2</v>
      </c>
      <c r="D4" s="10"/>
      <c r="E4" s="9" t="s">
        <v>3</v>
      </c>
      <c r="F4" s="9" t="s">
        <v>4</v>
      </c>
      <c r="G4" s="9" t="s">
        <v>3</v>
      </c>
      <c r="H4" s="9" t="s">
        <v>4</v>
      </c>
      <c r="I4" s="9" t="s">
        <v>5</v>
      </c>
      <c r="J4" s="9" t="s">
        <v>6</v>
      </c>
      <c r="K4" s="9" t="s">
        <v>7</v>
      </c>
      <c r="L4" s="9" t="s">
        <v>8</v>
      </c>
      <c r="M4" s="9" t="s">
        <v>9</v>
      </c>
      <c r="N4" s="9" t="s">
        <v>10</v>
      </c>
      <c r="O4" s="11"/>
      <c r="P4" s="12" t="s">
        <v>11</v>
      </c>
      <c r="Q4" s="12"/>
      <c r="R4" s="12"/>
      <c r="S4" s="12"/>
      <c r="U4" s="13" t="s">
        <v>12</v>
      </c>
      <c r="V4" s="13"/>
      <c r="AV4" s="14" t="s">
        <v>13</v>
      </c>
      <c r="AW4" s="15" t="s">
        <v>14</v>
      </c>
      <c r="AX4" s="14" t="s">
        <v>15</v>
      </c>
      <c r="AY4" s="16" t="s">
        <v>5</v>
      </c>
      <c r="AZ4" s="14" t="s">
        <v>6</v>
      </c>
      <c r="BA4" s="14" t="s">
        <v>16</v>
      </c>
      <c r="BB4" s="16" t="s">
        <v>7</v>
      </c>
    </row>
    <row r="5" customFormat="false" ht="19.7" hidden="false" customHeight="false" outlineLevel="0" collapsed="false">
      <c r="B5" s="17" t="n">
        <f aca="false">B1</f>
        <v>41973</v>
      </c>
      <c r="C5" s="18" t="n">
        <f aca="false">B5</f>
        <v>41973</v>
      </c>
      <c r="D5" s="19"/>
      <c r="E5" s="20"/>
      <c r="F5" s="20"/>
      <c r="G5" s="20"/>
      <c r="H5" s="20"/>
      <c r="I5" s="20" t="str">
        <f aca="true">IF(AZ5=0,"",IF(AY5=0,"",IF(OR(B5&lt;=TODAY(),AZ5),AY5,"")))</f>
        <v/>
      </c>
      <c r="J5" s="21" t="n">
        <f aca="false">IF(AND(Feiertage!$G$2&lt;&gt;"ja",AV5=1),IF(AZ5&gt;0,BB5+AZ5,BB5),IF(AZ5=0,0, IF(I5&lt;&gt;"",AZ5-I5,AZ5)))+AX5</f>
        <v>0</v>
      </c>
      <c r="K5" s="20" t="n">
        <f aca="false">IF(AV5=0,BB5,IF(Feiertage!$G$2="ja","00:00",BB5))</f>
        <v>0</v>
      </c>
      <c r="L5" s="22" t="str">
        <f aca="true">IF(OR(B5&lt;=TODAY(),J5,AW5="G"),IF(J5&lt;&gt;"",IF(J5-K5=0,"",J5-K5),IF(K5&lt;&gt;"",-K5,"")),"")</f>
        <v/>
      </c>
      <c r="M5" s="23" t="str">
        <f aca="false">IF(LOWER(AW5)=LOWER(Urlaub!$W$19),Urlaub!$S$19, IF(LOWER(AW5)=LOWER(Urlaub!$W$20),Urlaub!$S$20, IF(LOWER(AW5)=LOWER(Urlaub!$W$21),Urlaub!$S$21, IF(LOWER(AW5)=LOWER(Urlaub!$W$22),Urlaub!$S$22, IF(LOWER(AW5)=LOWER(Urlaub!$W$23),Urlaub!$S$23, IF(LOWER(AW5)=LOWER(Urlaub!$W$24),Urlaub!$S$24,""))))))&amp;IF(AND(EXACT(LOWER(AW5),AW5),AW5&lt;&gt;0)," 1/2","")</f>
        <v/>
      </c>
      <c r="N5" s="24" t="n">
        <f aca="false">24*J5*IF(WEEKDAY(C5)=WEEKDAY($P$6),$S$6, IF(WEEKDAY(C5)=WEEKDAY($P$7),$S$7, IF(WEEKDAY(C5)=WEEKDAY($P$8),$S$8, IF(WEEKDAY(C5)=WEEKDAY($P$9),$S$9, IF(WEEKDAY(C5)=WEEKDAY($P$10),$S$10, IF(WEEKDAY(C5)=WEEKDAY($P$11),$S$11, IF(WEEKDAY(C5)=WEEKDAY($P$12),$S$12,"")))))))</f>
        <v>0</v>
      </c>
      <c r="P5" s="9" t="s">
        <v>17</v>
      </c>
      <c r="Q5" s="9" t="s">
        <v>7</v>
      </c>
      <c r="R5" s="9" t="s">
        <v>5</v>
      </c>
      <c r="S5" s="9" t="s">
        <v>18</v>
      </c>
      <c r="U5" s="25" t="str">
        <f aca="false">"Übertrag aus " &amp; IF( MONTH(B1)=1, YEAR(B1)-1, TEXT(EDATE(B1,-1),"MMMM"))</f>
        <v>Übertrag aus November</v>
      </c>
      <c r="V5" s="41" t="n">
        <f aca="true">IF(MONTH(B1)&gt;1,INDIRECT(TEXT(EDATE(B1,-1),"MMMM")&amp;"!v9"),"")</f>
        <v>-0.135416666666666</v>
      </c>
      <c r="AV5" s="0" t="n">
        <f aca="false">IF(IFERROR(MATCH($B5,Feiertage!$B$2:$B$34,0)&gt;0,0),1,0)</f>
        <v>0</v>
      </c>
      <c r="AW5" s="27" t="n">
        <f aca="false">IFERROR(HLOOKUP(DAY(B5),Urlaub!$C$4:$AG$16,MONTH(B5)+1,0),0)</f>
        <v>0</v>
      </c>
      <c r="AX5" s="28" t="n">
        <f aca="false">IFERROR(IF(AW5=0,0,IF(EXACT(LOWER(AW5),AW5),0.5*BB5,BB5)),"")</f>
        <v>0</v>
      </c>
      <c r="AY5" s="29" t="n">
        <f aca="false">IFERROR(IF(WEEKDAY(C5)=WEEKDAY($P$6),$R$6, IF(WEEKDAY(C5)=WEEKDAY($P$7),$R$7, IF(WEEKDAY(C5)=WEEKDAY($P$8),$R$8, IF(WEEKDAY(C5)=WEEKDAY($P$9),$R$9, IF(WEEKDAY(C5)=WEEKDAY($P$10),$R$10, IF(WEEKDAY(C5)=WEEKDAY($P$11),$R$11, IF(WEEKDAY(C5)=WEEKDAY($P$12),$R$12,""))))))),"")</f>
        <v>0.0208333333333333</v>
      </c>
      <c r="AZ5" s="30" t="n">
        <f aca="false">IF(F5,IF(E5,IF(E5&gt;F5,F5+"24:00"-E5,F5-E5),0),0)+IF(G5,IF(G5,IF(G5&gt;H5,H5+"24:00"-G5,H5-G5),0),0)</f>
        <v>0</v>
      </c>
      <c r="BA5" s="31" t="n">
        <f aca="false">AZ5*24</f>
        <v>0</v>
      </c>
      <c r="BB5" s="30" t="n">
        <f aca="false">IFERROR(IF(WEEKDAY(C5)=WEEKDAY($P$6),$Q$6, IF(WEEKDAY(C5)=WEEKDAY($P$7),$Q$7, IF(WEEKDAY(C5)=WEEKDAY($P$8),$Q$8, IF(WEEKDAY(C5)=WEEKDAY($P$9),$Q$9, IF(WEEKDAY(C5)=WEEKDAY($P$10),$Q$10, IF(WEEKDAY(C5)=WEEKDAY($P$11),$Q$11, IF(WEEKDAY(C5)=WEEKDAY($P$12),$Q$12,""))))))),"")</f>
        <v>0</v>
      </c>
    </row>
    <row r="6" customFormat="false" ht="19.7" hidden="false" customHeight="false" outlineLevel="0" collapsed="false">
      <c r="B6" s="32" t="n">
        <f aca="false">B5+1</f>
        <v>41974</v>
      </c>
      <c r="C6" s="33" t="n">
        <f aca="false">B6</f>
        <v>41974</v>
      </c>
      <c r="D6" s="19"/>
      <c r="E6" s="34"/>
      <c r="F6" s="34"/>
      <c r="G6" s="34"/>
      <c r="H6" s="34"/>
      <c r="I6" s="34" t="str">
        <f aca="true">IF(AZ6=0,"",IF(AY6=0,"",IF(OR(B6&lt;=TODAY(),AZ6),AY6,"")))</f>
        <v/>
      </c>
      <c r="J6" s="22" t="n">
        <f aca="false">IF(AND(Feiertage!$G$2&lt;&gt;"ja",AV6=1),IF(AZ6&gt;0,BB6+AZ6,BB6),IF(AZ6=0,0, IF(I6&lt;&gt;"",AZ6-I6,AZ6)))+AX6</f>
        <v>0</v>
      </c>
      <c r="K6" s="34" t="n">
        <f aca="false">IF(AV6=0,BB6,IF(Feiertage!$G$2="ja","00:00",BB6))</f>
        <v>0</v>
      </c>
      <c r="L6" s="22" t="str">
        <f aca="true">IF(OR(B6&lt;=TODAY(),J6,AW6="G"),IF(J6&lt;&gt;"",IF(J6-K6=0,"",J6-K6),IF(K6&lt;&gt;"",-K6,"")),"")</f>
        <v/>
      </c>
      <c r="M6" s="23" t="str">
        <f aca="false">IF(LOWER(AW6)=LOWER(Urlaub!$W$19),Urlaub!$S$19, IF(LOWER(AW6)=LOWER(Urlaub!$W$20),Urlaub!$S$20, IF(LOWER(AW6)=LOWER(Urlaub!$W$21),Urlaub!$S$21, IF(LOWER(AW6)=LOWER(Urlaub!$W$22),Urlaub!$S$22, IF(LOWER(AW6)=LOWER(Urlaub!$W$23),Urlaub!$S$23, IF(LOWER(AW6)=LOWER(Urlaub!$W$24),Urlaub!$S$24,""))))))&amp;IF(AND(EXACT(LOWER(AW6),AW6),AW6&lt;&gt;0)," 1/2","")</f>
        <v/>
      </c>
      <c r="N6" s="36" t="n">
        <f aca="false">24*J6*IF(WEEKDAY(C6)=WEEKDAY($P$6),$S$6, IF(WEEKDAY(C6)=WEEKDAY($P$7),$S$7, IF(WEEKDAY(C6)=WEEKDAY($P$8),$S$8, IF(WEEKDAY(C6)=WEEKDAY($P$9),$S$9, IF(WEEKDAY(C6)=WEEKDAY($P$10),$S$10, IF(WEEKDAY(C6)=WEEKDAY($P$11),$S$11, IF(WEEKDAY(C6)=WEEKDAY($P$12),$S$12,"")))))))</f>
        <v>0</v>
      </c>
      <c r="P6" s="37" t="n">
        <v>41639</v>
      </c>
      <c r="Q6" s="38" t="n">
        <v>0.333333333333333</v>
      </c>
      <c r="R6" s="38" t="n">
        <v>0.0208333333333333</v>
      </c>
      <c r="S6" s="39"/>
      <c r="U6" s="40" t="s">
        <v>7</v>
      </c>
      <c r="V6" s="41" t="n">
        <f aca="false">SUM(K5:K35)</f>
        <v>6</v>
      </c>
      <c r="AV6" s="0" t="n">
        <f aca="false">IF(IFERROR(MATCH($B6,Feiertage!$B$2:$B$34,0)&gt;0,0),1,0)</f>
        <v>0</v>
      </c>
      <c r="AW6" s="27" t="n">
        <f aca="false">IFERROR(HLOOKUP(DAY(B6),Urlaub!$C$4:$AG$16,MONTH(B6)+1,0),0)</f>
        <v>0</v>
      </c>
      <c r="AX6" s="28" t="n">
        <f aca="false">IFERROR(IF(AW6=0,0,IF(EXACT(LOWER(AW6),AW6),0.5*BB6,BB6)),"")</f>
        <v>0</v>
      </c>
      <c r="AY6" s="29" t="n">
        <f aca="false">IFERROR(IF(WEEKDAY(C6)=WEEKDAY($P$6),$R$6, IF(WEEKDAY(C6)=WEEKDAY($P$7),$R$7, IF(WEEKDAY(C6)=WEEKDAY($P$8),$R$8, IF(WEEKDAY(C6)=WEEKDAY($P$9),$R$9, IF(WEEKDAY(C6)=WEEKDAY($P$10),$R$10, IF(WEEKDAY(C6)=WEEKDAY($P$11),$R$11, IF(WEEKDAY(C6)=WEEKDAY($P$12),$R$12,""))))))),"")</f>
        <v>0.0208333333333333</v>
      </c>
      <c r="AZ6" s="30" t="n">
        <f aca="false">IF(F6,IF(E6,IF(E6&gt;F6,F6+"24:00"-E6,F6-E6),0),0)+IF(G6,IF(G6,IF(G6&gt;H6,H6+"24:00"-G6,H6-G6),0),0)</f>
        <v>0</v>
      </c>
      <c r="BA6" s="31" t="n">
        <f aca="false">AZ6*24</f>
        <v>0</v>
      </c>
      <c r="BB6" s="30" t="n">
        <f aca="false">IFERROR(IF(WEEKDAY(C6)=WEEKDAY($P$6),$Q$6, IF(WEEKDAY(C6)=WEEKDAY($P$7),$Q$7, IF(WEEKDAY(C6)=WEEKDAY($P$8),$Q$8, IF(WEEKDAY(C6)=WEEKDAY($P$9),$Q$9, IF(WEEKDAY(C6)=WEEKDAY($P$10),$Q$10, IF(WEEKDAY(C6)=WEEKDAY($P$11),$Q$11, IF(WEEKDAY(C6)=WEEKDAY($P$12),$Q$12,""))))))),"")</f>
        <v>0</v>
      </c>
    </row>
    <row r="7" customFormat="false" ht="19.7" hidden="false" customHeight="false" outlineLevel="0" collapsed="false">
      <c r="B7" s="32" t="n">
        <f aca="false">B6+1</f>
        <v>41975</v>
      </c>
      <c r="C7" s="33" t="n">
        <f aca="false">B7</f>
        <v>41975</v>
      </c>
      <c r="D7" s="19"/>
      <c r="E7" s="34"/>
      <c r="F7" s="34"/>
      <c r="G7" s="34"/>
      <c r="H7" s="34"/>
      <c r="I7" s="34" t="str">
        <f aca="true">IF(AZ7=0,"",IF(AY7=0,"",IF(OR(B7&lt;=TODAY(),AZ7),AY7,"")))</f>
        <v/>
      </c>
      <c r="J7" s="22" t="n">
        <f aca="false">IF(AND(Feiertage!$G$2&lt;&gt;"ja",AV7=1),IF(AZ7&gt;0,BB7+AZ7,BB7),IF(AZ7=0,0, IF(I7&lt;&gt;"",AZ7-I7,AZ7)))+AX7</f>
        <v>0</v>
      </c>
      <c r="K7" s="34" t="n">
        <f aca="false">IF(AV7=0,BB7,IF(Feiertage!$G$2="ja","00:00",BB7))</f>
        <v>0.333333333333333</v>
      </c>
      <c r="L7" s="22" t="str">
        <f aca="true">IF(OR(B7&lt;=TODAY(),J7,AW7="G"),IF(J7&lt;&gt;"",IF(J7-K7=0,"",J7-K7),IF(K7&lt;&gt;"",-K7,"")),"")</f>
        <v/>
      </c>
      <c r="M7" s="23" t="str">
        <f aca="false">IF(LOWER(AW7)=LOWER(Urlaub!$W$19),Urlaub!$S$19, IF(LOWER(AW7)=LOWER(Urlaub!$W$20),Urlaub!$S$20, IF(LOWER(AW7)=LOWER(Urlaub!$W$21),Urlaub!$S$21, IF(LOWER(AW7)=LOWER(Urlaub!$W$22),Urlaub!$S$22, IF(LOWER(AW7)=LOWER(Urlaub!$W$23),Urlaub!$S$23, IF(LOWER(AW7)=LOWER(Urlaub!$W$24),Urlaub!$S$24,""))))))&amp;IF(AND(EXACT(LOWER(AW7),AW7),AW7&lt;&gt;0)," 1/2","")</f>
        <v/>
      </c>
      <c r="N7" s="36" t="n">
        <f aca="false">24*J7*IF(WEEKDAY(C7)=WEEKDAY($P$6),$S$6, IF(WEEKDAY(C7)=WEEKDAY($P$7),$S$7, IF(WEEKDAY(C7)=WEEKDAY($P$8),$S$8, IF(WEEKDAY(C7)=WEEKDAY($P$9),$S$9, IF(WEEKDAY(C7)=WEEKDAY($P$10),$S$10, IF(WEEKDAY(C7)=WEEKDAY($P$11),$S$11, IF(WEEKDAY(C7)=WEEKDAY($P$12),$S$12,"")))))))</f>
        <v>0</v>
      </c>
      <c r="P7" s="42" t="n">
        <v>41640</v>
      </c>
      <c r="Q7" s="43" t="n">
        <v>0.333333333333333</v>
      </c>
      <c r="R7" s="38" t="n">
        <v>0.0208333333333333</v>
      </c>
      <c r="S7" s="44"/>
      <c r="U7" s="40" t="s">
        <v>6</v>
      </c>
      <c r="V7" s="41" t="n">
        <f aca="false">SUM(J5:J35)</f>
        <v>0</v>
      </c>
      <c r="AV7" s="0" t="n">
        <f aca="false">IF(IFERROR(MATCH($B7,Feiertage!$B$2:$B$34,0)&gt;0,0),1,0)</f>
        <v>0</v>
      </c>
      <c r="AW7" s="27" t="n">
        <f aca="false">IFERROR(HLOOKUP(DAY(B7),Urlaub!$C$4:$AG$16,MONTH(B7)+1,0),0)</f>
        <v>0</v>
      </c>
      <c r="AX7" s="28" t="n">
        <f aca="false">IFERROR(IF(AW7=0,0,IF(EXACT(LOWER(AW7),AW7),0.5*BB7,BB7)),"")</f>
        <v>0</v>
      </c>
      <c r="AY7" s="29" t="n">
        <f aca="false">IFERROR(IF(WEEKDAY(C7)=WEEKDAY($P$6),$R$6, IF(WEEKDAY(C7)=WEEKDAY($P$7),$R$7, IF(WEEKDAY(C7)=WEEKDAY($P$8),$R$8, IF(WEEKDAY(C7)=WEEKDAY($P$9),$R$9, IF(WEEKDAY(C7)=WEEKDAY($P$10),$R$10, IF(WEEKDAY(C7)=WEEKDAY($P$11),$R$11, IF(WEEKDAY(C7)=WEEKDAY($P$12),$R$12,""))))))),"")</f>
        <v>0.0208333333333333</v>
      </c>
      <c r="AZ7" s="30" t="n">
        <f aca="false">IF(F7,IF(E7,IF(E7&gt;F7,F7+"24:00"-E7,F7-E7),0),0)+IF(G7,IF(G7,IF(G7&gt;H7,H7+"24:00"-G7,H7-G7),0),0)</f>
        <v>0</v>
      </c>
      <c r="BA7" s="31" t="n">
        <f aca="false">AZ7*24</f>
        <v>0</v>
      </c>
      <c r="BB7" s="30" t="n">
        <f aca="false">IFERROR(IF(WEEKDAY(C7)=WEEKDAY($P$6),$Q$6, IF(WEEKDAY(C7)=WEEKDAY($P$7),$Q$7, IF(WEEKDAY(C7)=WEEKDAY($P$8),$Q$8, IF(WEEKDAY(C7)=WEEKDAY($P$9),$Q$9, IF(WEEKDAY(C7)=WEEKDAY($P$10),$Q$10, IF(WEEKDAY(C7)=WEEKDAY($P$11),$Q$11, IF(WEEKDAY(C7)=WEEKDAY($P$12),$Q$12,""))))))),"")</f>
        <v>0.333333333333333</v>
      </c>
    </row>
    <row r="8" customFormat="false" ht="19.7" hidden="false" customHeight="false" outlineLevel="0" collapsed="false">
      <c r="B8" s="32" t="n">
        <f aca="false">B7+1</f>
        <v>41976</v>
      </c>
      <c r="C8" s="33" t="n">
        <f aca="false">B8</f>
        <v>41976</v>
      </c>
      <c r="D8" s="19"/>
      <c r="E8" s="34"/>
      <c r="F8" s="34"/>
      <c r="G8" s="34"/>
      <c r="H8" s="34"/>
      <c r="I8" s="34" t="str">
        <f aca="true">IF(AZ8=0,"",IF(AY8=0,"",IF(OR(B8&lt;=TODAY(),AZ8),AY8,"")))</f>
        <v/>
      </c>
      <c r="J8" s="22" t="n">
        <f aca="false">IF(AND(Feiertage!$G$2&lt;&gt;"ja",AV8=1),IF(AZ8&gt;0,BB8+AZ8,BB8),IF(AZ8=0,0, IF(I8&lt;&gt;"",AZ8-I8,AZ8)))+AX8</f>
        <v>0</v>
      </c>
      <c r="K8" s="34" t="n">
        <f aca="false">IF(AV8=0,BB8,IF(Feiertage!$G$2="ja","00:00",BB8))</f>
        <v>0.333333333333333</v>
      </c>
      <c r="L8" s="22" t="str">
        <f aca="true">IF(OR(B8&lt;=TODAY(),J8,AW8="G"),IF(J8&lt;&gt;"",IF(J8-K8=0,"",J8-K8),IF(K8&lt;&gt;"",-K8,"")),"")</f>
        <v/>
      </c>
      <c r="M8" s="23" t="str">
        <f aca="false">IF(LOWER(AW8)=LOWER(Urlaub!$W$19),Urlaub!$S$19, IF(LOWER(AW8)=LOWER(Urlaub!$W$20),Urlaub!$S$20, IF(LOWER(AW8)=LOWER(Urlaub!$W$21),Urlaub!$S$21, IF(LOWER(AW8)=LOWER(Urlaub!$W$22),Urlaub!$S$22, IF(LOWER(AW8)=LOWER(Urlaub!$W$23),Urlaub!$S$23, IF(LOWER(AW8)=LOWER(Urlaub!$W$24),Urlaub!$S$24,""))))))&amp;IF(AND(EXACT(LOWER(AW8),AW8),AW8&lt;&gt;0)," 1/2","")</f>
        <v/>
      </c>
      <c r="N8" s="36" t="n">
        <f aca="false">24*J8*IF(WEEKDAY(C8)=WEEKDAY($P$6),$S$6, IF(WEEKDAY(C8)=WEEKDAY($P$7),$S$7, IF(WEEKDAY(C8)=WEEKDAY($P$8),$S$8, IF(WEEKDAY(C8)=WEEKDAY($P$9),$S$9, IF(WEEKDAY(C8)=WEEKDAY($P$10),$S$10, IF(WEEKDAY(C8)=WEEKDAY($P$11),$S$11, IF(WEEKDAY(C8)=WEEKDAY($P$12),$S$12,"")))))))</f>
        <v>0</v>
      </c>
      <c r="P8" s="42" t="n">
        <v>41641</v>
      </c>
      <c r="Q8" s="43" t="n">
        <v>0.333333333333333</v>
      </c>
      <c r="R8" s="38" t="n">
        <v>0.0208333333333333</v>
      </c>
      <c r="S8" s="44"/>
      <c r="U8" s="45" t="str">
        <f aca="false">"Saldo " &amp; TEXT(B1,"MMMM")</f>
        <v>Saldo Dezember</v>
      </c>
      <c r="V8" s="41" t="n">
        <f aca="false">SUM(L5:L35)</f>
        <v>0</v>
      </c>
      <c r="AV8" s="0" t="n">
        <f aca="false">IF(IFERROR(MATCH($B8,Feiertage!$B$2:$B$34,0)&gt;0,0),1,0)</f>
        <v>0</v>
      </c>
      <c r="AW8" s="27" t="n">
        <f aca="false">IFERROR(HLOOKUP(DAY(B8),Urlaub!$C$4:$AG$16,MONTH(B8)+1,0),0)</f>
        <v>0</v>
      </c>
      <c r="AX8" s="28" t="n">
        <f aca="false">IFERROR(IF(AW8=0,0,IF(EXACT(LOWER(AW8),AW8),0.5*BB8,BB8)),"")</f>
        <v>0</v>
      </c>
      <c r="AY8" s="29" t="n">
        <f aca="false">IFERROR(IF(WEEKDAY(C8)=WEEKDAY($P$6),$R$6, IF(WEEKDAY(C8)=WEEKDAY($P$7),$R$7, IF(WEEKDAY(C8)=WEEKDAY($P$8),$R$8, IF(WEEKDAY(C8)=WEEKDAY($P$9),$R$9, IF(WEEKDAY(C8)=WEEKDAY($P$10),$R$10, IF(WEEKDAY(C8)=WEEKDAY($P$11),$R$11, IF(WEEKDAY(C8)=WEEKDAY($P$12),$R$12,""))))))),"")</f>
        <v>0.0208333333333333</v>
      </c>
      <c r="AZ8" s="30" t="n">
        <f aca="false">IF(F8,IF(E8,IF(E8&gt;F8,F8+"24:00"-E8,F8-E8),0),0)+IF(G8,IF(G8,IF(G8&gt;H8,H8+"24:00"-G8,H8-G8),0),0)</f>
        <v>0</v>
      </c>
      <c r="BA8" s="31" t="n">
        <f aca="false">AZ8*24</f>
        <v>0</v>
      </c>
      <c r="BB8" s="30" t="n">
        <f aca="false">IFERROR(IF(WEEKDAY(C8)=WEEKDAY($P$6),$Q$6, IF(WEEKDAY(C8)=WEEKDAY($P$7),$Q$7, IF(WEEKDAY(C8)=WEEKDAY($P$8),$Q$8, IF(WEEKDAY(C8)=WEEKDAY($P$9),$Q$9, IF(WEEKDAY(C8)=WEEKDAY($P$10),$Q$10, IF(WEEKDAY(C8)=WEEKDAY($P$11),$Q$11, IF(WEEKDAY(C8)=WEEKDAY($P$12),$Q$12,""))))))),"")</f>
        <v>0.333333333333333</v>
      </c>
    </row>
    <row r="9" customFormat="false" ht="19.7" hidden="false" customHeight="false" outlineLevel="0" collapsed="false">
      <c r="B9" s="32" t="n">
        <f aca="false">B8+1</f>
        <v>41977</v>
      </c>
      <c r="C9" s="33" t="n">
        <f aca="false">B9</f>
        <v>41977</v>
      </c>
      <c r="D9" s="19"/>
      <c r="E9" s="34"/>
      <c r="F9" s="34"/>
      <c r="G9" s="34"/>
      <c r="H9" s="34"/>
      <c r="I9" s="34" t="str">
        <f aca="true">IF(AZ9=0,"",IF(AY9=0,"",IF(OR(B9&lt;=TODAY(),AZ9),AY9,"")))</f>
        <v/>
      </c>
      <c r="J9" s="22" t="n">
        <f aca="false">IF(AND(Feiertage!$G$2&lt;&gt;"ja",AV9=1),IF(AZ9&gt;0,BB9+AZ9,BB9),IF(AZ9=0,0, IF(I9&lt;&gt;"",AZ9-I9,AZ9)))+AX9</f>
        <v>0</v>
      </c>
      <c r="K9" s="34" t="n">
        <f aca="false">IF(AV9=0,BB9,IF(Feiertage!$G$2="ja","00:00",BB9))</f>
        <v>0.333333333333333</v>
      </c>
      <c r="L9" s="22" t="str">
        <f aca="true">IF(OR(B9&lt;=TODAY(),J9,AW9="G"),IF(J9&lt;&gt;"",IF(J9-K9=0,"",J9-K9),IF(K9&lt;&gt;"",-K9,"")),"")</f>
        <v/>
      </c>
      <c r="M9" s="23" t="str">
        <f aca="false">IF(LOWER(AW9)=LOWER(Urlaub!$W$19),Urlaub!$S$19, IF(LOWER(AW9)=LOWER(Urlaub!$W$20),Urlaub!$S$20, IF(LOWER(AW9)=LOWER(Urlaub!$W$21),Urlaub!$S$21, IF(LOWER(AW9)=LOWER(Urlaub!$W$22),Urlaub!$S$22, IF(LOWER(AW9)=LOWER(Urlaub!$W$23),Urlaub!$S$23, IF(LOWER(AW9)=LOWER(Urlaub!$W$24),Urlaub!$S$24,""))))))&amp;IF(AND(EXACT(LOWER(AW9),AW9),AW9&lt;&gt;0)," 1/2","")</f>
        <v/>
      </c>
      <c r="N9" s="36" t="n">
        <f aca="false">24*J9*IF(WEEKDAY(C9)=WEEKDAY($P$6),$S$6, IF(WEEKDAY(C9)=WEEKDAY($P$7),$S$7, IF(WEEKDAY(C9)=WEEKDAY($P$8),$S$8, IF(WEEKDAY(C9)=WEEKDAY($P$9),$S$9, IF(WEEKDAY(C9)=WEEKDAY($P$10),$S$10, IF(WEEKDAY(C9)=WEEKDAY($P$11),$S$11, IF(WEEKDAY(C9)=WEEKDAY($P$12),$S$12,"")))))))</f>
        <v>0</v>
      </c>
      <c r="P9" s="42" t="n">
        <v>41642</v>
      </c>
      <c r="Q9" s="43" t="n">
        <v>0.333333333333333</v>
      </c>
      <c r="R9" s="38" t="n">
        <v>0.0208333333333333</v>
      </c>
      <c r="S9" s="44"/>
      <c r="U9" s="46" t="str">
        <f aca="false">"Übertrag in " &amp;  IF( MONTH(B1)=12, YEAR(B1)+1, TEXT(EDATE(B1,1),"MMMM"))</f>
        <v>Übertrag in 2019</v>
      </c>
      <c r="V9" s="47" t="n">
        <f aca="false">IF(V5="",0,V5)+V8</f>
        <v>-0.135416666666666</v>
      </c>
      <c r="AV9" s="0" t="n">
        <f aca="false">IF(IFERROR(MATCH($B9,Feiertage!$B$2:$B$34,0)&gt;0,0),1,0)</f>
        <v>0</v>
      </c>
      <c r="AW9" s="27" t="n">
        <f aca="false">IFERROR(HLOOKUP(DAY(B9),Urlaub!$C$4:$AG$16,MONTH(B9)+1,0),0)</f>
        <v>0</v>
      </c>
      <c r="AX9" s="28" t="n">
        <f aca="false">IFERROR(IF(AW9=0,0,IF(EXACT(LOWER(AW9),AW9),0.5*BB9,BB9)),"")</f>
        <v>0</v>
      </c>
      <c r="AY9" s="29" t="n">
        <f aca="false">IFERROR(IF(WEEKDAY(C9)=WEEKDAY($P$6),$R$6, IF(WEEKDAY(C9)=WEEKDAY($P$7),$R$7, IF(WEEKDAY(C9)=WEEKDAY($P$8),$R$8, IF(WEEKDAY(C9)=WEEKDAY($P$9),$R$9, IF(WEEKDAY(C9)=WEEKDAY($P$10),$R$10, IF(WEEKDAY(C9)=WEEKDAY($P$11),$R$11, IF(WEEKDAY(C9)=WEEKDAY($P$12),$R$12,""))))))),"")</f>
        <v>0.0208333333333333</v>
      </c>
      <c r="AZ9" s="30" t="n">
        <f aca="false">IF(F9,IF(E9,IF(E9&gt;F9,F9+"24:00"-E9,F9-E9),0),0)+IF(G9,IF(G9,IF(G9&gt;H9,H9+"24:00"-G9,H9-G9),0),0)</f>
        <v>0</v>
      </c>
      <c r="BA9" s="31" t="n">
        <f aca="false">AZ9*24</f>
        <v>0</v>
      </c>
      <c r="BB9" s="30" t="n">
        <f aca="false">IFERROR(IF(WEEKDAY(C9)=WEEKDAY($P$6),$Q$6, IF(WEEKDAY(C9)=WEEKDAY($P$7),$Q$7, IF(WEEKDAY(C9)=WEEKDAY($P$8),$Q$8, IF(WEEKDAY(C9)=WEEKDAY($P$9),$Q$9, IF(WEEKDAY(C9)=WEEKDAY($P$10),$Q$10, IF(WEEKDAY(C9)=WEEKDAY($P$11),$Q$11, IF(WEEKDAY(C9)=WEEKDAY($P$12),$Q$12,""))))))),"")</f>
        <v>0.333333333333333</v>
      </c>
    </row>
    <row r="10" customFormat="false" ht="17.35" hidden="false" customHeight="false" outlineLevel="0" collapsed="false">
      <c r="B10" s="32" t="n">
        <f aca="false">B9+1</f>
        <v>41978</v>
      </c>
      <c r="C10" s="33" t="n">
        <f aca="false">B10</f>
        <v>41978</v>
      </c>
      <c r="D10" s="19"/>
      <c r="E10" s="34"/>
      <c r="F10" s="34"/>
      <c r="G10" s="34"/>
      <c r="H10" s="34"/>
      <c r="I10" s="34" t="str">
        <f aca="true">IF(AZ10=0,"",IF(AY10=0,"",IF(OR(B10&lt;=TODAY(),AZ10),AY10,"")))</f>
        <v/>
      </c>
      <c r="J10" s="22" t="n">
        <f aca="false">IF(AND(Feiertage!$G$2&lt;&gt;"ja",AV10=1),IF(AZ10&gt;0,BB10+AZ10,BB10),IF(AZ10=0,0, IF(I10&lt;&gt;"",AZ10-I10,AZ10)))+AX10</f>
        <v>0</v>
      </c>
      <c r="K10" s="34" t="n">
        <f aca="false">IF(AV10=0,BB10,IF(Feiertage!$G$2="ja","00:00",BB10))</f>
        <v>0.333333333333333</v>
      </c>
      <c r="L10" s="22" t="str">
        <f aca="true">IF(OR(B10&lt;=TODAY(),J10,AW10="G"),IF(J10&lt;&gt;"",IF(J10-K10=0,"",J10-K10),IF(K10&lt;&gt;"",-K10,"")),"")</f>
        <v/>
      </c>
      <c r="M10" s="23" t="str">
        <f aca="false">IF(LOWER(AW10)=LOWER(Urlaub!$W$19),Urlaub!$S$19, IF(LOWER(AW10)=LOWER(Urlaub!$W$20),Urlaub!$S$20, IF(LOWER(AW10)=LOWER(Urlaub!$W$21),Urlaub!$S$21, IF(LOWER(AW10)=LOWER(Urlaub!$W$22),Urlaub!$S$22, IF(LOWER(AW10)=LOWER(Urlaub!$W$23),Urlaub!$S$23, IF(LOWER(AW10)=LOWER(Urlaub!$W$24),Urlaub!$S$24,""))))))&amp;IF(AND(EXACT(LOWER(AW10),AW10),AW10&lt;&gt;0)," 1/2","")</f>
        <v/>
      </c>
      <c r="N10" s="36" t="n">
        <f aca="false">24*J10*IF(WEEKDAY(C10)=WEEKDAY($P$6),$S$6, IF(WEEKDAY(C10)=WEEKDAY($P$7),$S$7, IF(WEEKDAY(C10)=WEEKDAY($P$8),$S$8, IF(WEEKDAY(C10)=WEEKDAY($P$9),$S$9, IF(WEEKDAY(C10)=WEEKDAY($P$10),$S$10, IF(WEEKDAY(C10)=WEEKDAY($P$11),$S$11, IF(WEEKDAY(C10)=WEEKDAY($P$12),$S$12,"")))))))</f>
        <v>0</v>
      </c>
      <c r="P10" s="42" t="n">
        <v>41643</v>
      </c>
      <c r="Q10" s="43" t="n">
        <v>0.25</v>
      </c>
      <c r="R10" s="38" t="n">
        <v>0.0208333333333333</v>
      </c>
      <c r="S10" s="44"/>
      <c r="AV10" s="0" t="n">
        <f aca="false">IF(IFERROR(MATCH($B10,Feiertage!$B$2:$B$34,0)&gt;0,0),1,0)</f>
        <v>0</v>
      </c>
      <c r="AW10" s="27" t="n">
        <f aca="false">IFERROR(HLOOKUP(DAY(B10),Urlaub!$C$4:$AG$16,MONTH(B10)+1,0),0)</f>
        <v>0</v>
      </c>
      <c r="AX10" s="28" t="n">
        <f aca="false">IFERROR(IF(AW10=0,0,IF(EXACT(LOWER(AW10),AW10),0.5*BB10,BB10)),"")</f>
        <v>0</v>
      </c>
      <c r="AY10" s="29" t="n">
        <f aca="false">IFERROR(IF(WEEKDAY(C10)=WEEKDAY($P$6),$R$6, IF(WEEKDAY(C10)=WEEKDAY($P$7),$R$7, IF(WEEKDAY(C10)=WEEKDAY($P$8),$R$8, IF(WEEKDAY(C10)=WEEKDAY($P$9),$R$9, IF(WEEKDAY(C10)=WEEKDAY($P$10),$R$10, IF(WEEKDAY(C10)=WEEKDAY($P$11),$R$11, IF(WEEKDAY(C10)=WEEKDAY($P$12),$R$12,""))))))),"")</f>
        <v>0.0208333333333333</v>
      </c>
      <c r="AZ10" s="30" t="n">
        <f aca="false">IF(F10,IF(E10,IF(E10&gt;F10,F10+"24:00"-E10,F10-E10),0),0)+IF(G10,IF(G10,IF(G10&gt;H10,H10+"24:00"-G10,H10-G10),0),0)</f>
        <v>0</v>
      </c>
      <c r="BA10" s="31" t="n">
        <f aca="false">AZ10*24</f>
        <v>0</v>
      </c>
      <c r="BB10" s="30" t="n">
        <f aca="false">IFERROR(IF(WEEKDAY(C10)=WEEKDAY($P$6),$Q$6, IF(WEEKDAY(C10)=WEEKDAY($P$7),$Q$7, IF(WEEKDAY(C10)=WEEKDAY($P$8),$Q$8, IF(WEEKDAY(C10)=WEEKDAY($P$9),$Q$9, IF(WEEKDAY(C10)=WEEKDAY($P$10),$Q$10, IF(WEEKDAY(C10)=WEEKDAY($P$11),$Q$11, IF(WEEKDAY(C10)=WEEKDAY($P$12),$Q$12,""))))))),"")</f>
        <v>0.333333333333333</v>
      </c>
    </row>
    <row r="11" customFormat="false" ht="17.35" hidden="false" customHeight="false" outlineLevel="0" collapsed="false">
      <c r="B11" s="32" t="n">
        <f aca="false">B10+1</f>
        <v>41979</v>
      </c>
      <c r="C11" s="33" t="n">
        <f aca="false">B11</f>
        <v>41979</v>
      </c>
      <c r="D11" s="19"/>
      <c r="E11" s="34"/>
      <c r="F11" s="34"/>
      <c r="G11" s="34"/>
      <c r="H11" s="34"/>
      <c r="I11" s="34" t="str">
        <f aca="true">IF(AZ11=0,"",IF(AY11=0,"",IF(OR(B11&lt;=TODAY(),AZ11),AY11,"")))</f>
        <v/>
      </c>
      <c r="J11" s="22" t="n">
        <f aca="false">IF(AND(Feiertage!$G$2&lt;&gt;"ja",AV11=1),IF(AZ11&gt;0,BB11+AZ11,BB11),IF(AZ11=0,0, IF(I11&lt;&gt;"",AZ11-I11,AZ11)))+AX11</f>
        <v>0</v>
      </c>
      <c r="K11" s="34" t="n">
        <f aca="false">IF(AV11=0,BB11,IF(Feiertage!$G$2="ja","00:00",BB11))</f>
        <v>0.25</v>
      </c>
      <c r="L11" s="22" t="str">
        <f aca="true">IF(OR(B11&lt;=TODAY(),J11,AW11="G"),IF(J11&lt;&gt;"",IF(J11-K11=0,"",J11-K11),IF(K11&lt;&gt;"",-K11,"")),"")</f>
        <v/>
      </c>
      <c r="M11" s="23" t="str">
        <f aca="false">IF(LOWER(AW11)=LOWER(Urlaub!$W$19),Urlaub!$S$19, IF(LOWER(AW11)=LOWER(Urlaub!$W$20),Urlaub!$S$20, IF(LOWER(AW11)=LOWER(Urlaub!$W$21),Urlaub!$S$21, IF(LOWER(AW11)=LOWER(Urlaub!$W$22),Urlaub!$S$22, IF(LOWER(AW11)=LOWER(Urlaub!$W$23),Urlaub!$S$23, IF(LOWER(AW11)=LOWER(Urlaub!$W$24),Urlaub!$S$24,""))))))&amp;IF(AND(EXACT(LOWER(AW11),AW11),AW11&lt;&gt;0)," 1/2","")</f>
        <v/>
      </c>
      <c r="N11" s="36" t="n">
        <f aca="false">24*J11*IF(WEEKDAY(C11)=WEEKDAY($P$6),$S$6, IF(WEEKDAY(C11)=WEEKDAY($P$7),$S$7, IF(WEEKDAY(C11)=WEEKDAY($P$8),$S$8, IF(WEEKDAY(C11)=WEEKDAY($P$9),$S$9, IF(WEEKDAY(C11)=WEEKDAY($P$10),$S$10, IF(WEEKDAY(C11)=WEEKDAY($P$11),$S$11, IF(WEEKDAY(C11)=WEEKDAY($P$12),$S$12,"")))))))</f>
        <v>0</v>
      </c>
      <c r="O11" s="3"/>
      <c r="P11" s="48" t="n">
        <v>41644</v>
      </c>
      <c r="Q11" s="49" t="n">
        <v>0</v>
      </c>
      <c r="R11" s="38" t="n">
        <v>0.0208333333333333</v>
      </c>
      <c r="S11" s="44"/>
      <c r="AV11" s="0" t="n">
        <f aca="false">IF(IFERROR(MATCH($B11,Feiertage!$B$2:$B$34,0)&gt;0,0),1,0)</f>
        <v>0</v>
      </c>
      <c r="AW11" s="27" t="n">
        <f aca="false">IFERROR(HLOOKUP(DAY(B11),Urlaub!$C$4:$AG$16,MONTH(B11)+1,0),0)</f>
        <v>0</v>
      </c>
      <c r="AX11" s="28" t="n">
        <f aca="false">IFERROR(IF(AW11=0,0,IF(EXACT(LOWER(AW11),AW11),0.5*BB11,BB11)),"")</f>
        <v>0</v>
      </c>
      <c r="AY11" s="29" t="n">
        <f aca="false">IFERROR(IF(WEEKDAY(C11)=WEEKDAY($P$6),$R$6, IF(WEEKDAY(C11)=WEEKDAY($P$7),$R$7, IF(WEEKDAY(C11)=WEEKDAY($P$8),$R$8, IF(WEEKDAY(C11)=WEEKDAY($P$9),$R$9, IF(WEEKDAY(C11)=WEEKDAY($P$10),$R$10, IF(WEEKDAY(C11)=WEEKDAY($P$11),$R$11, IF(WEEKDAY(C11)=WEEKDAY($P$12),$R$12,""))))))),"")</f>
        <v>0.0208333333333333</v>
      </c>
      <c r="AZ11" s="30" t="n">
        <f aca="false">IF(F11,IF(E11,IF(E11&gt;F11,F11+"24:00"-E11,F11-E11),0),0)+IF(G11,IF(G11,IF(G11&gt;H11,H11+"24:00"-G11,H11-G11),0),0)</f>
        <v>0</v>
      </c>
      <c r="BA11" s="31" t="n">
        <f aca="false">AZ11*24</f>
        <v>0</v>
      </c>
      <c r="BB11" s="30" t="n">
        <f aca="false">IFERROR(IF(WEEKDAY(C11)=WEEKDAY($P$6),$Q$6, IF(WEEKDAY(C11)=WEEKDAY($P$7),$Q$7, IF(WEEKDAY(C11)=WEEKDAY($P$8),$Q$8, IF(WEEKDAY(C11)=WEEKDAY($P$9),$Q$9, IF(WEEKDAY(C11)=WEEKDAY($P$10),$Q$10, IF(WEEKDAY(C11)=WEEKDAY($P$11),$Q$11, IF(WEEKDAY(C11)=WEEKDAY($P$12),$Q$12,""))))))),"")</f>
        <v>0.25</v>
      </c>
    </row>
    <row r="12" customFormat="false" ht="17.35" hidden="false" customHeight="false" outlineLevel="0" collapsed="false">
      <c r="B12" s="32" t="n">
        <f aca="false">B11+1</f>
        <v>41980</v>
      </c>
      <c r="C12" s="33" t="n">
        <f aca="false">B12</f>
        <v>41980</v>
      </c>
      <c r="D12" s="19"/>
      <c r="E12" s="34"/>
      <c r="F12" s="34"/>
      <c r="G12" s="34"/>
      <c r="H12" s="34"/>
      <c r="I12" s="34" t="str">
        <f aca="true">IF(AZ12=0,"",IF(AY12=0,"",IF(OR(B12&lt;=TODAY(),AZ12),AY12,"")))</f>
        <v/>
      </c>
      <c r="J12" s="22" t="n">
        <f aca="false">IF(AND(Feiertage!$G$2&lt;&gt;"ja",AV12=1),IF(AZ12&gt;0,BB12+AZ12,BB12),IF(AZ12=0,0, IF(I12&lt;&gt;"",AZ12-I12,AZ12)))+AX12</f>
        <v>0</v>
      </c>
      <c r="K12" s="34" t="n">
        <f aca="false">IF(AV12=0,BB12,IF(Feiertage!$G$2="ja","00:00",BB12))</f>
        <v>0</v>
      </c>
      <c r="L12" s="22" t="str">
        <f aca="true">IF(OR(B12&lt;=TODAY(),J12,AW12="G"),IF(J12&lt;&gt;"",IF(J12-K12=0,"",J12-K12),IF(K12&lt;&gt;"",-K12,"")),"")</f>
        <v/>
      </c>
      <c r="M12" s="23" t="str">
        <f aca="false">IF(LOWER(AW12)=LOWER(Urlaub!$W$19),Urlaub!$S$19, IF(LOWER(AW12)=LOWER(Urlaub!$W$20),Urlaub!$S$20, IF(LOWER(AW12)=LOWER(Urlaub!$W$21),Urlaub!$S$21, IF(LOWER(AW12)=LOWER(Urlaub!$W$22),Urlaub!$S$22, IF(LOWER(AW12)=LOWER(Urlaub!$W$23),Urlaub!$S$23, IF(LOWER(AW12)=LOWER(Urlaub!$W$24),Urlaub!$S$24,""))))))&amp;IF(AND(EXACT(LOWER(AW12),AW12),AW12&lt;&gt;0)," 1/2","")</f>
        <v/>
      </c>
      <c r="N12" s="36" t="n">
        <f aca="false">24*J12*IF(WEEKDAY(C12)=WEEKDAY($P$6),$S$6, IF(WEEKDAY(C12)=WEEKDAY($P$7),$S$7, IF(WEEKDAY(C12)=WEEKDAY($P$8),$S$8, IF(WEEKDAY(C12)=WEEKDAY($P$9),$S$9, IF(WEEKDAY(C12)=WEEKDAY($P$10),$S$10, IF(WEEKDAY(C12)=WEEKDAY($P$11),$S$11, IF(WEEKDAY(C12)=WEEKDAY($P$12),$S$12,"")))))))</f>
        <v>0</v>
      </c>
      <c r="P12" s="50" t="n">
        <v>41645</v>
      </c>
      <c r="Q12" s="51" t="n">
        <v>0</v>
      </c>
      <c r="R12" s="52" t="n">
        <v>0.0208333333333333</v>
      </c>
      <c r="S12" s="53"/>
      <c r="AV12" s="0" t="n">
        <f aca="false">IF(IFERROR(MATCH($B12,Feiertage!$B$2:$B$34,0)&gt;0,0),1,0)</f>
        <v>0</v>
      </c>
      <c r="AW12" s="27" t="n">
        <f aca="false">IFERROR(HLOOKUP(DAY(B12),Urlaub!$C$4:$AG$16,MONTH(B12)+1,0),0)</f>
        <v>0</v>
      </c>
      <c r="AX12" s="28" t="n">
        <f aca="false">IFERROR(IF(AW12=0,0,IF(EXACT(LOWER(AW12),AW12),0.5*BB12,BB12)),"")</f>
        <v>0</v>
      </c>
      <c r="AY12" s="29" t="n">
        <f aca="false">IFERROR(IF(WEEKDAY(C12)=WEEKDAY($P$6),$R$6, IF(WEEKDAY(C12)=WEEKDAY($P$7),$R$7, IF(WEEKDAY(C12)=WEEKDAY($P$8),$R$8, IF(WEEKDAY(C12)=WEEKDAY($P$9),$R$9, IF(WEEKDAY(C12)=WEEKDAY($P$10),$R$10, IF(WEEKDAY(C12)=WEEKDAY($P$11),$R$11, IF(WEEKDAY(C12)=WEEKDAY($P$12),$R$12,""))))))),"")</f>
        <v>0.0208333333333333</v>
      </c>
      <c r="AZ12" s="30" t="n">
        <f aca="false">IF(F12,IF(E12,IF(E12&gt;F12,F12+"24:00"-E12,F12-E12),0),0)+IF(G12,IF(G12,IF(G12&gt;H12,H12+"24:00"-G12,H12-G12),0),0)</f>
        <v>0</v>
      </c>
      <c r="BA12" s="31" t="n">
        <f aca="false">AZ12*24</f>
        <v>0</v>
      </c>
      <c r="BB12" s="30" t="n">
        <f aca="false">IFERROR(IF(WEEKDAY(C12)=WEEKDAY($P$6),$Q$6, IF(WEEKDAY(C12)=WEEKDAY($P$7),$Q$7, IF(WEEKDAY(C12)=WEEKDAY($P$8),$Q$8, IF(WEEKDAY(C12)=WEEKDAY($P$9),$Q$9, IF(WEEKDAY(C12)=WEEKDAY($P$10),$Q$10, IF(WEEKDAY(C12)=WEEKDAY($P$11),$Q$11, IF(WEEKDAY(C12)=WEEKDAY($P$12),$Q$12,""))))))),"")</f>
        <v>0</v>
      </c>
    </row>
    <row r="13" customFormat="false" ht="17.35" hidden="false" customHeight="false" outlineLevel="0" collapsed="false">
      <c r="B13" s="32" t="n">
        <f aca="false">B12+1</f>
        <v>41981</v>
      </c>
      <c r="C13" s="33" t="n">
        <f aca="false">B13</f>
        <v>41981</v>
      </c>
      <c r="D13" s="19"/>
      <c r="E13" s="34"/>
      <c r="F13" s="34"/>
      <c r="G13" s="34"/>
      <c r="H13" s="34"/>
      <c r="I13" s="34" t="str">
        <f aca="true">IF(AZ13=0,"",IF(AY13=0,"",IF(OR(B13&lt;=TODAY(),AZ13),AY13,"")))</f>
        <v/>
      </c>
      <c r="J13" s="22" t="n">
        <f aca="false">IF(AND(Feiertage!$G$2&lt;&gt;"ja",AV13=1),IF(AZ13&gt;0,BB13+AZ13,BB13),IF(AZ13=0,0, IF(I13&lt;&gt;"",AZ13-I13,AZ13)))+AX13</f>
        <v>0</v>
      </c>
      <c r="K13" s="34" t="n">
        <f aca="false">IF(AV13=0,BB13,IF(Feiertage!$G$2="ja","00:00",BB13))</f>
        <v>0</v>
      </c>
      <c r="L13" s="22" t="str">
        <f aca="true">IF(OR(B13&lt;=TODAY(),J13,AW13="G"),IF(J13&lt;&gt;"",IF(J13-K13=0,"",J13-K13),IF(K13&lt;&gt;"",-K13,"")),"")</f>
        <v/>
      </c>
      <c r="M13" s="23" t="str">
        <f aca="false">IF(LOWER(AW13)=LOWER(Urlaub!$W$19),Urlaub!$S$19, IF(LOWER(AW13)=LOWER(Urlaub!$W$20),Urlaub!$S$20, IF(LOWER(AW13)=LOWER(Urlaub!$W$21),Urlaub!$S$21, IF(LOWER(AW13)=LOWER(Urlaub!$W$22),Urlaub!$S$22, IF(LOWER(AW13)=LOWER(Urlaub!$W$23),Urlaub!$S$23, IF(LOWER(AW13)=LOWER(Urlaub!$W$24),Urlaub!$S$24,""))))))&amp;IF(AND(EXACT(LOWER(AW13),AW13),AW13&lt;&gt;0)," 1/2","")</f>
        <v/>
      </c>
      <c r="N13" s="36" t="n">
        <f aca="false">24*J13*IF(WEEKDAY(C13)=WEEKDAY($P$6),$S$6, IF(WEEKDAY(C13)=WEEKDAY($P$7),$S$7, IF(WEEKDAY(C13)=WEEKDAY($P$8),$S$8, IF(WEEKDAY(C13)=WEEKDAY($P$9),$S$9, IF(WEEKDAY(C13)=WEEKDAY($P$10),$S$10, IF(WEEKDAY(C13)=WEEKDAY($P$11),$S$11, IF(WEEKDAY(C13)=WEEKDAY($P$12),$S$12,"")))))))</f>
        <v>0</v>
      </c>
      <c r="P13" s="12" t="s">
        <v>19</v>
      </c>
      <c r="Q13" s="54" t="n">
        <f aca="false">SUM(Q6:Q12)</f>
        <v>1.58333333333333</v>
      </c>
      <c r="R13" s="55"/>
      <c r="Y13" s="29"/>
      <c r="AV13" s="0" t="n">
        <f aca="false">IF(IFERROR(MATCH($B13,Feiertage!$B$2:$B$34,0)&gt;0,0),1,0)</f>
        <v>0</v>
      </c>
      <c r="AW13" s="27" t="n">
        <f aca="false">IFERROR(HLOOKUP(DAY(B13),Urlaub!$C$4:$AG$16,MONTH(B13)+1,0),0)</f>
        <v>0</v>
      </c>
      <c r="AX13" s="28" t="n">
        <f aca="false">IFERROR(IF(AW13=0,0,IF(EXACT(LOWER(AW13),AW13),0.5*BB13,BB13)),"")</f>
        <v>0</v>
      </c>
      <c r="AY13" s="29" t="n">
        <f aca="false">IFERROR(IF(WEEKDAY(C13)=WEEKDAY($P$6),$R$6, IF(WEEKDAY(C13)=WEEKDAY($P$7),$R$7, IF(WEEKDAY(C13)=WEEKDAY($P$8),$R$8, IF(WEEKDAY(C13)=WEEKDAY($P$9),$R$9, IF(WEEKDAY(C13)=WEEKDAY($P$10),$R$10, IF(WEEKDAY(C13)=WEEKDAY($P$11),$R$11, IF(WEEKDAY(C13)=WEEKDAY($P$12),$R$12,""))))))),"")</f>
        <v>0.0208333333333333</v>
      </c>
      <c r="AZ13" s="30" t="n">
        <f aca="false">IF(F13,IF(E13,IF(E13&gt;F13,F13+"24:00"-E13,F13-E13),0),0)+IF(G13,IF(G13,IF(G13&gt;H13,H13+"24:00"-G13,H13-G13),0),0)</f>
        <v>0</v>
      </c>
      <c r="BA13" s="31" t="n">
        <f aca="false">AZ13*24</f>
        <v>0</v>
      </c>
      <c r="BB13" s="30" t="n">
        <f aca="false">IFERROR(IF(WEEKDAY(C13)=WEEKDAY($P$6),$Q$6, IF(WEEKDAY(C13)=WEEKDAY($P$7),$Q$7, IF(WEEKDAY(C13)=WEEKDAY($P$8),$Q$8, IF(WEEKDAY(C13)=WEEKDAY($P$9),$Q$9, IF(WEEKDAY(C13)=WEEKDAY($P$10),$Q$10, IF(WEEKDAY(C13)=WEEKDAY($P$11),$Q$11, IF(WEEKDAY(C13)=WEEKDAY($P$12),$Q$12,""))))))),"")</f>
        <v>0</v>
      </c>
    </row>
    <row r="14" customFormat="false" ht="17.35" hidden="false" customHeight="false" outlineLevel="0" collapsed="false">
      <c r="B14" s="32" t="n">
        <f aca="false">B13+1</f>
        <v>41982</v>
      </c>
      <c r="C14" s="33" t="n">
        <f aca="false">B14</f>
        <v>41982</v>
      </c>
      <c r="D14" s="19"/>
      <c r="E14" s="34"/>
      <c r="F14" s="34"/>
      <c r="G14" s="34"/>
      <c r="H14" s="34"/>
      <c r="I14" s="34" t="str">
        <f aca="true">IF(AZ14=0,"",IF(AY14=0,"",IF(OR(B14&lt;=TODAY(),AZ14),AY14,"")))</f>
        <v/>
      </c>
      <c r="J14" s="22" t="n">
        <f aca="false">IF(AND(Feiertage!$G$2&lt;&gt;"ja",AV14=1),IF(AZ14&gt;0,BB14+AZ14,BB14),IF(AZ14=0,0, IF(I14&lt;&gt;"",AZ14-I14,AZ14)))+AX14</f>
        <v>0</v>
      </c>
      <c r="K14" s="34" t="n">
        <f aca="false">IF(AV14=0,BB14,IF(Feiertage!$G$2="ja","00:00",BB14))</f>
        <v>0.333333333333333</v>
      </c>
      <c r="L14" s="22" t="str">
        <f aca="true">IF(OR(B14&lt;=TODAY(),J14,AW14="G"),IF(J14&lt;&gt;"",IF(J14-K14=0,"",J14-K14),IF(K14&lt;&gt;"",-K14,"")),"")</f>
        <v/>
      </c>
      <c r="M14" s="23" t="str">
        <f aca="false">IF(LOWER(AW14)=LOWER(Urlaub!$W$19),Urlaub!$S$19, IF(LOWER(AW14)=LOWER(Urlaub!$W$20),Urlaub!$S$20, IF(LOWER(AW14)=LOWER(Urlaub!$W$21),Urlaub!$S$21, IF(LOWER(AW14)=LOWER(Urlaub!$W$22),Urlaub!$S$22, IF(LOWER(AW14)=LOWER(Urlaub!$W$23),Urlaub!$S$23, IF(LOWER(AW14)=LOWER(Urlaub!$W$24),Urlaub!$S$24,""))))))&amp;IF(AND(EXACT(LOWER(AW14),AW14),AW14&lt;&gt;0)," 1/2","")</f>
        <v/>
      </c>
      <c r="N14" s="36" t="n">
        <f aca="false">24*J14*IF(WEEKDAY(C14)=WEEKDAY($P$6),$S$6, IF(WEEKDAY(C14)=WEEKDAY($P$7),$S$7, IF(WEEKDAY(C14)=WEEKDAY($P$8),$S$8, IF(WEEKDAY(C14)=WEEKDAY($P$9),$S$9, IF(WEEKDAY(C14)=WEEKDAY($P$10),$S$10, IF(WEEKDAY(C14)=WEEKDAY($P$11),$S$11, IF(WEEKDAY(C14)=WEEKDAY($P$12),$S$12,"")))))))</f>
        <v>0</v>
      </c>
      <c r="O14" s="16"/>
      <c r="AV14" s="0" t="n">
        <f aca="false">IF(IFERROR(MATCH($B14,Feiertage!$B$2:$B$34,0)&gt;0,0),1,0)</f>
        <v>0</v>
      </c>
      <c r="AW14" s="27" t="n">
        <f aca="false">IFERROR(HLOOKUP(DAY(B14),Urlaub!$C$4:$AG$16,MONTH(B14)+1,0),0)</f>
        <v>0</v>
      </c>
      <c r="AX14" s="28" t="n">
        <f aca="false">IFERROR(IF(AW14=0,0,IF(EXACT(LOWER(AW14),AW14),0.5*BB14,BB14)),"")</f>
        <v>0</v>
      </c>
      <c r="AY14" s="29" t="n">
        <f aca="false">IFERROR(IF(WEEKDAY(C14)=WEEKDAY($P$6),$R$6, IF(WEEKDAY(C14)=WEEKDAY($P$7),$R$7, IF(WEEKDAY(C14)=WEEKDAY($P$8),$R$8, IF(WEEKDAY(C14)=WEEKDAY($P$9),$R$9, IF(WEEKDAY(C14)=WEEKDAY($P$10),$R$10, IF(WEEKDAY(C14)=WEEKDAY($P$11),$R$11, IF(WEEKDAY(C14)=WEEKDAY($P$12),$R$12,""))))))),"")</f>
        <v>0.0208333333333333</v>
      </c>
      <c r="AZ14" s="30" t="n">
        <f aca="false">IF(F14,IF(E14,IF(E14&gt;F14,F14+"24:00"-E14,F14-E14),0),0)+IF(G14,IF(G14,IF(G14&gt;H14,H14+"24:00"-G14,H14-G14),0),0)</f>
        <v>0</v>
      </c>
      <c r="BA14" s="31" t="n">
        <f aca="false">AZ14*24</f>
        <v>0</v>
      </c>
      <c r="BB14" s="30" t="n">
        <f aca="false">IFERROR(IF(WEEKDAY(C14)=WEEKDAY($P$6),$Q$6, IF(WEEKDAY(C14)=WEEKDAY($P$7),$Q$7, IF(WEEKDAY(C14)=WEEKDAY($P$8),$Q$8, IF(WEEKDAY(C14)=WEEKDAY($P$9),$Q$9, IF(WEEKDAY(C14)=WEEKDAY($P$10),$Q$10, IF(WEEKDAY(C14)=WEEKDAY($P$11),$Q$11, IF(WEEKDAY(C14)=WEEKDAY($P$12),$Q$12,""))))))),"")</f>
        <v>0.333333333333333</v>
      </c>
    </row>
    <row r="15" customFormat="false" ht="17.35" hidden="false" customHeight="false" outlineLevel="0" collapsed="false">
      <c r="B15" s="32" t="n">
        <f aca="false">B14+1</f>
        <v>41983</v>
      </c>
      <c r="C15" s="33" t="n">
        <f aca="false">B15</f>
        <v>41983</v>
      </c>
      <c r="D15" s="19"/>
      <c r="E15" s="34"/>
      <c r="F15" s="34"/>
      <c r="G15" s="34"/>
      <c r="H15" s="34"/>
      <c r="I15" s="34" t="str">
        <f aca="true">IF(AZ15=0,"",IF(AY15=0,"",IF(OR(B15&lt;=TODAY(),AZ15),AY15,"")))</f>
        <v/>
      </c>
      <c r="J15" s="22" t="n">
        <f aca="false">IF(AND(Feiertage!$G$2&lt;&gt;"ja",AV15=1),IF(AZ15&gt;0,BB15+AZ15,BB15),IF(AZ15=0,0, IF(I15&lt;&gt;"",AZ15-I15,AZ15)))+AX15</f>
        <v>0</v>
      </c>
      <c r="K15" s="34" t="n">
        <f aca="false">IF(AV15=0,BB15,IF(Feiertage!$G$2="ja","00:00",BB15))</f>
        <v>0.333333333333333</v>
      </c>
      <c r="L15" s="22" t="str">
        <f aca="true">IF(OR(B15&lt;=TODAY(),J15,AW15="G"),IF(J15&lt;&gt;"",IF(J15-K15=0,"",J15-K15),IF(K15&lt;&gt;"",-K15,"")),"")</f>
        <v/>
      </c>
      <c r="M15" s="23" t="str">
        <f aca="false">IF(LOWER(AW15)=LOWER(Urlaub!$W$19),Urlaub!$S$19, IF(LOWER(AW15)=LOWER(Urlaub!$W$20),Urlaub!$S$20, IF(LOWER(AW15)=LOWER(Urlaub!$W$21),Urlaub!$S$21, IF(LOWER(AW15)=LOWER(Urlaub!$W$22),Urlaub!$S$22, IF(LOWER(AW15)=LOWER(Urlaub!$W$23),Urlaub!$S$23, IF(LOWER(AW15)=LOWER(Urlaub!$W$24),Urlaub!$S$24,""))))))&amp;IF(AND(EXACT(LOWER(AW15),AW15),AW15&lt;&gt;0)," 1/2","")</f>
        <v/>
      </c>
      <c r="N15" s="36" t="n">
        <f aca="false">24*J15*IF(WEEKDAY(C15)=WEEKDAY($P$6),$S$6, IF(WEEKDAY(C15)=WEEKDAY($P$7),$S$7, IF(WEEKDAY(C15)=WEEKDAY($P$8),$S$8, IF(WEEKDAY(C15)=WEEKDAY($P$9),$S$9, IF(WEEKDAY(C15)=WEEKDAY($P$10),$S$10, IF(WEEKDAY(C15)=WEEKDAY($P$11),$S$11, IF(WEEKDAY(C15)=WEEKDAY($P$12),$S$12,"")))))))</f>
        <v>0</v>
      </c>
      <c r="AV15" s="0" t="n">
        <f aca="false">IF(IFERROR(MATCH($B15,Feiertage!$B$2:$B$34,0)&gt;0,0),1,0)</f>
        <v>0</v>
      </c>
      <c r="AW15" s="27" t="n">
        <f aca="false">IFERROR(HLOOKUP(DAY(B15),Urlaub!$C$4:$AG$16,MONTH(B15)+1,0),0)</f>
        <v>0</v>
      </c>
      <c r="AX15" s="28" t="n">
        <f aca="false">IFERROR(IF(AW15=0,0,IF(EXACT(LOWER(AW15),AW15),0.5*BB15,BB15)),"")</f>
        <v>0</v>
      </c>
      <c r="AY15" s="29" t="n">
        <f aca="false">IFERROR(IF(WEEKDAY(C15)=WEEKDAY($P$6),$R$6, IF(WEEKDAY(C15)=WEEKDAY($P$7),$R$7, IF(WEEKDAY(C15)=WEEKDAY($P$8),$R$8, IF(WEEKDAY(C15)=WEEKDAY($P$9),$R$9, IF(WEEKDAY(C15)=WEEKDAY($P$10),$R$10, IF(WEEKDAY(C15)=WEEKDAY($P$11),$R$11, IF(WEEKDAY(C15)=WEEKDAY($P$12),$R$12,""))))))),"")</f>
        <v>0.0208333333333333</v>
      </c>
      <c r="AZ15" s="30" t="n">
        <f aca="false">IF(F15,IF(E15,IF(E15&gt;F15,F15+"24:00"-E15,F15-E15),0),0)+IF(G15,IF(G15,IF(G15&gt;H15,H15+"24:00"-G15,H15-G15),0),0)</f>
        <v>0</v>
      </c>
      <c r="BA15" s="31" t="n">
        <f aca="false">AZ15*24</f>
        <v>0</v>
      </c>
      <c r="BB15" s="30" t="n">
        <f aca="false">IFERROR(IF(WEEKDAY(C15)=WEEKDAY($P$6),$Q$6, IF(WEEKDAY(C15)=WEEKDAY($P$7),$Q$7, IF(WEEKDAY(C15)=WEEKDAY($P$8),$Q$8, IF(WEEKDAY(C15)=WEEKDAY($P$9),$Q$9, IF(WEEKDAY(C15)=WEEKDAY($P$10),$Q$10, IF(WEEKDAY(C15)=WEEKDAY($P$11),$Q$11, IF(WEEKDAY(C15)=WEEKDAY($P$12),$Q$12,""))))))),"")</f>
        <v>0.333333333333333</v>
      </c>
    </row>
    <row r="16" customFormat="false" ht="17.35" hidden="false" customHeight="false" outlineLevel="0" collapsed="false">
      <c r="B16" s="32" t="n">
        <f aca="false">B15+1</f>
        <v>41984</v>
      </c>
      <c r="C16" s="33" t="n">
        <f aca="false">B16</f>
        <v>41984</v>
      </c>
      <c r="D16" s="19"/>
      <c r="E16" s="34"/>
      <c r="F16" s="34"/>
      <c r="G16" s="34"/>
      <c r="H16" s="34"/>
      <c r="I16" s="34" t="str">
        <f aca="true">IF(AZ16=0,"",IF(AY16=0,"",IF(OR(B16&lt;=TODAY(),AZ16),AY16,"")))</f>
        <v/>
      </c>
      <c r="J16" s="22" t="n">
        <f aca="false">IF(AND(Feiertage!$G$2&lt;&gt;"ja",AV16=1),IF(AZ16&gt;0,BB16+AZ16,BB16),IF(AZ16=0,0, IF(I16&lt;&gt;"",AZ16-I16,AZ16)))+AX16</f>
        <v>0</v>
      </c>
      <c r="K16" s="34" t="n">
        <f aca="false">IF(AV16=0,BB16,IF(Feiertage!$G$2="ja","00:00",BB16))</f>
        <v>0.333333333333333</v>
      </c>
      <c r="L16" s="22" t="str">
        <f aca="true">IF(OR(B16&lt;=TODAY(),J16,AW16="G"),IF(J16&lt;&gt;"",IF(J16-K16=0,"",J16-K16),IF(K16&lt;&gt;"",-K16,"")),"")</f>
        <v/>
      </c>
      <c r="M16" s="23" t="str">
        <f aca="false">IF(LOWER(AW16)=LOWER(Urlaub!$W$19),Urlaub!$S$19, IF(LOWER(AW16)=LOWER(Urlaub!$W$20),Urlaub!$S$20, IF(LOWER(AW16)=LOWER(Urlaub!$W$21),Urlaub!$S$21, IF(LOWER(AW16)=LOWER(Urlaub!$W$22),Urlaub!$S$22, IF(LOWER(AW16)=LOWER(Urlaub!$W$23),Urlaub!$S$23, IF(LOWER(AW16)=LOWER(Urlaub!$W$24),Urlaub!$S$24,""))))))&amp;IF(AND(EXACT(LOWER(AW16),AW16),AW16&lt;&gt;0)," 1/2","")</f>
        <v/>
      </c>
      <c r="N16" s="36" t="n">
        <f aca="false">24*J16*IF(WEEKDAY(C16)=WEEKDAY($P$6),$S$6, IF(WEEKDAY(C16)=WEEKDAY($P$7),$S$7, IF(WEEKDAY(C16)=WEEKDAY($P$8),$S$8, IF(WEEKDAY(C16)=WEEKDAY($P$9),$S$9, IF(WEEKDAY(C16)=WEEKDAY($P$10),$S$10, IF(WEEKDAY(C16)=WEEKDAY($P$11),$S$11, IF(WEEKDAY(C16)=WEEKDAY($P$12),$S$12,"")))))))</f>
        <v>0</v>
      </c>
      <c r="AV16" s="0" t="n">
        <f aca="false">IF(IFERROR(MATCH($B16,Feiertage!$B$2:$B$34,0)&gt;0,0),1,0)</f>
        <v>0</v>
      </c>
      <c r="AW16" s="27" t="n">
        <f aca="false">IFERROR(HLOOKUP(DAY(B16),Urlaub!$C$4:$AG$16,MONTH(B16)+1,0),0)</f>
        <v>0</v>
      </c>
      <c r="AX16" s="28" t="n">
        <f aca="false">IFERROR(IF(AW16=0,0,IF(EXACT(LOWER(AW16),AW16),0.5*BB16,BB16)),"")</f>
        <v>0</v>
      </c>
      <c r="AY16" s="29" t="n">
        <f aca="false">IFERROR(IF(WEEKDAY(C16)=WEEKDAY($P$6),$R$6, IF(WEEKDAY(C16)=WEEKDAY($P$7),$R$7, IF(WEEKDAY(C16)=WEEKDAY($P$8),$R$8, IF(WEEKDAY(C16)=WEEKDAY($P$9),$R$9, IF(WEEKDAY(C16)=WEEKDAY($P$10),$R$10, IF(WEEKDAY(C16)=WEEKDAY($P$11),$R$11, IF(WEEKDAY(C16)=WEEKDAY($P$12),$R$12,""))))))),"")</f>
        <v>0.0208333333333333</v>
      </c>
      <c r="AZ16" s="30" t="n">
        <f aca="false">IF(F16,IF(E16,IF(E16&gt;F16,F16+"24:00"-E16,F16-E16),0),0)+IF(G16,IF(G16,IF(G16&gt;H16,H16+"24:00"-G16,H16-G16),0),0)</f>
        <v>0</v>
      </c>
      <c r="BA16" s="31" t="n">
        <f aca="false">AZ16*24</f>
        <v>0</v>
      </c>
      <c r="BB16" s="30" t="n">
        <f aca="false">IFERROR(IF(WEEKDAY(C16)=WEEKDAY($P$6),$Q$6, IF(WEEKDAY(C16)=WEEKDAY($P$7),$Q$7, IF(WEEKDAY(C16)=WEEKDAY($P$8),$Q$8, IF(WEEKDAY(C16)=WEEKDAY($P$9),$Q$9, IF(WEEKDAY(C16)=WEEKDAY($P$10),$Q$10, IF(WEEKDAY(C16)=WEEKDAY($P$11),$Q$11, IF(WEEKDAY(C16)=WEEKDAY($P$12),$Q$12,""))))))),"")</f>
        <v>0.333333333333333</v>
      </c>
    </row>
    <row r="17" customFormat="false" ht="17.35" hidden="false" customHeight="false" outlineLevel="0" collapsed="false">
      <c r="B17" s="32" t="n">
        <f aca="false">B16+1</f>
        <v>41985</v>
      </c>
      <c r="C17" s="33" t="n">
        <f aca="false">B17</f>
        <v>41985</v>
      </c>
      <c r="D17" s="19"/>
      <c r="E17" s="34"/>
      <c r="F17" s="34"/>
      <c r="G17" s="34"/>
      <c r="H17" s="34"/>
      <c r="I17" s="34" t="str">
        <f aca="true">IF(AZ17=0,"",IF(AY17=0,"",IF(OR(B17&lt;=TODAY(),AZ17),AY17,"")))</f>
        <v/>
      </c>
      <c r="J17" s="22" t="n">
        <f aca="false">IF(AND(Feiertage!$G$2&lt;&gt;"ja",AV17=1),IF(AZ17&gt;0,BB17+AZ17,BB17),IF(AZ17=0,0, IF(I17&lt;&gt;"",AZ17-I17,AZ17)))+AX17</f>
        <v>0</v>
      </c>
      <c r="K17" s="34" t="n">
        <f aca="false">IF(AV17=0,BB17,IF(Feiertage!$G$2="ja","00:00",BB17))</f>
        <v>0.333333333333333</v>
      </c>
      <c r="L17" s="22" t="str">
        <f aca="true">IF(OR(B17&lt;=TODAY(),J17,AW17="G"),IF(J17&lt;&gt;"",IF(J17-K17=0,"",J17-K17),IF(K17&lt;&gt;"",-K17,"")),"")</f>
        <v/>
      </c>
      <c r="M17" s="23" t="str">
        <f aca="false">IF(LOWER(AW17)=LOWER(Urlaub!$W$19),Urlaub!$S$19, IF(LOWER(AW17)=LOWER(Urlaub!$W$20),Urlaub!$S$20, IF(LOWER(AW17)=LOWER(Urlaub!$W$21),Urlaub!$S$21, IF(LOWER(AW17)=LOWER(Urlaub!$W$22),Urlaub!$S$22, IF(LOWER(AW17)=LOWER(Urlaub!$W$23),Urlaub!$S$23, IF(LOWER(AW17)=LOWER(Urlaub!$W$24),Urlaub!$S$24,""))))))&amp;IF(AND(EXACT(LOWER(AW17),AW17),AW17&lt;&gt;0)," 1/2","")</f>
        <v/>
      </c>
      <c r="N17" s="36" t="n">
        <f aca="false">24*J17*IF(WEEKDAY(C17)=WEEKDAY($P$6),$S$6, IF(WEEKDAY(C17)=WEEKDAY($P$7),$S$7, IF(WEEKDAY(C17)=WEEKDAY($P$8),$S$8, IF(WEEKDAY(C17)=WEEKDAY($P$9),$S$9, IF(WEEKDAY(C17)=WEEKDAY($P$10),$S$10, IF(WEEKDAY(C17)=WEEKDAY($P$11),$S$11, IF(WEEKDAY(C17)=WEEKDAY($P$12),$S$12,"")))))))</f>
        <v>0</v>
      </c>
      <c r="AV17" s="0" t="n">
        <f aca="false">IF(IFERROR(MATCH($B17,Feiertage!$B$2:$B$34,0)&gt;0,0),1,0)</f>
        <v>0</v>
      </c>
      <c r="AW17" s="27" t="n">
        <f aca="false">IFERROR(HLOOKUP(DAY(B17),Urlaub!$C$4:$AG$16,MONTH(B17)+1,0),0)</f>
        <v>0</v>
      </c>
      <c r="AX17" s="28" t="n">
        <f aca="false">IFERROR(IF(OR(AW17=0,AW17="G"),0,IF(EXACT(LOWER(AW17),AW17),0.5*BB17,BB17)),"")</f>
        <v>0</v>
      </c>
      <c r="AY17" s="29" t="n">
        <f aca="false">IFERROR(IF(WEEKDAY(C17)=WEEKDAY($P$6),$R$6, IF(WEEKDAY(C17)=WEEKDAY($P$7),$R$7, IF(WEEKDAY(C17)=WEEKDAY($P$8),$R$8, IF(WEEKDAY(C17)=WEEKDAY($P$9),$R$9, IF(WEEKDAY(C17)=WEEKDAY($P$10),$R$10, IF(WEEKDAY(C17)=WEEKDAY($P$11),$R$11, IF(WEEKDAY(C17)=WEEKDAY($P$12),$R$12,""))))))),"")</f>
        <v>0.0208333333333333</v>
      </c>
      <c r="AZ17" s="30" t="n">
        <f aca="false">IF(F17,IF(E17,IF(E17&gt;F17,F17+"24:00"-E17,F17-E17),0),0)+IF(G17,IF(G17,IF(G17&gt;H17,H17+"24:00"-G17,H17-G17),0),0)</f>
        <v>0</v>
      </c>
      <c r="BA17" s="31" t="n">
        <f aca="false">AZ17*24</f>
        <v>0</v>
      </c>
      <c r="BB17" s="30" t="n">
        <f aca="false">IFERROR(IF(WEEKDAY(C17)=WEEKDAY($P$6),$Q$6, IF(WEEKDAY(C17)=WEEKDAY($P$7),$Q$7, IF(WEEKDAY(C17)=WEEKDAY($P$8),$Q$8, IF(WEEKDAY(C17)=WEEKDAY($P$9),$Q$9, IF(WEEKDAY(C17)=WEEKDAY($P$10),$Q$10, IF(WEEKDAY(C17)=WEEKDAY($P$11),$Q$11, IF(WEEKDAY(C17)=WEEKDAY($P$12),$Q$12,""))))))),"")</f>
        <v>0.333333333333333</v>
      </c>
    </row>
    <row r="18" customFormat="false" ht="17.35" hidden="false" customHeight="false" outlineLevel="0" collapsed="false">
      <c r="B18" s="32" t="n">
        <f aca="false">B17+1</f>
        <v>41986</v>
      </c>
      <c r="C18" s="33" t="n">
        <f aca="false">B18</f>
        <v>41986</v>
      </c>
      <c r="D18" s="19"/>
      <c r="E18" s="34"/>
      <c r="F18" s="34"/>
      <c r="G18" s="34"/>
      <c r="H18" s="34"/>
      <c r="I18" s="34" t="str">
        <f aca="true">IF(AZ18=0,"",IF(AY18=0,"",IF(OR(B18&lt;=TODAY(),AZ18),AY18,"")))</f>
        <v/>
      </c>
      <c r="J18" s="22" t="n">
        <f aca="false">IF(AND(Feiertage!$G$2&lt;&gt;"ja",AV18=1),IF(AZ18&gt;0,BB18+AZ18,BB18),IF(AZ18=0,0, IF(I18&lt;&gt;"",AZ18-I18,AZ18)))+AX18</f>
        <v>0</v>
      </c>
      <c r="K18" s="34" t="n">
        <f aca="false">IF(AV18=0,BB18,IF(Feiertage!$G$2="ja","00:00",BB18))</f>
        <v>0.25</v>
      </c>
      <c r="L18" s="22" t="str">
        <f aca="true">IF(OR(B18&lt;=TODAY(),J18,AW18="G"),IF(J18&lt;&gt;"",IF(J18-K18=0,"",J18-K18),IF(K18&lt;&gt;"",-K18,"")),"")</f>
        <v/>
      </c>
      <c r="M18" s="23" t="str">
        <f aca="false">IF(LOWER(AW18)=LOWER(Urlaub!$W$19),Urlaub!$S$19, IF(LOWER(AW18)=LOWER(Urlaub!$W$20),Urlaub!$S$20, IF(LOWER(AW18)=LOWER(Urlaub!$W$21),Urlaub!$S$21, IF(LOWER(AW18)=LOWER(Urlaub!$W$22),Urlaub!$S$22, IF(LOWER(AW18)=LOWER(Urlaub!$W$23),Urlaub!$S$23, IF(LOWER(AW18)=LOWER(Urlaub!$W$24),Urlaub!$S$24,""))))))&amp;IF(AND(EXACT(LOWER(AW18),AW18),AW18&lt;&gt;0)," 1/2","")</f>
        <v/>
      </c>
      <c r="N18" s="36" t="n">
        <f aca="false">24*J18*IF(WEEKDAY(C18)=WEEKDAY($P$6),$S$6, IF(WEEKDAY(C18)=WEEKDAY($P$7),$S$7, IF(WEEKDAY(C18)=WEEKDAY($P$8),$S$8, IF(WEEKDAY(C18)=WEEKDAY($P$9),$S$9, IF(WEEKDAY(C18)=WEEKDAY($P$10),$S$10, IF(WEEKDAY(C18)=WEEKDAY($P$11),$S$11, IF(WEEKDAY(C18)=WEEKDAY($P$12),$S$12,"")))))))</f>
        <v>0</v>
      </c>
      <c r="AV18" s="0" t="n">
        <f aca="false">IF(IFERROR(MATCH($B18,Feiertage!$B$2:$B$34,0)&gt;0,0),1,0)</f>
        <v>0</v>
      </c>
      <c r="AW18" s="27" t="n">
        <f aca="false">IFERROR(HLOOKUP(DAY(B18),Urlaub!$C$4:$AG$16,MONTH(B18)+1,0),0)</f>
        <v>0</v>
      </c>
      <c r="AX18" s="28" t="n">
        <f aca="false">IFERROR(IF(OR(AW18=0,AW18="G"),0,IF(EXACT(LOWER(AW18),AW18),0.5*BB18,BB18)),"")</f>
        <v>0</v>
      </c>
      <c r="AY18" s="29" t="n">
        <f aca="false">IFERROR(IF(WEEKDAY(C18)=WEEKDAY($P$6),$R$6, IF(WEEKDAY(C18)=WEEKDAY($P$7),$R$7, IF(WEEKDAY(C18)=WEEKDAY($P$8),$R$8, IF(WEEKDAY(C18)=WEEKDAY($P$9),$R$9, IF(WEEKDAY(C18)=WEEKDAY($P$10),$R$10, IF(WEEKDAY(C18)=WEEKDAY($P$11),$R$11, IF(WEEKDAY(C18)=WEEKDAY($P$12),$R$12,""))))))),"")</f>
        <v>0.0208333333333333</v>
      </c>
      <c r="AZ18" s="30" t="n">
        <f aca="false">IF(F18,IF(E18,IF(E18&gt;F18,F18+"24:00"-E18,F18-E18),0),0)+IF(G18,IF(G18,IF(G18&gt;H18,H18+"24:00"-G18,H18-G18),0),0)</f>
        <v>0</v>
      </c>
      <c r="BA18" s="31" t="n">
        <f aca="false">AZ18*24</f>
        <v>0</v>
      </c>
      <c r="BB18" s="30" t="n">
        <f aca="false">IFERROR(IF(WEEKDAY(C18)=WEEKDAY($P$6),$Q$6, IF(WEEKDAY(C18)=WEEKDAY($P$7),$Q$7, IF(WEEKDAY(C18)=WEEKDAY($P$8),$Q$8, IF(WEEKDAY(C18)=WEEKDAY($P$9),$Q$9, IF(WEEKDAY(C18)=WEEKDAY($P$10),$Q$10, IF(WEEKDAY(C18)=WEEKDAY($P$11),$Q$11, IF(WEEKDAY(C18)=WEEKDAY($P$12),$Q$12,""))))))),"")</f>
        <v>0.25</v>
      </c>
    </row>
    <row r="19" customFormat="false" ht="17.35" hidden="false" customHeight="false" outlineLevel="0" collapsed="false">
      <c r="B19" s="32" t="n">
        <f aca="false">B18+1</f>
        <v>41987</v>
      </c>
      <c r="C19" s="33" t="n">
        <f aca="false">B19</f>
        <v>41987</v>
      </c>
      <c r="D19" s="19"/>
      <c r="E19" s="34"/>
      <c r="F19" s="34"/>
      <c r="G19" s="34"/>
      <c r="H19" s="34"/>
      <c r="I19" s="34" t="str">
        <f aca="true">IF(AZ19=0,"",IF(AY19=0,"",IF(OR(B19&lt;=TODAY(),AZ19),AY19,"")))</f>
        <v/>
      </c>
      <c r="J19" s="22" t="n">
        <f aca="false">IF(AND(Feiertage!$G$2&lt;&gt;"ja",AV19=1),IF(AZ19&gt;0,BB19+AZ19,BB19),IF(AZ19=0,0, IF(I19&lt;&gt;"",AZ19-I19,AZ19)))+AX19</f>
        <v>0</v>
      </c>
      <c r="K19" s="34" t="n">
        <f aca="false">IF(AV19=0,BB19,IF(Feiertage!$G$2="ja","00:00",BB19))</f>
        <v>0</v>
      </c>
      <c r="L19" s="22" t="str">
        <f aca="true">IF(OR(B19&lt;=TODAY(),J19,AW19="G"),IF(J19&lt;&gt;"",IF(J19-K19=0,"",J19-K19),IF(K19&lt;&gt;"",-K19,"")),"")</f>
        <v/>
      </c>
      <c r="M19" s="23" t="str">
        <f aca="false">IF(LOWER(AW19)=LOWER(Urlaub!$W$19),Urlaub!$S$19, IF(LOWER(AW19)=LOWER(Urlaub!$W$20),Urlaub!$S$20, IF(LOWER(AW19)=LOWER(Urlaub!$W$21),Urlaub!$S$21, IF(LOWER(AW19)=LOWER(Urlaub!$W$22),Urlaub!$S$22, IF(LOWER(AW19)=LOWER(Urlaub!$W$23),Urlaub!$S$23, IF(LOWER(AW19)=LOWER(Urlaub!$W$24),Urlaub!$S$24,""))))))&amp;IF(AND(EXACT(LOWER(AW19),AW19),AW19&lt;&gt;0)," 1/2","")</f>
        <v/>
      </c>
      <c r="N19" s="36" t="n">
        <f aca="false">24*J19*IF(WEEKDAY(C19)=WEEKDAY($P$6),$S$6, IF(WEEKDAY(C19)=WEEKDAY($P$7),$S$7, IF(WEEKDAY(C19)=WEEKDAY($P$8),$S$8, IF(WEEKDAY(C19)=WEEKDAY($P$9),$S$9, IF(WEEKDAY(C19)=WEEKDAY($P$10),$S$10, IF(WEEKDAY(C19)=WEEKDAY($P$11),$S$11, IF(WEEKDAY(C19)=WEEKDAY($P$12),$S$12,"")))))))</f>
        <v>0</v>
      </c>
      <c r="AV19" s="0" t="n">
        <f aca="false">IF(IFERROR(MATCH($B19,Feiertage!$B$2:$B$34,0)&gt;0,0),1,0)</f>
        <v>0</v>
      </c>
      <c r="AW19" s="27" t="n">
        <f aca="false">IFERROR(HLOOKUP(DAY(B19),Urlaub!$C$4:$AG$16,MONTH(B19)+1,0),0)</f>
        <v>0</v>
      </c>
      <c r="AX19" s="28" t="n">
        <f aca="false">IFERROR(IF(OR(AW19=0,AW19="G"),0,IF(EXACT(LOWER(AW19),AW19),0.5*BB19,BB19)),"")</f>
        <v>0</v>
      </c>
      <c r="AY19" s="29" t="n">
        <f aca="false">IFERROR(IF(WEEKDAY(C19)=WEEKDAY($P$6),$R$6, IF(WEEKDAY(C19)=WEEKDAY($P$7),$R$7, IF(WEEKDAY(C19)=WEEKDAY($P$8),$R$8, IF(WEEKDAY(C19)=WEEKDAY($P$9),$R$9, IF(WEEKDAY(C19)=WEEKDAY($P$10),$R$10, IF(WEEKDAY(C19)=WEEKDAY($P$11),$R$11, IF(WEEKDAY(C19)=WEEKDAY($P$12),$R$12,""))))))),"")</f>
        <v>0.0208333333333333</v>
      </c>
      <c r="AZ19" s="30" t="n">
        <f aca="false">IF(F19,IF(E19,IF(E19&gt;F19,F19+"24:00"-E19,F19-E19),0),0)+IF(G19,IF(G19,IF(G19&gt;H19,H19+"24:00"-G19,H19-G19),0),0)</f>
        <v>0</v>
      </c>
      <c r="BA19" s="31" t="n">
        <f aca="false">AZ19*24</f>
        <v>0</v>
      </c>
      <c r="BB19" s="30" t="n">
        <f aca="false">IFERROR(IF(WEEKDAY(C19)=WEEKDAY($P$6),$Q$6, IF(WEEKDAY(C19)=WEEKDAY($P$7),$Q$7, IF(WEEKDAY(C19)=WEEKDAY($P$8),$Q$8, IF(WEEKDAY(C19)=WEEKDAY($P$9),$Q$9, IF(WEEKDAY(C19)=WEEKDAY($P$10),$Q$10, IF(WEEKDAY(C19)=WEEKDAY($P$11),$Q$11, IF(WEEKDAY(C19)=WEEKDAY($P$12),$Q$12,""))))))),"")</f>
        <v>0</v>
      </c>
    </row>
    <row r="20" customFormat="false" ht="17.35" hidden="false" customHeight="false" outlineLevel="0" collapsed="false">
      <c r="B20" s="32" t="n">
        <f aca="false">B19+1</f>
        <v>41988</v>
      </c>
      <c r="C20" s="33" t="n">
        <f aca="false">B20</f>
        <v>41988</v>
      </c>
      <c r="D20" s="19"/>
      <c r="E20" s="34"/>
      <c r="F20" s="34"/>
      <c r="G20" s="34"/>
      <c r="H20" s="34"/>
      <c r="I20" s="34" t="str">
        <f aca="true">IF(AZ20=0,"",IF(AY20=0,"",IF(OR(B20&lt;=TODAY(),AZ20),AY20,"")))</f>
        <v/>
      </c>
      <c r="J20" s="22" t="n">
        <f aca="false">IF(AND(Feiertage!$G$2&lt;&gt;"ja",AV20=1),IF(AZ20&gt;0,BB20+AZ20,BB20),IF(AZ20=0,0, IF(I20&lt;&gt;"",AZ20-I20,AZ20)))+AX20</f>
        <v>0</v>
      </c>
      <c r="K20" s="34" t="n">
        <f aca="false">IF(AV20=0,BB20,IF(Feiertage!$G$2="ja","00:00",BB20))</f>
        <v>0</v>
      </c>
      <c r="L20" s="22" t="str">
        <f aca="true">IF(OR(B20&lt;=TODAY(),J20,AW20="G"),IF(J20&lt;&gt;"",IF(J20-K20=0,"",J20-K20),IF(K20&lt;&gt;"",-K20,"")),"")</f>
        <v/>
      </c>
      <c r="M20" s="23" t="str">
        <f aca="false">IF(LOWER(AW20)=LOWER(Urlaub!$W$19),Urlaub!$S$19, IF(LOWER(AW20)=LOWER(Urlaub!$W$20),Urlaub!$S$20, IF(LOWER(AW20)=LOWER(Urlaub!$W$21),Urlaub!$S$21, IF(LOWER(AW20)=LOWER(Urlaub!$W$22),Urlaub!$S$22, IF(LOWER(AW20)=LOWER(Urlaub!$W$23),Urlaub!$S$23, IF(LOWER(AW20)=LOWER(Urlaub!$W$24),Urlaub!$S$24,""))))))&amp;IF(AND(EXACT(LOWER(AW20),AW20),AW20&lt;&gt;0)," 1/2","")</f>
        <v/>
      </c>
      <c r="N20" s="36" t="n">
        <f aca="false">24*J20*IF(WEEKDAY(C20)=WEEKDAY($P$6),$S$6, IF(WEEKDAY(C20)=WEEKDAY($P$7),$S$7, IF(WEEKDAY(C20)=WEEKDAY($P$8),$S$8, IF(WEEKDAY(C20)=WEEKDAY($P$9),$S$9, IF(WEEKDAY(C20)=WEEKDAY($P$10),$S$10, IF(WEEKDAY(C20)=WEEKDAY($P$11),$S$11, IF(WEEKDAY(C20)=WEEKDAY($P$12),$S$12,"")))))))</f>
        <v>0</v>
      </c>
      <c r="AV20" s="0" t="n">
        <f aca="false">IF(IFERROR(MATCH($B20,Feiertage!$B$2:$B$34,0)&gt;0,0),1,0)</f>
        <v>0</v>
      </c>
      <c r="AW20" s="27" t="n">
        <f aca="false">IFERROR(HLOOKUP(DAY(B20),Urlaub!$C$4:$AG$16,MONTH(B20)+1,0),0)</f>
        <v>0</v>
      </c>
      <c r="AX20" s="28" t="n">
        <f aca="false">IFERROR(IF(OR(AW20=0,AW20="G"),0,IF(EXACT(LOWER(AW20),AW20),0.5*BB20,BB20)),"")</f>
        <v>0</v>
      </c>
      <c r="AY20" s="29" t="n">
        <f aca="false">IFERROR(IF(WEEKDAY(C20)=WEEKDAY($P$6),$R$6, IF(WEEKDAY(C20)=WEEKDAY($P$7),$R$7, IF(WEEKDAY(C20)=WEEKDAY($P$8),$R$8, IF(WEEKDAY(C20)=WEEKDAY($P$9),$R$9, IF(WEEKDAY(C20)=WEEKDAY($P$10),$R$10, IF(WEEKDAY(C20)=WEEKDAY($P$11),$R$11, IF(WEEKDAY(C20)=WEEKDAY($P$12),$R$12,""))))))),"")</f>
        <v>0.0208333333333333</v>
      </c>
      <c r="AZ20" s="30" t="n">
        <f aca="false">IF(F20,IF(E20,IF(E20&gt;F20,F20+"24:00"-E20,F20-E20),0),0)+IF(G20,IF(G20,IF(G20&gt;H20,H20+"24:00"-G20,H20-G20),0),0)</f>
        <v>0</v>
      </c>
      <c r="BA20" s="31" t="n">
        <f aca="false">AZ20*24</f>
        <v>0</v>
      </c>
      <c r="BB20" s="30" t="n">
        <f aca="false">IFERROR(IF(WEEKDAY(C20)=WEEKDAY($P$6),$Q$6, IF(WEEKDAY(C20)=WEEKDAY($P$7),$Q$7, IF(WEEKDAY(C20)=WEEKDAY($P$8),$Q$8, IF(WEEKDAY(C20)=WEEKDAY($P$9),$Q$9, IF(WEEKDAY(C20)=WEEKDAY($P$10),$Q$10, IF(WEEKDAY(C20)=WEEKDAY($P$11),$Q$11, IF(WEEKDAY(C20)=WEEKDAY($P$12),$Q$12,""))))))),"")</f>
        <v>0</v>
      </c>
    </row>
    <row r="21" customFormat="false" ht="17.35" hidden="false" customHeight="false" outlineLevel="0" collapsed="false">
      <c r="B21" s="32" t="n">
        <f aca="false">B20+1</f>
        <v>41989</v>
      </c>
      <c r="C21" s="33" t="n">
        <f aca="false">B21</f>
        <v>41989</v>
      </c>
      <c r="D21" s="19"/>
      <c r="E21" s="34"/>
      <c r="F21" s="34"/>
      <c r="G21" s="34"/>
      <c r="H21" s="34"/>
      <c r="I21" s="34" t="str">
        <f aca="true">IF(AZ21=0,"",IF(AY21=0,"",IF(OR(B21&lt;=TODAY(),AZ21),AY21,"")))</f>
        <v/>
      </c>
      <c r="J21" s="22" t="n">
        <f aca="false">IF(AND(Feiertage!$G$2&lt;&gt;"ja",AV21=1),IF(AZ21&gt;0,BB21+AZ21,BB21),IF(AZ21=0,0, IF(I21&lt;&gt;"",AZ21-I21,AZ21)))+AX21</f>
        <v>0</v>
      </c>
      <c r="K21" s="34" t="n">
        <f aca="false">IF(AV21=0,BB21,IF(Feiertage!$G$2="ja","00:00",BB21))</f>
        <v>0.333333333333333</v>
      </c>
      <c r="L21" s="22" t="str">
        <f aca="true">IF(OR(B21&lt;=TODAY(),J21,AW21="G"),IF(J21&lt;&gt;"",IF(J21-K21=0,"",J21-K21),IF(K21&lt;&gt;"",-K21,"")),"")</f>
        <v/>
      </c>
      <c r="M21" s="23" t="str">
        <f aca="false">IF(LOWER(AW21)=LOWER(Urlaub!$W$19),Urlaub!$S$19, IF(LOWER(AW21)=LOWER(Urlaub!$W$20),Urlaub!$S$20, IF(LOWER(AW21)=LOWER(Urlaub!$W$21),Urlaub!$S$21, IF(LOWER(AW21)=LOWER(Urlaub!$W$22),Urlaub!$S$22, IF(LOWER(AW21)=LOWER(Urlaub!$W$23),Urlaub!$S$23, IF(LOWER(AW21)=LOWER(Urlaub!$W$24),Urlaub!$S$24,""))))))&amp;IF(AND(EXACT(LOWER(AW21),AW21),AW21&lt;&gt;0)," 1/2","")</f>
        <v/>
      </c>
      <c r="N21" s="36" t="n">
        <f aca="false">24*J21*IF(WEEKDAY(C21)=WEEKDAY($P$6),$S$6, IF(WEEKDAY(C21)=WEEKDAY($P$7),$S$7, IF(WEEKDAY(C21)=WEEKDAY($P$8),$S$8, IF(WEEKDAY(C21)=WEEKDAY($P$9),$S$9, IF(WEEKDAY(C21)=WEEKDAY($P$10),$S$10, IF(WEEKDAY(C21)=WEEKDAY($P$11),$S$11, IF(WEEKDAY(C21)=WEEKDAY($P$12),$S$12,"")))))))</f>
        <v>0</v>
      </c>
      <c r="AV21" s="0" t="n">
        <f aca="false">IF(IFERROR(MATCH($B21,Feiertage!$B$2:$B$34,0)&gt;0,0),1,0)</f>
        <v>0</v>
      </c>
      <c r="AW21" s="27" t="n">
        <f aca="false">IFERROR(HLOOKUP(DAY(B21),Urlaub!$C$4:$AG$16,MONTH(B21)+1,0),0)</f>
        <v>0</v>
      </c>
      <c r="AX21" s="28" t="n">
        <f aca="false">IFERROR(IF(OR(AW21=0,AW21="G"),0,IF(EXACT(LOWER(AW21),AW21),0.5*BB21,BB21)),"")</f>
        <v>0</v>
      </c>
      <c r="AY21" s="29" t="n">
        <f aca="false">IFERROR(IF(WEEKDAY(C21)=WEEKDAY($P$6),$R$6, IF(WEEKDAY(C21)=WEEKDAY($P$7),$R$7, IF(WEEKDAY(C21)=WEEKDAY($P$8),$R$8, IF(WEEKDAY(C21)=WEEKDAY($P$9),$R$9, IF(WEEKDAY(C21)=WEEKDAY($P$10),$R$10, IF(WEEKDAY(C21)=WEEKDAY($P$11),$R$11, IF(WEEKDAY(C21)=WEEKDAY($P$12),$R$12,""))))))),"")</f>
        <v>0.0208333333333333</v>
      </c>
      <c r="AZ21" s="30" t="n">
        <f aca="false">IF(F21,IF(E21,IF(E21&gt;F21,F21+"24:00"-E21,F21-E21),0),0)+IF(G21,IF(G21,IF(G21&gt;H21,H21+"24:00"-G21,H21-G21),0),0)</f>
        <v>0</v>
      </c>
      <c r="BA21" s="31" t="n">
        <f aca="false">AZ21*24</f>
        <v>0</v>
      </c>
      <c r="BB21" s="30" t="n">
        <f aca="false">IFERROR(IF(WEEKDAY(C21)=WEEKDAY($P$6),$Q$6, IF(WEEKDAY(C21)=WEEKDAY($P$7),$Q$7, IF(WEEKDAY(C21)=WEEKDAY($P$8),$Q$8, IF(WEEKDAY(C21)=WEEKDAY($P$9),$Q$9, IF(WEEKDAY(C21)=WEEKDAY($P$10),$Q$10, IF(WEEKDAY(C21)=WEEKDAY($P$11),$Q$11, IF(WEEKDAY(C21)=WEEKDAY($P$12),$Q$12,""))))))),"")</f>
        <v>0.333333333333333</v>
      </c>
    </row>
    <row r="22" customFormat="false" ht="17.35" hidden="false" customHeight="false" outlineLevel="0" collapsed="false">
      <c r="B22" s="32" t="n">
        <f aca="false">B21+1</f>
        <v>41990</v>
      </c>
      <c r="C22" s="33" t="n">
        <f aca="false">B22</f>
        <v>41990</v>
      </c>
      <c r="D22" s="19"/>
      <c r="E22" s="34"/>
      <c r="F22" s="34"/>
      <c r="G22" s="34"/>
      <c r="H22" s="34"/>
      <c r="I22" s="34" t="str">
        <f aca="true">IF(AZ22=0,"",IF(AY22=0,"",IF(OR(B22&lt;=TODAY(),AZ22),AY22,"")))</f>
        <v/>
      </c>
      <c r="J22" s="22" t="n">
        <f aca="false">IF(AND(Feiertage!$G$2&lt;&gt;"ja",AV22=1),IF(AZ22&gt;0,BB22+AZ22,BB22),IF(AZ22=0,0, IF(I22&lt;&gt;"",AZ22-I22,AZ22)))+AX22</f>
        <v>0</v>
      </c>
      <c r="K22" s="34" t="n">
        <f aca="false">IF(AV22=0,BB22,IF(Feiertage!$G$2="ja","00:00",BB22))</f>
        <v>0.333333333333333</v>
      </c>
      <c r="L22" s="22" t="str">
        <f aca="true">IF(OR(B22&lt;=TODAY(),J22,AW22="G"),IF(J22&lt;&gt;"",IF(J22-K22=0,"",J22-K22),IF(K22&lt;&gt;"",-K22,"")),"")</f>
        <v/>
      </c>
      <c r="M22" s="23" t="str">
        <f aca="false">IF(LOWER(AW22)=LOWER(Urlaub!$W$19),Urlaub!$S$19, IF(LOWER(AW22)=LOWER(Urlaub!$W$20),Urlaub!$S$20, IF(LOWER(AW22)=LOWER(Urlaub!$W$21),Urlaub!$S$21, IF(LOWER(AW22)=LOWER(Urlaub!$W$22),Urlaub!$S$22, IF(LOWER(AW22)=LOWER(Urlaub!$W$23),Urlaub!$S$23, IF(LOWER(AW22)=LOWER(Urlaub!$W$24),Urlaub!$S$24,""))))))&amp;IF(AND(EXACT(LOWER(AW22),AW22),AW22&lt;&gt;0)," 1/2","")</f>
        <v/>
      </c>
      <c r="N22" s="36" t="n">
        <f aca="false">24*J22*IF(WEEKDAY(C22)=WEEKDAY($P$6),$S$6, IF(WEEKDAY(C22)=WEEKDAY($P$7),$S$7, IF(WEEKDAY(C22)=WEEKDAY($P$8),$S$8, IF(WEEKDAY(C22)=WEEKDAY($P$9),$S$9, IF(WEEKDAY(C22)=WEEKDAY($P$10),$S$10, IF(WEEKDAY(C22)=WEEKDAY($P$11),$S$11, IF(WEEKDAY(C22)=WEEKDAY($P$12),$S$12,"")))))))</f>
        <v>0</v>
      </c>
      <c r="AV22" s="0" t="n">
        <f aca="false">IF(IFERROR(MATCH($B22,Feiertage!$B$2:$B$34,0)&gt;0,0),1,0)</f>
        <v>0</v>
      </c>
      <c r="AW22" s="27" t="n">
        <f aca="false">IFERROR(HLOOKUP(DAY(B22),Urlaub!$C$4:$AG$16,MONTH(B22)+1,0),0)</f>
        <v>0</v>
      </c>
      <c r="AX22" s="28" t="n">
        <f aca="false">IFERROR(IF(OR(AW22=0,AW22="G"),0,IF(EXACT(LOWER(AW22),AW22),0.5*BB22,BB22)),"")</f>
        <v>0</v>
      </c>
      <c r="AY22" s="29" t="n">
        <f aca="false">IFERROR(IF(WEEKDAY(C22)=WEEKDAY($P$6),$R$6, IF(WEEKDAY(C22)=WEEKDAY($P$7),$R$7, IF(WEEKDAY(C22)=WEEKDAY($P$8),$R$8, IF(WEEKDAY(C22)=WEEKDAY($P$9),$R$9, IF(WEEKDAY(C22)=WEEKDAY($P$10),$R$10, IF(WEEKDAY(C22)=WEEKDAY($P$11),$R$11, IF(WEEKDAY(C22)=WEEKDAY($P$12),$R$12,""))))))),"")</f>
        <v>0.0208333333333333</v>
      </c>
      <c r="AZ22" s="30" t="n">
        <f aca="false">IF(F22,IF(E22,IF(E22&gt;F22,F22+"24:00"-E22,F22-E22),0),0)+IF(G22,IF(G22,IF(G22&gt;H22,H22+"24:00"-G22,H22-G22),0),0)</f>
        <v>0</v>
      </c>
      <c r="BA22" s="31" t="n">
        <f aca="false">AZ22*24</f>
        <v>0</v>
      </c>
      <c r="BB22" s="30" t="n">
        <f aca="false">IFERROR(IF(WEEKDAY(C22)=WEEKDAY($P$6),$Q$6, IF(WEEKDAY(C22)=WEEKDAY($P$7),$Q$7, IF(WEEKDAY(C22)=WEEKDAY($P$8),$Q$8, IF(WEEKDAY(C22)=WEEKDAY($P$9),$Q$9, IF(WEEKDAY(C22)=WEEKDAY($P$10),$Q$10, IF(WEEKDAY(C22)=WEEKDAY($P$11),$Q$11, IF(WEEKDAY(C22)=WEEKDAY($P$12),$Q$12,""))))))),"")</f>
        <v>0.333333333333333</v>
      </c>
    </row>
    <row r="23" customFormat="false" ht="17.35" hidden="false" customHeight="false" outlineLevel="0" collapsed="false">
      <c r="B23" s="32" t="n">
        <f aca="false">B22+1</f>
        <v>41991</v>
      </c>
      <c r="C23" s="33" t="n">
        <f aca="false">B23</f>
        <v>41991</v>
      </c>
      <c r="D23" s="19"/>
      <c r="E23" s="34"/>
      <c r="F23" s="34"/>
      <c r="G23" s="34"/>
      <c r="H23" s="34"/>
      <c r="I23" s="34" t="str">
        <f aca="true">IF(AZ23=0,"",IF(AY23=0,"",IF(OR(B23&lt;=TODAY(),AZ23),AY23,"")))</f>
        <v/>
      </c>
      <c r="J23" s="22" t="n">
        <f aca="false">IF(AND(Feiertage!$G$2&lt;&gt;"ja",AV23=1),IF(AZ23&gt;0,BB23+AZ23,BB23),IF(AZ23=0,0, IF(I23&lt;&gt;"",AZ23-I23,AZ23)))+AX23</f>
        <v>0</v>
      </c>
      <c r="K23" s="34" t="n">
        <f aca="false">IF(AV23=0,BB23,IF(Feiertage!$G$2="ja","00:00",BB23))</f>
        <v>0.333333333333333</v>
      </c>
      <c r="L23" s="22" t="str">
        <f aca="true">IF(OR(B23&lt;=TODAY(),J23,AW23="G"),IF(J23&lt;&gt;"",IF(J23-K23=0,"",J23-K23),IF(K23&lt;&gt;"",-K23,"")),"")</f>
        <v/>
      </c>
      <c r="M23" s="23" t="str">
        <f aca="false">IF(LOWER(AW23)=LOWER(Urlaub!$W$19),Urlaub!$S$19, IF(LOWER(AW23)=LOWER(Urlaub!$W$20),Urlaub!$S$20, IF(LOWER(AW23)=LOWER(Urlaub!$W$21),Urlaub!$S$21, IF(LOWER(AW23)=LOWER(Urlaub!$W$22),Urlaub!$S$22, IF(LOWER(AW23)=LOWER(Urlaub!$W$23),Urlaub!$S$23, IF(LOWER(AW23)=LOWER(Urlaub!$W$24),Urlaub!$S$24,""))))))&amp;IF(AND(EXACT(LOWER(AW23),AW23),AW23&lt;&gt;0)," 1/2","")</f>
        <v/>
      </c>
      <c r="N23" s="36" t="n">
        <f aca="false">24*J23*IF(WEEKDAY(C23)=WEEKDAY($P$6),$S$6, IF(WEEKDAY(C23)=WEEKDAY($P$7),$S$7, IF(WEEKDAY(C23)=WEEKDAY($P$8),$S$8, IF(WEEKDAY(C23)=WEEKDAY($P$9),$S$9, IF(WEEKDAY(C23)=WEEKDAY($P$10),$S$10, IF(WEEKDAY(C23)=WEEKDAY($P$11),$S$11, IF(WEEKDAY(C23)=WEEKDAY($P$12),$S$12,"")))))))</f>
        <v>0</v>
      </c>
      <c r="AV23" s="0" t="n">
        <f aca="false">IF(IFERROR(MATCH($B23,Feiertage!$B$2:$B$34,0)&gt;0,0),1,0)</f>
        <v>0</v>
      </c>
      <c r="AW23" s="27" t="n">
        <f aca="false">IFERROR(HLOOKUP(DAY(B23),Urlaub!$C$4:$AG$16,MONTH(B23)+1,0),0)</f>
        <v>0</v>
      </c>
      <c r="AX23" s="28" t="n">
        <f aca="false">IFERROR(IF(OR(AW23=0,AW23="G"),0,IF(EXACT(LOWER(AW23),AW23),0.5*BB23,BB23)),"")</f>
        <v>0</v>
      </c>
      <c r="AY23" s="29" t="n">
        <f aca="false">IFERROR(IF(WEEKDAY(C23)=WEEKDAY($P$6),$R$6, IF(WEEKDAY(C23)=WEEKDAY($P$7),$R$7, IF(WEEKDAY(C23)=WEEKDAY($P$8),$R$8, IF(WEEKDAY(C23)=WEEKDAY($P$9),$R$9, IF(WEEKDAY(C23)=WEEKDAY($P$10),$R$10, IF(WEEKDAY(C23)=WEEKDAY($P$11),$R$11, IF(WEEKDAY(C23)=WEEKDAY($P$12),$R$12,""))))))),"")</f>
        <v>0.0208333333333333</v>
      </c>
      <c r="AZ23" s="30" t="n">
        <f aca="false">IF(F23,IF(E23,IF(E23&gt;F23,F23+"24:00"-E23,F23-E23),0),0)+IF(G23,IF(G23,IF(G23&gt;H23,H23+"24:00"-G23,H23-G23),0),0)</f>
        <v>0</v>
      </c>
      <c r="BA23" s="31" t="n">
        <f aca="false">AZ23*24</f>
        <v>0</v>
      </c>
      <c r="BB23" s="30" t="n">
        <f aca="false">IFERROR(IF(WEEKDAY(C23)=WEEKDAY($P$6),$Q$6, IF(WEEKDAY(C23)=WEEKDAY($P$7),$Q$7, IF(WEEKDAY(C23)=WEEKDAY($P$8),$Q$8, IF(WEEKDAY(C23)=WEEKDAY($P$9),$Q$9, IF(WEEKDAY(C23)=WEEKDAY($P$10),$Q$10, IF(WEEKDAY(C23)=WEEKDAY($P$11),$Q$11, IF(WEEKDAY(C23)=WEEKDAY($P$12),$Q$12,""))))))),"")</f>
        <v>0.333333333333333</v>
      </c>
    </row>
    <row r="24" customFormat="false" ht="17.35" hidden="false" customHeight="false" outlineLevel="0" collapsed="false">
      <c r="B24" s="32" t="n">
        <f aca="false">B23+1</f>
        <v>41992</v>
      </c>
      <c r="C24" s="33" t="n">
        <f aca="false">B24</f>
        <v>41992</v>
      </c>
      <c r="D24" s="19"/>
      <c r="E24" s="34"/>
      <c r="F24" s="34"/>
      <c r="G24" s="34"/>
      <c r="H24" s="34"/>
      <c r="I24" s="34" t="str">
        <f aca="true">IF(AZ24=0,"",IF(AY24=0,"",IF(OR(B24&lt;=TODAY(),AZ24),AY24,"")))</f>
        <v/>
      </c>
      <c r="J24" s="22" t="n">
        <f aca="false">IF(AND(Feiertage!$G$2&lt;&gt;"ja",AV24=1),IF(AZ24&gt;0,BB24+AZ24,BB24),IF(AZ24=0,0, IF(I24&lt;&gt;"",AZ24-I24,AZ24)))+AX24</f>
        <v>0</v>
      </c>
      <c r="K24" s="34" t="n">
        <f aca="false">IF(AV24=0,BB24,IF(Feiertage!$G$2="ja","00:00",BB24))</f>
        <v>0.333333333333333</v>
      </c>
      <c r="L24" s="22" t="str">
        <f aca="true">IF(OR(B24&lt;=TODAY(),J24,AW24="G"),IF(J24&lt;&gt;"",IF(J24-K24=0,"",J24-K24),IF(K24&lt;&gt;"",-K24,"")),"")</f>
        <v/>
      </c>
      <c r="M24" s="23" t="str">
        <f aca="false">IF(LOWER(AW24)=LOWER(Urlaub!$W$19),Urlaub!$S$19, IF(LOWER(AW24)=LOWER(Urlaub!$W$20),Urlaub!$S$20, IF(LOWER(AW24)=LOWER(Urlaub!$W$21),Urlaub!$S$21, IF(LOWER(AW24)=LOWER(Urlaub!$W$22),Urlaub!$S$22, IF(LOWER(AW24)=LOWER(Urlaub!$W$23),Urlaub!$S$23, IF(LOWER(AW24)=LOWER(Urlaub!$W$24),Urlaub!$S$24,""))))))&amp;IF(AND(EXACT(LOWER(AW24),AW24),AW24&lt;&gt;0)," 1/2","")</f>
        <v/>
      </c>
      <c r="N24" s="36" t="n">
        <f aca="false">24*J24*IF(WEEKDAY(C24)=WEEKDAY($P$6),$S$6, IF(WEEKDAY(C24)=WEEKDAY($P$7),$S$7, IF(WEEKDAY(C24)=WEEKDAY($P$8),$S$8, IF(WEEKDAY(C24)=WEEKDAY($P$9),$S$9, IF(WEEKDAY(C24)=WEEKDAY($P$10),$S$10, IF(WEEKDAY(C24)=WEEKDAY($P$11),$S$11, IF(WEEKDAY(C24)=WEEKDAY($P$12),$S$12,"")))))))</f>
        <v>0</v>
      </c>
      <c r="AV24" s="0" t="n">
        <f aca="false">IF(IFERROR(MATCH($B24,Feiertage!$B$2:$B$34,0)&gt;0,0),1,0)</f>
        <v>0</v>
      </c>
      <c r="AW24" s="27" t="n">
        <f aca="false">IFERROR(HLOOKUP(DAY(B24),Urlaub!$C$4:$AG$16,MONTH(B24)+1,0),0)</f>
        <v>0</v>
      </c>
      <c r="AX24" s="28" t="n">
        <f aca="false">IFERROR(IF(OR(AW24=0,AW24="G"),0,IF(EXACT(LOWER(AW24),AW24),0.5*BB24,BB24)),"")</f>
        <v>0</v>
      </c>
      <c r="AY24" s="29" t="n">
        <f aca="false">IFERROR(IF(WEEKDAY(C24)=WEEKDAY($P$6),$R$6, IF(WEEKDAY(C24)=WEEKDAY($P$7),$R$7, IF(WEEKDAY(C24)=WEEKDAY($P$8),$R$8, IF(WEEKDAY(C24)=WEEKDAY($P$9),$R$9, IF(WEEKDAY(C24)=WEEKDAY($P$10),$R$10, IF(WEEKDAY(C24)=WEEKDAY($P$11),$R$11, IF(WEEKDAY(C24)=WEEKDAY($P$12),$R$12,""))))))),"")</f>
        <v>0.0208333333333333</v>
      </c>
      <c r="AZ24" s="30" t="n">
        <f aca="false">IF(F24,IF(E24,IF(E24&gt;F24,F24+"24:00"-E24,F24-E24),0),0)+IF(G24,IF(G24,IF(G24&gt;H24,H24+"24:00"-G24,H24-G24),0),0)</f>
        <v>0</v>
      </c>
      <c r="BA24" s="31" t="n">
        <f aca="false">AZ24*24</f>
        <v>0</v>
      </c>
      <c r="BB24" s="30" t="n">
        <f aca="false">IFERROR(IF(WEEKDAY(C24)=WEEKDAY($P$6),$Q$6, IF(WEEKDAY(C24)=WEEKDAY($P$7),$Q$7, IF(WEEKDAY(C24)=WEEKDAY($P$8),$Q$8, IF(WEEKDAY(C24)=WEEKDAY($P$9),$Q$9, IF(WEEKDAY(C24)=WEEKDAY($P$10),$Q$10, IF(WEEKDAY(C24)=WEEKDAY($P$11),$Q$11, IF(WEEKDAY(C24)=WEEKDAY($P$12),$Q$12,""))))))),"")</f>
        <v>0.333333333333333</v>
      </c>
    </row>
    <row r="25" customFormat="false" ht="17.35" hidden="false" customHeight="false" outlineLevel="0" collapsed="false">
      <c r="B25" s="32" t="n">
        <f aca="false">B24+1</f>
        <v>41993</v>
      </c>
      <c r="C25" s="33" t="n">
        <f aca="false">B25</f>
        <v>41993</v>
      </c>
      <c r="D25" s="19"/>
      <c r="E25" s="34"/>
      <c r="F25" s="34"/>
      <c r="G25" s="34"/>
      <c r="H25" s="34"/>
      <c r="I25" s="34" t="str">
        <f aca="true">IF(AZ25=0,"",IF(AY25=0,"",IF(OR(B25&lt;=TODAY(),AZ25),AY25,"")))</f>
        <v/>
      </c>
      <c r="J25" s="22" t="n">
        <f aca="false">IF(AND(Feiertage!$G$2&lt;&gt;"ja",AV25=1),IF(AZ25&gt;0,BB25+AZ25,BB25),IF(AZ25=0,0, IF(I25&lt;&gt;"",AZ25-I25,AZ25)))+AX25</f>
        <v>0</v>
      </c>
      <c r="K25" s="34" t="n">
        <f aca="false">IF(AV25=0,BB25,IF(Feiertage!$G$2="ja","00:00",BB25))</f>
        <v>0.25</v>
      </c>
      <c r="L25" s="22" t="str">
        <f aca="true">IF(OR(B25&lt;=TODAY(),J25,AW25="G"),IF(J25&lt;&gt;"",IF(J25-K25=0,"",J25-K25),IF(K25&lt;&gt;"",-K25,"")),"")</f>
        <v/>
      </c>
      <c r="M25" s="23" t="str">
        <f aca="false">IF(LOWER(AW25)=LOWER(Urlaub!$W$19),Urlaub!$S$19, IF(LOWER(AW25)=LOWER(Urlaub!$W$20),Urlaub!$S$20, IF(LOWER(AW25)=LOWER(Urlaub!$W$21),Urlaub!$S$21, IF(LOWER(AW25)=LOWER(Urlaub!$W$22),Urlaub!$S$22, IF(LOWER(AW25)=LOWER(Urlaub!$W$23),Urlaub!$S$23, IF(LOWER(AW25)=LOWER(Urlaub!$W$24),Urlaub!$S$24,""))))))&amp;IF(AND(EXACT(LOWER(AW25),AW25),AW25&lt;&gt;0)," 1/2","")</f>
        <v/>
      </c>
      <c r="N25" s="36" t="n">
        <f aca="false">24*J25*IF(WEEKDAY(C25)=WEEKDAY($P$6),$S$6, IF(WEEKDAY(C25)=WEEKDAY($P$7),$S$7, IF(WEEKDAY(C25)=WEEKDAY($P$8),$S$8, IF(WEEKDAY(C25)=WEEKDAY($P$9),$S$9, IF(WEEKDAY(C25)=WEEKDAY($P$10),$S$10, IF(WEEKDAY(C25)=WEEKDAY($P$11),$S$11, IF(WEEKDAY(C25)=WEEKDAY($P$12),$S$12,"")))))))</f>
        <v>0</v>
      </c>
      <c r="AV25" s="0" t="n">
        <f aca="false">IF(IFERROR(MATCH($B25,Feiertage!$B$2:$B$34,0)&gt;0,0),1,0)</f>
        <v>0</v>
      </c>
      <c r="AW25" s="27" t="n">
        <f aca="false">IFERROR(HLOOKUP(DAY(B25),Urlaub!$C$4:$AG$16,MONTH(B25)+1,0),0)</f>
        <v>0</v>
      </c>
      <c r="AX25" s="28" t="n">
        <f aca="false">IFERROR(IF(OR(AW25=0,AW25="G"),0,IF(EXACT(LOWER(AW25),AW25),0.5*BB25,BB25)),"")</f>
        <v>0</v>
      </c>
      <c r="AY25" s="29" t="n">
        <f aca="false">IFERROR(IF(WEEKDAY(C25)=WEEKDAY($P$6),$R$6, IF(WEEKDAY(C25)=WEEKDAY($P$7),$R$7, IF(WEEKDAY(C25)=WEEKDAY($P$8),$R$8, IF(WEEKDAY(C25)=WEEKDAY($P$9),$R$9, IF(WEEKDAY(C25)=WEEKDAY($P$10),$R$10, IF(WEEKDAY(C25)=WEEKDAY($P$11),$R$11, IF(WEEKDAY(C25)=WEEKDAY($P$12),$R$12,""))))))),"")</f>
        <v>0.0208333333333333</v>
      </c>
      <c r="AZ25" s="30" t="n">
        <f aca="false">IF(F25,IF(E25,IF(E25&gt;F25,F25+"24:00"-E25,F25-E25),0),0)+IF(G25,IF(G25,IF(G25&gt;H25,H25+"24:00"-G25,H25-G25),0),0)</f>
        <v>0</v>
      </c>
      <c r="BA25" s="31" t="n">
        <f aca="false">AZ25*24</f>
        <v>0</v>
      </c>
      <c r="BB25" s="30" t="n">
        <f aca="false">IFERROR(IF(WEEKDAY(C25)=WEEKDAY($P$6),$Q$6, IF(WEEKDAY(C25)=WEEKDAY($P$7),$Q$7, IF(WEEKDAY(C25)=WEEKDAY($P$8),$Q$8, IF(WEEKDAY(C25)=WEEKDAY($P$9),$Q$9, IF(WEEKDAY(C25)=WEEKDAY($P$10),$Q$10, IF(WEEKDAY(C25)=WEEKDAY($P$11),$Q$11, IF(WEEKDAY(C25)=WEEKDAY($P$12),$Q$12,""))))))),"")</f>
        <v>0.25</v>
      </c>
    </row>
    <row r="26" customFormat="false" ht="17.35" hidden="false" customHeight="false" outlineLevel="0" collapsed="false">
      <c r="B26" s="32" t="n">
        <f aca="false">B25+1</f>
        <v>41994</v>
      </c>
      <c r="C26" s="33" t="n">
        <f aca="false">B26</f>
        <v>41994</v>
      </c>
      <c r="D26" s="19"/>
      <c r="E26" s="34"/>
      <c r="F26" s="34"/>
      <c r="G26" s="34"/>
      <c r="H26" s="34"/>
      <c r="I26" s="34" t="str">
        <f aca="true">IF(AZ26=0,"",IF(AY26=0,"",IF(OR(B26&lt;=TODAY(),AZ26),AY26,"")))</f>
        <v/>
      </c>
      <c r="J26" s="22" t="n">
        <f aca="false">IF(AND(Feiertage!$G$2&lt;&gt;"ja",AV26=1),IF(AZ26&gt;0,BB26+AZ26,BB26),IF(AZ26=0,0, IF(I26&lt;&gt;"",AZ26-I26,AZ26)))+AX26</f>
        <v>0</v>
      </c>
      <c r="K26" s="34" t="n">
        <f aca="false">IF(AV26=0,BB26,IF(Feiertage!$G$2="ja","00:00",BB26))</f>
        <v>0</v>
      </c>
      <c r="L26" s="22" t="str">
        <f aca="true">IF(OR(B26&lt;=TODAY(),J26,AW26="G"),IF(J26&lt;&gt;"",IF(J26-K26=0,"",J26-K26),IF(K26&lt;&gt;"",-K26,"")),"")</f>
        <v/>
      </c>
      <c r="M26" s="23" t="str">
        <f aca="false">IF(LOWER(AW26)=LOWER(Urlaub!$W$19),Urlaub!$S$19, IF(LOWER(AW26)=LOWER(Urlaub!$W$20),Urlaub!$S$20, IF(LOWER(AW26)=LOWER(Urlaub!$W$21),Urlaub!$S$21, IF(LOWER(AW26)=LOWER(Urlaub!$W$22),Urlaub!$S$22, IF(LOWER(AW26)=LOWER(Urlaub!$W$23),Urlaub!$S$23, IF(LOWER(AW26)=LOWER(Urlaub!$W$24),Urlaub!$S$24,""))))))&amp;IF(AND(EXACT(LOWER(AW26),AW26),AW26&lt;&gt;0)," 1/2","")</f>
        <v/>
      </c>
      <c r="N26" s="36" t="n">
        <f aca="false">24*J26*IF(WEEKDAY(C26)=WEEKDAY($P$6),$S$6, IF(WEEKDAY(C26)=WEEKDAY($P$7),$S$7, IF(WEEKDAY(C26)=WEEKDAY($P$8),$S$8, IF(WEEKDAY(C26)=WEEKDAY($P$9),$S$9, IF(WEEKDAY(C26)=WEEKDAY($P$10),$S$10, IF(WEEKDAY(C26)=WEEKDAY($P$11),$S$11, IF(WEEKDAY(C26)=WEEKDAY($P$12),$S$12,"")))))))</f>
        <v>0</v>
      </c>
      <c r="AV26" s="0" t="n">
        <f aca="false">IF(IFERROR(MATCH($B26,Feiertage!$B$2:$B$34,0)&gt;0,0),1,0)</f>
        <v>0</v>
      </c>
      <c r="AW26" s="27" t="n">
        <f aca="false">IFERROR(HLOOKUP(DAY(B26),Urlaub!$C$4:$AG$16,MONTH(B26)+1,0),0)</f>
        <v>0</v>
      </c>
      <c r="AX26" s="28" t="n">
        <f aca="false">IFERROR(IF(OR(AW26=0,AW26="G"),0,IF(EXACT(LOWER(AW26),AW26),0.5*BB26,BB26)),"")</f>
        <v>0</v>
      </c>
      <c r="AY26" s="29" t="n">
        <f aca="false">IFERROR(IF(WEEKDAY(C26)=WEEKDAY($P$6),$R$6, IF(WEEKDAY(C26)=WEEKDAY($P$7),$R$7, IF(WEEKDAY(C26)=WEEKDAY($P$8),$R$8, IF(WEEKDAY(C26)=WEEKDAY($P$9),$R$9, IF(WEEKDAY(C26)=WEEKDAY($P$10),$R$10, IF(WEEKDAY(C26)=WEEKDAY($P$11),$R$11, IF(WEEKDAY(C26)=WEEKDAY($P$12),$R$12,""))))))),"")</f>
        <v>0.0208333333333333</v>
      </c>
      <c r="AZ26" s="30" t="n">
        <f aca="false">IF(F26,IF(E26,IF(E26&gt;F26,F26+"24:00"-E26,F26-E26),0),0)+IF(G26,IF(G26,IF(G26&gt;H26,H26+"24:00"-G26,H26-G26),0),0)</f>
        <v>0</v>
      </c>
      <c r="BA26" s="31" t="n">
        <f aca="false">AZ26*24</f>
        <v>0</v>
      </c>
      <c r="BB26" s="30" t="n">
        <f aca="false">IFERROR(IF(WEEKDAY(C26)=WEEKDAY($P$6),$Q$6, IF(WEEKDAY(C26)=WEEKDAY($P$7),$Q$7, IF(WEEKDAY(C26)=WEEKDAY($P$8),$Q$8, IF(WEEKDAY(C26)=WEEKDAY($P$9),$Q$9, IF(WEEKDAY(C26)=WEEKDAY($P$10),$Q$10, IF(WEEKDAY(C26)=WEEKDAY($P$11),$Q$11, IF(WEEKDAY(C26)=WEEKDAY($P$12),$Q$12,""))))))),"")</f>
        <v>0</v>
      </c>
    </row>
    <row r="27" customFormat="false" ht="17.35" hidden="false" customHeight="false" outlineLevel="0" collapsed="false">
      <c r="B27" s="32" t="n">
        <f aca="false">B26+1</f>
        <v>41995</v>
      </c>
      <c r="C27" s="33" t="n">
        <f aca="false">B27</f>
        <v>41995</v>
      </c>
      <c r="D27" s="19"/>
      <c r="E27" s="34"/>
      <c r="F27" s="34"/>
      <c r="G27" s="34"/>
      <c r="H27" s="34"/>
      <c r="I27" s="34" t="str">
        <f aca="true">IF(AZ27=0,"",IF(AY27=0,"",IF(OR(B27&lt;=TODAY(),AZ27),AY27,"")))</f>
        <v/>
      </c>
      <c r="J27" s="22" t="n">
        <f aca="false">IF(AND(Feiertage!$G$2&lt;&gt;"ja",AV27=1),IF(AZ27&gt;0,BB27+AZ27,BB27),IF(AZ27=0,0, IF(I27&lt;&gt;"",AZ27-I27,AZ27)))+AX27</f>
        <v>0</v>
      </c>
      <c r="K27" s="34" t="n">
        <f aca="false">IF(AV27=0,BB27,IF(Feiertage!$G$2="ja","00:00",BB27))</f>
        <v>0</v>
      </c>
      <c r="L27" s="22" t="str">
        <f aca="true">IF(OR(B27&lt;=TODAY(),J27,AW27="G"),IF(J27&lt;&gt;"",IF(J27-K27=0,"",J27-K27),IF(K27&lt;&gt;"",-K27,"")),"")</f>
        <v/>
      </c>
      <c r="M27" s="23" t="str">
        <f aca="false">IF(LOWER(AW27)=LOWER(Urlaub!$W$19),Urlaub!$S$19, IF(LOWER(AW27)=LOWER(Urlaub!$W$20),Urlaub!$S$20, IF(LOWER(AW27)=LOWER(Urlaub!$W$21),Urlaub!$S$21, IF(LOWER(AW27)=LOWER(Urlaub!$W$22),Urlaub!$S$22, IF(LOWER(AW27)=LOWER(Urlaub!$W$23),Urlaub!$S$23, IF(LOWER(AW27)=LOWER(Urlaub!$W$24),Urlaub!$S$24,""))))))&amp;IF(AND(EXACT(LOWER(AW27),AW27),AW27&lt;&gt;0)," 1/2","")</f>
        <v/>
      </c>
      <c r="N27" s="36" t="n">
        <f aca="false">24*J27*IF(WEEKDAY(C27)=WEEKDAY($P$6),$S$6, IF(WEEKDAY(C27)=WEEKDAY($P$7),$S$7, IF(WEEKDAY(C27)=WEEKDAY($P$8),$S$8, IF(WEEKDAY(C27)=WEEKDAY($P$9),$S$9, IF(WEEKDAY(C27)=WEEKDAY($P$10),$S$10, IF(WEEKDAY(C27)=WEEKDAY($P$11),$S$11, IF(WEEKDAY(C27)=WEEKDAY($P$12),$S$12,"")))))))</f>
        <v>0</v>
      </c>
      <c r="AV27" s="0" t="n">
        <f aca="false">IF(IFERROR(MATCH($B27,Feiertage!$B$2:$B$34,0)&gt;0,0),1,0)</f>
        <v>0</v>
      </c>
      <c r="AW27" s="27" t="n">
        <f aca="false">IFERROR(HLOOKUP(DAY(B27),Urlaub!$C$4:$AG$16,MONTH(B27)+1,0),0)</f>
        <v>0</v>
      </c>
      <c r="AX27" s="28" t="n">
        <f aca="false">IFERROR(IF(OR(AW27=0,AW27="G"),0,IF(EXACT(LOWER(AW27),AW27),0.5*BB27,BB27)),"")</f>
        <v>0</v>
      </c>
      <c r="AY27" s="29" t="n">
        <f aca="false">IFERROR(IF(WEEKDAY(C27)=WEEKDAY($P$6),$R$6, IF(WEEKDAY(C27)=WEEKDAY($P$7),$R$7, IF(WEEKDAY(C27)=WEEKDAY($P$8),$R$8, IF(WEEKDAY(C27)=WEEKDAY($P$9),$R$9, IF(WEEKDAY(C27)=WEEKDAY($P$10),$R$10, IF(WEEKDAY(C27)=WEEKDAY($P$11),$R$11, IF(WEEKDAY(C27)=WEEKDAY($P$12),$R$12,""))))))),"")</f>
        <v>0.0208333333333333</v>
      </c>
      <c r="AZ27" s="30" t="n">
        <f aca="false">IF(F27,IF(E27,IF(E27&gt;F27,F27+"24:00"-E27,F27-E27),0),0)+IF(G27,IF(G27,IF(G27&gt;H27,H27+"24:00"-G27,H27-G27),0),0)</f>
        <v>0</v>
      </c>
      <c r="BA27" s="31" t="n">
        <f aca="false">AZ27*24</f>
        <v>0</v>
      </c>
      <c r="BB27" s="30" t="n">
        <f aca="false">IFERROR(IF(WEEKDAY(C27)=WEEKDAY($P$6),$Q$6, IF(WEEKDAY(C27)=WEEKDAY($P$7),$Q$7, IF(WEEKDAY(C27)=WEEKDAY($P$8),$Q$8, IF(WEEKDAY(C27)=WEEKDAY($P$9),$Q$9, IF(WEEKDAY(C27)=WEEKDAY($P$10),$Q$10, IF(WEEKDAY(C27)=WEEKDAY($P$11),$Q$11, IF(WEEKDAY(C27)=WEEKDAY($P$12),$Q$12,""))))))),"")</f>
        <v>0</v>
      </c>
    </row>
    <row r="28" customFormat="false" ht="17.35" hidden="false" customHeight="false" outlineLevel="0" collapsed="false">
      <c r="B28" s="32" t="n">
        <f aca="false">B27+1</f>
        <v>41996</v>
      </c>
      <c r="C28" s="33" t="n">
        <f aca="false">B28</f>
        <v>41996</v>
      </c>
      <c r="D28" s="19"/>
      <c r="E28" s="34"/>
      <c r="F28" s="34"/>
      <c r="G28" s="34"/>
      <c r="H28" s="34"/>
      <c r="I28" s="34" t="str">
        <f aca="true">IF(AZ28=0,"",IF(AY28=0,"",IF(OR(B28&lt;=TODAY(),AZ28),AY28,"")))</f>
        <v/>
      </c>
      <c r="J28" s="22" t="n">
        <f aca="false">IF(AND(Feiertage!$G$2&lt;&gt;"ja",AV28=1),IF(AZ28&gt;0,BB28+AZ28,BB28),IF(AZ28=0,0, IF(I28&lt;&gt;"",AZ28-I28,AZ28)))+AX28</f>
        <v>0</v>
      </c>
      <c r="K28" s="34" t="n">
        <f aca="false">IF(AV28=0,BB28,IF(Feiertage!$G$2="ja","00:00",BB28))</f>
        <v>0.333333333333333</v>
      </c>
      <c r="L28" s="22" t="str">
        <f aca="true">IF(OR(B28&lt;=TODAY(),J28,AW28="G"),IF(J28&lt;&gt;"",IF(J28-K28=0,"",J28-K28),IF(K28&lt;&gt;"",-K28,"")),"")</f>
        <v/>
      </c>
      <c r="M28" s="23" t="str">
        <f aca="false">IF(LOWER(AW28)=LOWER(Urlaub!$W$19),Urlaub!$S$19, IF(LOWER(AW28)=LOWER(Urlaub!$W$20),Urlaub!$S$20, IF(LOWER(AW28)=LOWER(Urlaub!$W$21),Urlaub!$S$21, IF(LOWER(AW28)=LOWER(Urlaub!$W$22),Urlaub!$S$22, IF(LOWER(AW28)=LOWER(Urlaub!$W$23),Urlaub!$S$23, IF(LOWER(AW28)=LOWER(Urlaub!$W$24),Urlaub!$S$24,""))))))&amp;IF(AND(EXACT(LOWER(AW28),AW28),AW28&lt;&gt;0)," 1/2","")</f>
        <v/>
      </c>
      <c r="N28" s="36" t="n">
        <f aca="false">24*J28*IF(WEEKDAY(C28)=WEEKDAY($P$6),$S$6, IF(WEEKDAY(C28)=WEEKDAY($P$7),$S$7, IF(WEEKDAY(C28)=WEEKDAY($P$8),$S$8, IF(WEEKDAY(C28)=WEEKDAY($P$9),$S$9, IF(WEEKDAY(C28)=WEEKDAY($P$10),$S$10, IF(WEEKDAY(C28)=WEEKDAY($P$11),$S$11, IF(WEEKDAY(C28)=WEEKDAY($P$12),$S$12,"")))))))</f>
        <v>0</v>
      </c>
      <c r="AV28" s="0" t="n">
        <f aca="false">IF(IFERROR(MATCH($B28,Feiertage!$B$2:$B$34,0)&gt;0,0),1,0)</f>
        <v>0</v>
      </c>
      <c r="AW28" s="27" t="n">
        <f aca="false">IFERROR(HLOOKUP(DAY(B28),Urlaub!$C$4:$AG$16,MONTH(B28)+1,0),0)</f>
        <v>0</v>
      </c>
      <c r="AX28" s="28" t="n">
        <f aca="false">IFERROR(IF(OR(AW28=0,AW28="G"),0,IF(EXACT(LOWER(AW28),AW28),0.5*BB28,BB28)),"")</f>
        <v>0</v>
      </c>
      <c r="AY28" s="29" t="n">
        <f aca="false">IFERROR(IF(WEEKDAY(C28)=WEEKDAY($P$6),$R$6, IF(WEEKDAY(C28)=WEEKDAY($P$7),$R$7, IF(WEEKDAY(C28)=WEEKDAY($P$8),$R$8, IF(WEEKDAY(C28)=WEEKDAY($P$9),$R$9, IF(WEEKDAY(C28)=WEEKDAY($P$10),$R$10, IF(WEEKDAY(C28)=WEEKDAY($P$11),$R$11, IF(WEEKDAY(C28)=WEEKDAY($P$12),$R$12,""))))))),"")</f>
        <v>0.0208333333333333</v>
      </c>
      <c r="AZ28" s="30" t="n">
        <f aca="false">IF(F28,IF(E28,IF(E28&gt;F28,F28+"24:00"-E28,F28-E28),0),0)+IF(G28,IF(G28,IF(G28&gt;H28,H28+"24:00"-G28,H28-G28),0),0)</f>
        <v>0</v>
      </c>
      <c r="BA28" s="31" t="n">
        <f aca="false">AZ28*24</f>
        <v>0</v>
      </c>
      <c r="BB28" s="30" t="n">
        <f aca="false">IFERROR(IF(WEEKDAY(C28)=WEEKDAY($P$6),$Q$6, IF(WEEKDAY(C28)=WEEKDAY($P$7),$Q$7, IF(WEEKDAY(C28)=WEEKDAY($P$8),$Q$8, IF(WEEKDAY(C28)=WEEKDAY($P$9),$Q$9, IF(WEEKDAY(C28)=WEEKDAY($P$10),$Q$10, IF(WEEKDAY(C28)=WEEKDAY($P$11),$Q$11, IF(WEEKDAY(C28)=WEEKDAY($P$12),$Q$12,""))))))),"")</f>
        <v>0.333333333333333</v>
      </c>
    </row>
    <row r="29" customFormat="false" ht="17.35" hidden="false" customHeight="false" outlineLevel="0" collapsed="false">
      <c r="B29" s="32" t="n">
        <f aca="false">B28+1</f>
        <v>41997</v>
      </c>
      <c r="C29" s="33" t="n">
        <f aca="false">B29</f>
        <v>41997</v>
      </c>
      <c r="D29" s="19"/>
      <c r="E29" s="34"/>
      <c r="F29" s="34"/>
      <c r="G29" s="34"/>
      <c r="H29" s="34"/>
      <c r="I29" s="34" t="str">
        <f aca="true">IF(AZ29=0,"",IF(AY29=0,"",IF(OR(B29&lt;=TODAY(),AZ29),AY29,"")))</f>
        <v/>
      </c>
      <c r="J29" s="22" t="n">
        <f aca="false">IF(AND(Feiertage!$G$2&lt;&gt;"ja",AV29=1),IF(AZ29&gt;0,BB29+AZ29,BB29),IF(AZ29=0,0, IF(I29&lt;&gt;"",AZ29-I29,AZ29)))+AX29</f>
        <v>0</v>
      </c>
      <c r="K29" s="34" t="str">
        <f aca="false">IF(AV29=0,BB29,IF(Feiertage!$G$2="ja","00:00",BB29))</f>
        <v>00:00</v>
      </c>
      <c r="L29" s="22" t="str">
        <f aca="true">IF(OR(B29&lt;=TODAY(),J29,AW29="G"),IF(J29&lt;&gt;"",IF(J29-K29=0,"",J29-K29),IF(K29&lt;&gt;"",-K29,"")),"")</f>
        <v/>
      </c>
      <c r="M29" s="23" t="str">
        <f aca="false">IF(LOWER(AW29)=LOWER(Urlaub!$W$19),Urlaub!$S$19, IF(LOWER(AW29)=LOWER(Urlaub!$W$20),Urlaub!$S$20, IF(LOWER(AW29)=LOWER(Urlaub!$W$21),Urlaub!$S$21, IF(LOWER(AW29)=LOWER(Urlaub!$W$22),Urlaub!$S$22, IF(LOWER(AW29)=LOWER(Urlaub!$W$23),Urlaub!$S$23, IF(LOWER(AW29)=LOWER(Urlaub!$W$24),Urlaub!$S$24,""))))))&amp;IF(AND(EXACT(LOWER(AW29),AW29),AW29&lt;&gt;0)," 1/2","")</f>
        <v/>
      </c>
      <c r="N29" s="36" t="n">
        <f aca="false">24*J29*IF(WEEKDAY(C29)=WEEKDAY($P$6),$S$6, IF(WEEKDAY(C29)=WEEKDAY($P$7),$S$7, IF(WEEKDAY(C29)=WEEKDAY($P$8),$S$8, IF(WEEKDAY(C29)=WEEKDAY($P$9),$S$9, IF(WEEKDAY(C29)=WEEKDAY($P$10),$S$10, IF(WEEKDAY(C29)=WEEKDAY($P$11),$S$11, IF(WEEKDAY(C29)=WEEKDAY($P$12),$S$12,"")))))))</f>
        <v>0</v>
      </c>
      <c r="AV29" s="0" t="n">
        <f aca="false">IF(IFERROR(MATCH($B29,Feiertage!$B$2:$B$34,0)&gt;0,0),1,0)</f>
        <v>1</v>
      </c>
      <c r="AW29" s="27" t="n">
        <f aca="false">IFERROR(HLOOKUP(DAY(B29),Urlaub!$C$4:$AG$16,MONTH(B29)+1,0),0)</f>
        <v>0</v>
      </c>
      <c r="AX29" s="28" t="n">
        <f aca="false">IFERROR(IF(OR(AW29=0,AW29="G"),0,IF(EXACT(LOWER(AW29),AW29),0.5*BB29,BB29)),"")</f>
        <v>0</v>
      </c>
      <c r="AY29" s="29" t="n">
        <f aca="false">IFERROR(IF(WEEKDAY(C29)=WEEKDAY($P$6),$R$6, IF(WEEKDAY(C29)=WEEKDAY($P$7),$R$7, IF(WEEKDAY(C29)=WEEKDAY($P$8),$R$8, IF(WEEKDAY(C29)=WEEKDAY($P$9),$R$9, IF(WEEKDAY(C29)=WEEKDAY($P$10),$R$10, IF(WEEKDAY(C29)=WEEKDAY($P$11),$R$11, IF(WEEKDAY(C29)=WEEKDAY($P$12),$R$12,""))))))),"")</f>
        <v>0.0208333333333333</v>
      </c>
      <c r="AZ29" s="30" t="n">
        <f aca="false">IF(F29,IF(E29,IF(E29&gt;F29,F29+"24:00"-E29,F29-E29),0),0)+IF(G29,IF(G29,IF(G29&gt;H29,H29+"24:00"-G29,H29-G29),0),0)</f>
        <v>0</v>
      </c>
      <c r="BA29" s="31" t="n">
        <f aca="false">AZ29*24</f>
        <v>0</v>
      </c>
      <c r="BB29" s="30" t="n">
        <f aca="false">IFERROR(IF(WEEKDAY(C29)=WEEKDAY($P$6),$Q$6, IF(WEEKDAY(C29)=WEEKDAY($P$7),$Q$7, IF(WEEKDAY(C29)=WEEKDAY($P$8),$Q$8, IF(WEEKDAY(C29)=WEEKDAY($P$9),$Q$9, IF(WEEKDAY(C29)=WEEKDAY($P$10),$Q$10, IF(WEEKDAY(C29)=WEEKDAY($P$11),$Q$11, IF(WEEKDAY(C29)=WEEKDAY($P$12),$Q$12,""))))))),"")</f>
        <v>0.333333333333333</v>
      </c>
    </row>
    <row r="30" customFormat="false" ht="17.35" hidden="false" customHeight="false" outlineLevel="0" collapsed="false">
      <c r="B30" s="32" t="n">
        <f aca="false">B29+1</f>
        <v>41998</v>
      </c>
      <c r="C30" s="33" t="n">
        <f aca="false">B30</f>
        <v>41998</v>
      </c>
      <c r="D30" s="19"/>
      <c r="E30" s="34"/>
      <c r="F30" s="34"/>
      <c r="G30" s="34"/>
      <c r="H30" s="34"/>
      <c r="I30" s="34" t="str">
        <f aca="true">IF(AZ30=0,"",IF(AY30=0,"",IF(OR(B30&lt;=TODAY(),AZ30),AY30,"")))</f>
        <v/>
      </c>
      <c r="J30" s="22" t="n">
        <f aca="false">IF(AND(Feiertage!$G$2&lt;&gt;"ja",AV30=1),IF(AZ30&gt;0,BB30+AZ30,BB30),IF(AZ30=0,0, IF(I30&lt;&gt;"",AZ30-I30,AZ30)))+AX30</f>
        <v>0</v>
      </c>
      <c r="K30" s="34" t="str">
        <f aca="false">IF(AV30=0,BB30,IF(Feiertage!$G$2="ja","00:00",BB30))</f>
        <v>00:00</v>
      </c>
      <c r="L30" s="22" t="str">
        <f aca="true">IF(OR(B30&lt;=TODAY(),J30,AW30="G"),IF(J30&lt;&gt;"",IF(J30-K30=0,"",J30-K30),IF(K30&lt;&gt;"",-K30,"")),"")</f>
        <v/>
      </c>
      <c r="M30" s="23" t="str">
        <f aca="false">IF(LOWER(AW30)=LOWER(Urlaub!$W$19),Urlaub!$S$19, IF(LOWER(AW30)=LOWER(Urlaub!$W$20),Urlaub!$S$20, IF(LOWER(AW30)=LOWER(Urlaub!$W$21),Urlaub!$S$21, IF(LOWER(AW30)=LOWER(Urlaub!$W$22),Urlaub!$S$22, IF(LOWER(AW30)=LOWER(Urlaub!$W$23),Urlaub!$S$23, IF(LOWER(AW30)=LOWER(Urlaub!$W$24),Urlaub!$S$24,""))))))&amp;IF(AND(EXACT(LOWER(AW30),AW30),AW30&lt;&gt;0)," 1/2","")</f>
        <v/>
      </c>
      <c r="N30" s="36" t="n">
        <f aca="false">24*J30*IF(WEEKDAY(C30)=WEEKDAY($P$6),$S$6, IF(WEEKDAY(C30)=WEEKDAY($P$7),$S$7, IF(WEEKDAY(C30)=WEEKDAY($P$8),$S$8, IF(WEEKDAY(C30)=WEEKDAY($P$9),$S$9, IF(WEEKDAY(C30)=WEEKDAY($P$10),$S$10, IF(WEEKDAY(C30)=WEEKDAY($P$11),$S$11, IF(WEEKDAY(C30)=WEEKDAY($P$12),$S$12,"")))))))</f>
        <v>0</v>
      </c>
      <c r="AV30" s="0" t="n">
        <f aca="false">IF(IFERROR(MATCH($B30,Feiertage!$B$2:$B$34,0)&gt;0,0),1,0)</f>
        <v>1</v>
      </c>
      <c r="AW30" s="27" t="n">
        <f aca="false">IFERROR(HLOOKUP(DAY(B30),Urlaub!$C$4:$AG$16,MONTH(B30)+1,0),0)</f>
        <v>0</v>
      </c>
      <c r="AX30" s="28" t="n">
        <f aca="false">IFERROR(IF(OR(AW30=0,AW30="G"),0,IF(EXACT(LOWER(AW30),AW30),0.5*BB30,BB30)),"")</f>
        <v>0</v>
      </c>
      <c r="AY30" s="29" t="n">
        <f aca="false">IFERROR(IF(WEEKDAY(C30)=WEEKDAY($P$6),$R$6, IF(WEEKDAY(C30)=WEEKDAY($P$7),$R$7, IF(WEEKDAY(C30)=WEEKDAY($P$8),$R$8, IF(WEEKDAY(C30)=WEEKDAY($P$9),$R$9, IF(WEEKDAY(C30)=WEEKDAY($P$10),$R$10, IF(WEEKDAY(C30)=WEEKDAY($P$11),$R$11, IF(WEEKDAY(C30)=WEEKDAY($P$12),$R$12,""))))))),"")</f>
        <v>0.0208333333333333</v>
      </c>
      <c r="AZ30" s="30" t="n">
        <f aca="false">IF(F30,IF(E30,IF(E30&gt;F30,F30+"24:00"-E30,F30-E30),0),0)+IF(G30,IF(G30,IF(G30&gt;H30,H30+"24:00"-G30,H30-G30),0),0)</f>
        <v>0</v>
      </c>
      <c r="BA30" s="31" t="n">
        <f aca="false">AZ30*24</f>
        <v>0</v>
      </c>
      <c r="BB30" s="30" t="n">
        <f aca="false">IFERROR(IF(WEEKDAY(C30)=WEEKDAY($P$6),$Q$6, IF(WEEKDAY(C30)=WEEKDAY($P$7),$Q$7, IF(WEEKDAY(C30)=WEEKDAY($P$8),$Q$8, IF(WEEKDAY(C30)=WEEKDAY($P$9),$Q$9, IF(WEEKDAY(C30)=WEEKDAY($P$10),$Q$10, IF(WEEKDAY(C30)=WEEKDAY($P$11),$Q$11, IF(WEEKDAY(C30)=WEEKDAY($P$12),$Q$12,""))))))),"")</f>
        <v>0.333333333333333</v>
      </c>
    </row>
    <row r="31" customFormat="false" ht="17.35" hidden="false" customHeight="false" outlineLevel="0" collapsed="false">
      <c r="B31" s="32" t="n">
        <f aca="false">B30+1</f>
        <v>41999</v>
      </c>
      <c r="C31" s="33" t="n">
        <f aca="false">B31</f>
        <v>41999</v>
      </c>
      <c r="D31" s="19"/>
      <c r="E31" s="34"/>
      <c r="F31" s="34"/>
      <c r="G31" s="34"/>
      <c r="H31" s="34"/>
      <c r="I31" s="34" t="str">
        <f aca="true">IF(AZ31=0,"",IF(AY31=0,"",IF(OR(B31&lt;=TODAY(),AZ31),AY31,"")))</f>
        <v/>
      </c>
      <c r="J31" s="22" t="n">
        <f aca="false">IF(AND(Feiertage!$G$2&lt;&gt;"ja",AV31=1),IF(AZ31&gt;0,BB31+AZ31,BB31),IF(AZ31=0,0, IF(I31&lt;&gt;"",AZ31-I31,AZ31)))+AX31</f>
        <v>0</v>
      </c>
      <c r="K31" s="34" t="n">
        <f aca="false">IF(AV31=0,BB31,IF(Feiertage!$G$2="ja","00:00",BB31))</f>
        <v>0.333333333333333</v>
      </c>
      <c r="L31" s="22" t="str">
        <f aca="true">IF(OR(B31&lt;=TODAY(),J31,AW31="G"),IF(J31&lt;&gt;"",IF(J31-K31=0,"",J31-K31),IF(K31&lt;&gt;"",-K31,"")),"")</f>
        <v/>
      </c>
      <c r="M31" s="23" t="str">
        <f aca="false">IF(LOWER(AW31)=LOWER(Urlaub!$W$19),Urlaub!$S$19, IF(LOWER(AW31)=LOWER(Urlaub!$W$20),Urlaub!$S$20, IF(LOWER(AW31)=LOWER(Urlaub!$W$21),Urlaub!$S$21, IF(LOWER(AW31)=LOWER(Urlaub!$W$22),Urlaub!$S$22, IF(LOWER(AW31)=LOWER(Urlaub!$W$23),Urlaub!$S$23, IF(LOWER(AW31)=LOWER(Urlaub!$W$24),Urlaub!$S$24,""))))))&amp;IF(AND(EXACT(LOWER(AW31),AW31),AW31&lt;&gt;0)," 1/2","")</f>
        <v/>
      </c>
      <c r="N31" s="36" t="n">
        <f aca="false">24*J31*IF(WEEKDAY(C31)=WEEKDAY($P$6),$S$6, IF(WEEKDAY(C31)=WEEKDAY($P$7),$S$7, IF(WEEKDAY(C31)=WEEKDAY($P$8),$S$8, IF(WEEKDAY(C31)=WEEKDAY($P$9),$S$9, IF(WEEKDAY(C31)=WEEKDAY($P$10),$S$10, IF(WEEKDAY(C31)=WEEKDAY($P$11),$S$11, IF(WEEKDAY(C31)=WEEKDAY($P$12),$S$12,"")))))))</f>
        <v>0</v>
      </c>
      <c r="AV31" s="0" t="n">
        <f aca="false">IF(IFERROR(MATCH($B31,Feiertage!$B$2:$B$34,0)&gt;0,0),1,0)</f>
        <v>0</v>
      </c>
      <c r="AW31" s="27" t="n">
        <f aca="false">IFERROR(HLOOKUP(DAY(B31),Urlaub!$C$4:$AG$16,MONTH(B31)+1,0),0)</f>
        <v>0</v>
      </c>
      <c r="AX31" s="28" t="n">
        <f aca="false">IFERROR(IF(OR(AW31=0,AW31="G"),0,IF(EXACT(LOWER(AW31),AW31),0.5*BB31,BB31)),"")</f>
        <v>0</v>
      </c>
      <c r="AY31" s="29" t="n">
        <f aca="false">IFERROR(IF(WEEKDAY(C31)=WEEKDAY($P$6),$R$6, IF(WEEKDAY(C31)=WEEKDAY($P$7),$R$7, IF(WEEKDAY(C31)=WEEKDAY($P$8),$R$8, IF(WEEKDAY(C31)=WEEKDAY($P$9),$R$9, IF(WEEKDAY(C31)=WEEKDAY($P$10),$R$10, IF(WEEKDAY(C31)=WEEKDAY($P$11),$R$11, IF(WEEKDAY(C31)=WEEKDAY($P$12),$R$12,""))))))),"")</f>
        <v>0.0208333333333333</v>
      </c>
      <c r="AZ31" s="30" t="n">
        <f aca="false">IF(F31,IF(E31,IF(E31&gt;F31,F31+"24:00"-E31,F31-E31),0),0)+IF(G31,IF(G31,IF(G31&gt;H31,H31+"24:00"-G31,H31-G31),0),0)</f>
        <v>0</v>
      </c>
      <c r="BA31" s="31" t="n">
        <f aca="false">AZ31*24</f>
        <v>0</v>
      </c>
      <c r="BB31" s="30" t="n">
        <f aca="false">IFERROR(IF(WEEKDAY(C31)=WEEKDAY($P$6),$Q$6, IF(WEEKDAY(C31)=WEEKDAY($P$7),$Q$7, IF(WEEKDAY(C31)=WEEKDAY($P$8),$Q$8, IF(WEEKDAY(C31)=WEEKDAY($P$9),$Q$9, IF(WEEKDAY(C31)=WEEKDAY($P$10),$Q$10, IF(WEEKDAY(C31)=WEEKDAY($P$11),$Q$11, IF(WEEKDAY(C31)=WEEKDAY($P$12),$Q$12,""))))))),"")</f>
        <v>0.333333333333333</v>
      </c>
    </row>
    <row r="32" customFormat="false" ht="17.35" hidden="false" customHeight="false" outlineLevel="0" collapsed="false">
      <c r="B32" s="32" t="n">
        <f aca="false">B31+1</f>
        <v>42000</v>
      </c>
      <c r="C32" s="33" t="n">
        <f aca="false">B32</f>
        <v>42000</v>
      </c>
      <c r="D32" s="19"/>
      <c r="E32" s="34"/>
      <c r="F32" s="34"/>
      <c r="G32" s="34"/>
      <c r="H32" s="34"/>
      <c r="I32" s="34" t="str">
        <f aca="true">IF(AZ32=0,"",IF(AY32=0,"",IF(OR(B32&lt;=TODAY(),AZ32),AY32,"")))</f>
        <v/>
      </c>
      <c r="J32" s="22" t="n">
        <f aca="false">IF(AND(Feiertage!$G$2&lt;&gt;"ja",AV32=1),IF(AZ32&gt;0,BB32+AZ32,BB32),IF(AZ32=0,0, IF(I32&lt;&gt;"",AZ32-I32,AZ32)))+AX32</f>
        <v>0</v>
      </c>
      <c r="K32" s="34" t="n">
        <f aca="false">IF(AV32=0,BB32,IF(Feiertage!$G$2="ja","00:00",BB32))</f>
        <v>0.25</v>
      </c>
      <c r="L32" s="22" t="str">
        <f aca="true">IF(OR(B32&lt;=TODAY(),J32,AW32="G"),IF(J32&lt;&gt;"",IF(J32-K32=0,"",J32-K32),IF(K32&lt;&gt;"",-K32,"")),"")</f>
        <v/>
      </c>
      <c r="M32" s="23" t="str">
        <f aca="false">IF(LOWER(AW32)=LOWER(Urlaub!$W$19),Urlaub!$S$19, IF(LOWER(AW32)=LOWER(Urlaub!$W$20),Urlaub!$S$20, IF(LOWER(AW32)=LOWER(Urlaub!$W$21),Urlaub!$S$21, IF(LOWER(AW32)=LOWER(Urlaub!$W$22),Urlaub!$S$22, IF(LOWER(AW32)=LOWER(Urlaub!$W$23),Urlaub!$S$23, IF(LOWER(AW32)=LOWER(Urlaub!$W$24),Urlaub!$S$24,""))))))&amp;IF(AND(EXACT(LOWER(AW32),AW32),AW32&lt;&gt;0)," 1/2","")</f>
        <v/>
      </c>
      <c r="N32" s="36" t="n">
        <f aca="false">24*J32*IF(WEEKDAY(C32)=WEEKDAY($P$6),$S$6, IF(WEEKDAY(C32)=WEEKDAY($P$7),$S$7, IF(WEEKDAY(C32)=WEEKDAY($P$8),$S$8, IF(WEEKDAY(C32)=WEEKDAY($P$9),$S$9, IF(WEEKDAY(C32)=WEEKDAY($P$10),$S$10, IF(WEEKDAY(C32)=WEEKDAY($P$11),$S$11, IF(WEEKDAY(C32)=WEEKDAY($P$12),$S$12,"")))))))</f>
        <v>0</v>
      </c>
      <c r="AV32" s="0" t="n">
        <f aca="false">IF(IFERROR(MATCH($B32,Feiertage!$B$2:$B$34,0)&gt;0,0),1,0)</f>
        <v>0</v>
      </c>
      <c r="AW32" s="27" t="n">
        <f aca="false">IFERROR(HLOOKUP(DAY(B32),Urlaub!$C$4:$AG$16,MONTH(B32)+1,0),0)</f>
        <v>0</v>
      </c>
      <c r="AX32" s="28" t="n">
        <f aca="false">IFERROR(IF(OR(AW32=0,AW32="G"),0,IF(EXACT(LOWER(AW32),AW32),0.5*BB32,BB32)),"")</f>
        <v>0</v>
      </c>
      <c r="AY32" s="29" t="n">
        <f aca="false">IFERROR(IF(WEEKDAY(C32)=WEEKDAY($P$6),$R$6, IF(WEEKDAY(C32)=WEEKDAY($P$7),$R$7, IF(WEEKDAY(C32)=WEEKDAY($P$8),$R$8, IF(WEEKDAY(C32)=WEEKDAY($P$9),$R$9, IF(WEEKDAY(C32)=WEEKDAY($P$10),$R$10, IF(WEEKDAY(C32)=WEEKDAY($P$11),$R$11, IF(WEEKDAY(C32)=WEEKDAY($P$12),$R$12,""))))))),"")</f>
        <v>0.0208333333333333</v>
      </c>
      <c r="AZ32" s="30" t="n">
        <f aca="false">IF(F32,IF(E32,IF(E32&gt;F32,F32+"24:00"-E32,F32-E32),0),0)+IF(G32,IF(G32,IF(G32&gt;H32,H32+"24:00"-G32,H32-G32),0),0)</f>
        <v>0</v>
      </c>
      <c r="BA32" s="31" t="n">
        <f aca="false">AZ32*24</f>
        <v>0</v>
      </c>
      <c r="BB32" s="30" t="n">
        <f aca="false">IFERROR(IF(WEEKDAY(C32)=WEEKDAY($P$6),$Q$6, IF(WEEKDAY(C32)=WEEKDAY($P$7),$Q$7, IF(WEEKDAY(C32)=WEEKDAY($P$8),$Q$8, IF(WEEKDAY(C32)=WEEKDAY($P$9),$Q$9, IF(WEEKDAY(C32)=WEEKDAY($P$10),$Q$10, IF(WEEKDAY(C32)=WEEKDAY($P$11),$Q$11, IF(WEEKDAY(C32)=WEEKDAY($P$12),$Q$12,""))))))),"")</f>
        <v>0.25</v>
      </c>
    </row>
    <row r="33" customFormat="false" ht="17.35" hidden="false" customHeight="false" outlineLevel="0" collapsed="false">
      <c r="B33" s="32" t="n">
        <f aca="false">IF(B32&lt;&gt;"",IF(MONTH($B$1)&lt;MONTH(B32+1),"",B32+1),"")</f>
        <v>42001</v>
      </c>
      <c r="C33" s="33" t="n">
        <f aca="false">B33</f>
        <v>42001</v>
      </c>
      <c r="D33" s="19"/>
      <c r="E33" s="34"/>
      <c r="F33" s="34"/>
      <c r="G33" s="34"/>
      <c r="H33" s="34"/>
      <c r="I33" s="34" t="str">
        <f aca="true">IF(AZ33=0,"",IF(AY33=0,"",IF(OR(B33&lt;=TODAY(),AZ33),AY33,"")))</f>
        <v/>
      </c>
      <c r="J33" s="22" t="n">
        <f aca="false">IF(B33&lt;&gt;"",IF(AND(Feiertage!$G$2&lt;&gt;"ja",AV33=1),IF(AZ33&gt;0,BB33+AZ33,BB33),IF(AZ33=0,0, IF(I33&lt;&gt;"",AZ33-I33,AZ33)))+AX33,"")</f>
        <v>0</v>
      </c>
      <c r="K33" s="34" t="n">
        <f aca="false">IF(B33&lt;&gt;"",IF(AV33=0,BB33,IF(Feiertage!$G$2="ja","00:00",BB33)),"")</f>
        <v>0</v>
      </c>
      <c r="L33" s="22" t="str">
        <f aca="true">IF(OR(B33&lt;=TODAY(),J33,AW33="G"),IF(J33&lt;&gt;"",IF(J33-K33=0,"",J33-K33),IF(K33&lt;&gt;"",-K33,"")),"")</f>
        <v/>
      </c>
      <c r="M33" s="23" t="str">
        <f aca="false">IF(LOWER(AW33)=LOWER(Urlaub!$W$19),Urlaub!$S$19, IF(LOWER(AW33)=LOWER(Urlaub!$W$20),Urlaub!$S$20, IF(LOWER(AW33)=LOWER(Urlaub!$W$21),Urlaub!$S$21, IF(LOWER(AW33)=LOWER(Urlaub!$W$22),Urlaub!$S$22, IF(LOWER(AW33)=LOWER(Urlaub!$W$23),Urlaub!$S$23, IF(LOWER(AW33)=LOWER(Urlaub!$W$24),Urlaub!$S$24,""))))))&amp;IF(AND(EXACT(LOWER(AW33),AW33),AW33&lt;&gt;0)," 1/2","")</f>
        <v/>
      </c>
      <c r="N33" s="36" t="n">
        <f aca="false">IF(J33&lt;&gt;"",24*J33*IF(WEEKDAY(C33)=WEEKDAY($P$6),$S$6, IF(WEEKDAY(C33)=WEEKDAY($P$7),$S$7, IF(WEEKDAY(C33)=WEEKDAY($P$8),$S$8, IF(WEEKDAY(C33)=WEEKDAY($P$9),$S$9, IF(WEEKDAY(C33)=WEEKDAY($P$10),$S$10, IF(WEEKDAY(C33)=WEEKDAY($P$11),$S$11, IF(WEEKDAY(C33)=WEEKDAY($P$12),$S$12,""))))))),"")</f>
        <v>0</v>
      </c>
      <c r="AV33" s="0" t="n">
        <f aca="false">IF(IFERROR(MATCH($B33,Feiertage!$B$2:$B$34,0)&gt;0,0),1,0)</f>
        <v>0</v>
      </c>
      <c r="AW33" s="27" t="n">
        <f aca="false">IFERROR(HLOOKUP(DAY(B33),Urlaub!$C$4:$AG$16,MONTH(B33)+1,0),0)</f>
        <v>0</v>
      </c>
      <c r="AX33" s="28" t="n">
        <f aca="false">IFERROR(IF(OR(AW33=0,AW33="G"),0,IF(EXACT(LOWER(AW33),AW33),0.5*BB33,BB33)),"")</f>
        <v>0</v>
      </c>
      <c r="AY33" s="29" t="n">
        <f aca="false">IFERROR(IF(WEEKDAY(C33)=WEEKDAY($P$6),$R$6, IF(WEEKDAY(C33)=WEEKDAY($P$7),$R$7, IF(WEEKDAY(C33)=WEEKDAY($P$8),$R$8, IF(WEEKDAY(C33)=WEEKDAY($P$9),$R$9, IF(WEEKDAY(C33)=WEEKDAY($P$10),$R$10, IF(WEEKDAY(C33)=WEEKDAY($P$11),$R$11, IF(WEEKDAY(C33)=WEEKDAY($P$12),$R$12,""))))))),"")</f>
        <v>0.0208333333333333</v>
      </c>
      <c r="AZ33" s="30" t="n">
        <f aca="false">IF(F33,IF(E33,IF(E33&gt;F33,F33+"24:00"-E33,F33-E33),0),0)+IF(G33,IF(G33,IF(G33&gt;H33,H33+"24:00"-G33,H33-G33),0),0)</f>
        <v>0</v>
      </c>
      <c r="BA33" s="31" t="n">
        <f aca="false">AZ33*24</f>
        <v>0</v>
      </c>
      <c r="BB33" s="30" t="n">
        <f aca="false">IFERROR(IF(WEEKDAY(C33)=WEEKDAY($P$6),$Q$6, IF(WEEKDAY(C33)=WEEKDAY($P$7),$Q$7, IF(WEEKDAY(C33)=WEEKDAY($P$8),$Q$8, IF(WEEKDAY(C33)=WEEKDAY($P$9),$Q$9, IF(WEEKDAY(C33)=WEEKDAY($P$10),$Q$10, IF(WEEKDAY(C33)=WEEKDAY($P$11),$Q$11, IF(WEEKDAY(C33)=WEEKDAY($P$12),$Q$12,""))))))),"")</f>
        <v>0</v>
      </c>
    </row>
    <row r="34" customFormat="false" ht="17.35" hidden="false" customHeight="false" outlineLevel="0" collapsed="false">
      <c r="B34" s="32" t="n">
        <f aca="false">IF(B33&lt;&gt;"",IF(MONTH($B$1)&lt;MONTH(B33+1),"",B33+1),"")</f>
        <v>42002</v>
      </c>
      <c r="C34" s="33" t="n">
        <f aca="false">B34</f>
        <v>42002</v>
      </c>
      <c r="D34" s="19"/>
      <c r="E34" s="34"/>
      <c r="F34" s="34"/>
      <c r="G34" s="34"/>
      <c r="H34" s="34"/>
      <c r="I34" s="34" t="str">
        <f aca="true">IF(AZ34=0,"",IF(AY34=0,"",IF(OR(B34&lt;=TODAY(),AZ34),AY34,"")))</f>
        <v/>
      </c>
      <c r="J34" s="22" t="n">
        <f aca="false">IF(B34&lt;&gt;"",IF(AND(Feiertage!$G$2&lt;&gt;"ja",AV34=1),IF(AZ34&gt;0,BB34+AZ34,BB34),IF(AZ34=0,0, IF(I34&lt;&gt;"",AZ34-I34,AZ34)))+AX34,"")</f>
        <v>0</v>
      </c>
      <c r="K34" s="34" t="n">
        <f aca="false">IF(B34&lt;&gt;"",IF(AV34=0,BB34,IF(Feiertage!$G$2="ja","00:00",BB34)),"")</f>
        <v>0</v>
      </c>
      <c r="L34" s="22" t="str">
        <f aca="true">IF(OR(B34&lt;=TODAY(),J34,AW34="G"),IF(J34&lt;&gt;"",IF(J34-K34=0,"",J34-K34),IF(K34&lt;&gt;"",-K34,"")),"")</f>
        <v/>
      </c>
      <c r="M34" s="23" t="str">
        <f aca="false">IF(LOWER(AW34)=LOWER(Urlaub!$W$19),Urlaub!$S$19, IF(LOWER(AW34)=LOWER(Urlaub!$W$20),Urlaub!$S$20, IF(LOWER(AW34)=LOWER(Urlaub!$W$21),Urlaub!$S$21, IF(LOWER(AW34)=LOWER(Urlaub!$W$22),Urlaub!$S$22, IF(LOWER(AW34)=LOWER(Urlaub!$W$23),Urlaub!$S$23, IF(LOWER(AW34)=LOWER(Urlaub!$W$24),Urlaub!$S$24,""))))))&amp;IF(AND(EXACT(LOWER(AW34),AW34),AW34&lt;&gt;0)," 1/2","")</f>
        <v/>
      </c>
      <c r="N34" s="36" t="n">
        <f aca="false">IF(J34&lt;&gt;"",24*J34*IF(WEEKDAY(C34)=WEEKDAY($P$6),$S$6, IF(WEEKDAY(C34)=WEEKDAY($P$7),$S$7, IF(WEEKDAY(C34)=WEEKDAY($P$8),$S$8, IF(WEEKDAY(C34)=WEEKDAY($P$9),$S$9, IF(WEEKDAY(C34)=WEEKDAY($P$10),$S$10, IF(WEEKDAY(C34)=WEEKDAY($P$11),$S$11, IF(WEEKDAY(C34)=WEEKDAY($P$12),$S$12,""))))))),"")</f>
        <v>0</v>
      </c>
      <c r="AV34" s="0" t="n">
        <f aca="false">IF(IFERROR(MATCH($B34,Feiertage!$B$2:$B$34,0)&gt;0,0),1,0)</f>
        <v>0</v>
      </c>
      <c r="AW34" s="27" t="n">
        <f aca="false">IFERROR(HLOOKUP(DAY(B34),Urlaub!$C$4:$AG$16,MONTH(B34)+1,0),0)</f>
        <v>0</v>
      </c>
      <c r="AX34" s="28" t="n">
        <f aca="false">IFERROR(IF(OR(AW34=0,AW34="G"),0,IF(EXACT(LOWER(AW34),AW34),0.5*BB34,BB34)),"")</f>
        <v>0</v>
      </c>
      <c r="AY34" s="29" t="n">
        <f aca="false">IFERROR(IF(WEEKDAY(C34)=WEEKDAY($P$6),$R$6, IF(WEEKDAY(C34)=WEEKDAY($P$7),$R$7, IF(WEEKDAY(C34)=WEEKDAY($P$8),$R$8, IF(WEEKDAY(C34)=WEEKDAY($P$9),$R$9, IF(WEEKDAY(C34)=WEEKDAY($P$10),$R$10, IF(WEEKDAY(C34)=WEEKDAY($P$11),$R$11, IF(WEEKDAY(C34)=WEEKDAY($P$12),$R$12,""))))))),"")</f>
        <v>0.0208333333333333</v>
      </c>
      <c r="AZ34" s="30" t="n">
        <f aca="false">IF(F34,IF(E34,IF(E34&gt;F34,F34+"24:00"-E34,F34-E34),0),0)+IF(G34,IF(G34,IF(G34&gt;H34,H34+"24:00"-G34,H34-G34),0),0)</f>
        <v>0</v>
      </c>
      <c r="BA34" s="31" t="n">
        <f aca="false">AZ34*24</f>
        <v>0</v>
      </c>
      <c r="BB34" s="30" t="n">
        <f aca="false">IFERROR(IF(WEEKDAY(C34)=WEEKDAY($P$6),$Q$6, IF(WEEKDAY(C34)=WEEKDAY($P$7),$Q$7, IF(WEEKDAY(C34)=WEEKDAY($P$8),$Q$8, IF(WEEKDAY(C34)=WEEKDAY($P$9),$Q$9, IF(WEEKDAY(C34)=WEEKDAY($P$10),$Q$10, IF(WEEKDAY(C34)=WEEKDAY($P$11),$Q$11, IF(WEEKDAY(C34)=WEEKDAY($P$12),$Q$12,""))))))),"")</f>
        <v>0</v>
      </c>
    </row>
    <row r="35" customFormat="false" ht="17.35" hidden="false" customHeight="false" outlineLevel="0" collapsed="false">
      <c r="B35" s="56" t="n">
        <f aca="false">IF(B34&lt;&gt;"",IF(MONTH($B$1)&lt;MONTH(B34+1),"",B34+1),"")</f>
        <v>42003</v>
      </c>
      <c r="C35" s="57" t="n">
        <f aca="false">B35</f>
        <v>42003</v>
      </c>
      <c r="D35" s="58"/>
      <c r="E35" s="59"/>
      <c r="F35" s="59"/>
      <c r="G35" s="59"/>
      <c r="H35" s="60"/>
      <c r="I35" s="60" t="str">
        <f aca="true">IF(AZ35=0,"",IF(AY35=0,"",IF(OR(B35&lt;=TODAY(),AZ35),AY35,"")))</f>
        <v/>
      </c>
      <c r="J35" s="61" t="n">
        <f aca="false">IF(B35&lt;&gt;"",IF(AND(Feiertage!$G$2&lt;&gt;"ja",AV35=1),IF(AZ35&gt;0,BB35+AZ35,BB35),IF(AZ35=0,0, IF(I35&lt;&gt;"",AZ35-I35,AZ35)))+AX35,"")</f>
        <v>0</v>
      </c>
      <c r="K35" s="59" t="n">
        <f aca="false">IF(B35&lt;&gt;"",IF(AV35=0,BB35,IF(Feiertage!$G$2="ja","00:00",BB35)),"")</f>
        <v>0.333333333333333</v>
      </c>
      <c r="L35" s="22" t="str">
        <f aca="true">IF(OR(B35&lt;=TODAY(),J35,AW35="G"),IF(J35&lt;&gt;"",IF(J35-K35=0,"",J35-K35),IF(K35&lt;&gt;"",-K35,"")),"")</f>
        <v/>
      </c>
      <c r="M35" s="62" t="str">
        <f aca="false">IF(LOWER(AW35)=LOWER(Urlaub!$W$19),Urlaub!$S$19, IF(LOWER(AW35)=LOWER(Urlaub!$W$20),Urlaub!$S$20, IF(LOWER(AW35)=LOWER(Urlaub!$W$21),Urlaub!$S$21, IF(LOWER(AW35)=LOWER(Urlaub!$W$22),Urlaub!$S$22, IF(LOWER(AW35)=LOWER(Urlaub!$W$23),Urlaub!$S$23, IF(LOWER(AW35)=LOWER(Urlaub!$W$24),Urlaub!$S$24,""))))))&amp;IF(AND(EXACT(LOWER(AW35),AW35),AW35&lt;&gt;0)," 1/2","")</f>
        <v/>
      </c>
      <c r="N35" s="63" t="n">
        <f aca="false">IF(J35&lt;&gt;"",24*J35*IF(WEEKDAY(C35)=WEEKDAY($P$6),$S$6, IF(WEEKDAY(C35)=WEEKDAY($P$7),$S$7, IF(WEEKDAY(C35)=WEEKDAY($P$8),$S$8, IF(WEEKDAY(C35)=WEEKDAY($P$9),$S$9, IF(WEEKDAY(C35)=WEEKDAY($P$10),$S$10, IF(WEEKDAY(C35)=WEEKDAY($P$11),$S$11, IF(WEEKDAY(C35)=WEEKDAY($P$12),$S$12,""))))))),"")</f>
        <v>0</v>
      </c>
      <c r="AV35" s="0" t="n">
        <f aca="false">IF(IFERROR(MATCH($B35,Feiertage!$B$2:$B$34,0)&gt;0,0),1,0)</f>
        <v>0</v>
      </c>
      <c r="AW35" s="27" t="n">
        <f aca="false">IFERROR(HLOOKUP(DAY(B35),Urlaub!$C$4:$AG$16,MONTH(B35)+1,0),0)</f>
        <v>0</v>
      </c>
      <c r="AX35" s="28" t="n">
        <f aca="false">IFERROR(IF(OR(AW35=0,AW35="G"),0,IF(EXACT(LOWER(AW35),AW35),0.5*BB35,BB35)),"")</f>
        <v>0</v>
      </c>
      <c r="AY35" s="29" t="n">
        <f aca="false">IFERROR(IF(WEEKDAY(C35)=WEEKDAY($P$6),$R$6, IF(WEEKDAY(C35)=WEEKDAY($P$7),$R$7, IF(WEEKDAY(C35)=WEEKDAY($P$8),$R$8, IF(WEEKDAY(C35)=WEEKDAY($P$9),$R$9, IF(WEEKDAY(C35)=WEEKDAY($P$10),$R$10, IF(WEEKDAY(C35)=WEEKDAY($P$11),$R$11, IF(WEEKDAY(C35)=WEEKDAY($P$12),$R$12,""))))))),"")</f>
        <v>0.0208333333333333</v>
      </c>
      <c r="AZ35" s="30" t="n">
        <f aca="false">IF(F35,IF(E35,IF(E35&gt;F35,F35+"24:00"-E35,F35-E35),0),0)+IF(G35,IF(G35,IF(G35&gt;H35,H35+"24:00"-G35,H35-G35),0),0)</f>
        <v>0</v>
      </c>
      <c r="BA35" s="31" t="n">
        <f aca="false">AZ35*24</f>
        <v>0</v>
      </c>
      <c r="BB35" s="30" t="n">
        <f aca="false">IFERROR(IF(WEEKDAY(C35)=WEEKDAY($P$6),$Q$6, IF(WEEKDAY(C35)=WEEKDAY($P$7),$Q$7, IF(WEEKDAY(C35)=WEEKDAY($P$8),$Q$8, IF(WEEKDAY(C35)=WEEKDAY($P$9),$Q$9, IF(WEEKDAY(C35)=WEEKDAY($P$10),$Q$10, IF(WEEKDAY(C35)=WEEKDAY($P$11),$Q$11, IF(WEEKDAY(C35)=WEEKDAY($P$12),$Q$12,""))))))),"")</f>
        <v>0.333333333333333</v>
      </c>
    </row>
    <row r="36" customFormat="false" ht="5.25" hidden="false" customHeight="true" outlineLevel="0" collapsed="false">
      <c r="B36" s="64"/>
      <c r="H36" s="65"/>
      <c r="I36" s="65"/>
      <c r="J36" s="65"/>
      <c r="K36" s="8"/>
      <c r="L36" s="65"/>
    </row>
    <row r="37" customFormat="false" ht="24" hidden="false" customHeight="false" outlineLevel="0" collapsed="false">
      <c r="B37" s="66" t="s">
        <v>20</v>
      </c>
      <c r="C37" s="66"/>
      <c r="D37" s="66"/>
      <c r="E37" s="66"/>
      <c r="F37" s="66"/>
      <c r="G37" s="66"/>
      <c r="H37" s="66"/>
      <c r="I37" s="66"/>
      <c r="J37" s="67" t="n">
        <f aca="false">SUM(J5:J35)</f>
        <v>0</v>
      </c>
      <c r="K37" s="67" t="n">
        <f aca="false">SUM(K5:K35)</f>
        <v>6</v>
      </c>
      <c r="L37" s="67" t="n">
        <f aca="false">SUM(L5:L35)</f>
        <v>0</v>
      </c>
      <c r="M37" s="67" t="n">
        <f aca="false">SUM(AX5:AX35)</f>
        <v>0</v>
      </c>
      <c r="N37" s="68" t="n">
        <f aca="false">SUM(N5:N35)</f>
        <v>0</v>
      </c>
    </row>
  </sheetData>
  <mergeCells count="5">
    <mergeCell ref="B1:N1"/>
    <mergeCell ref="E3:H3"/>
    <mergeCell ref="P4:S4"/>
    <mergeCell ref="U4:V4"/>
    <mergeCell ref="B37:I37"/>
  </mergeCells>
  <conditionalFormatting sqref="B5:N35">
    <cfRule type="expression" priority="2" aboveAverage="0" equalAverage="0" bottom="0" percent="0" rank="0" text="" dxfId="0">
      <formula>COUNTIF(Feiertage!$B$2:$B$18,$B5)</formula>
    </cfRule>
    <cfRule type="expression" priority="3" aboveAverage="0" equalAverage="0" bottom="0" percent="0" rank="0" text="" dxfId="1">
      <formula>WEEKDAY($B5,2)&gt;5</formula>
    </cfRule>
  </conditionalFormatting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BR24"/>
  <sheetViews>
    <sheetView showFormulas="false" showGridLines="true" showRowColHeaders="true" showZeros="true" rightToLeft="false" tabSelected="false" showOutlineSymbols="true" defaultGridColor="true" view="normal" topLeftCell="A4" colorId="64" zoomScale="100" zoomScaleNormal="100" zoomScalePageLayoutView="100" workbookViewId="0">
      <selection pane="topLeft" activeCell="N5" activeCellId="0" sqref="N5"/>
    </sheetView>
  </sheetViews>
  <sheetFormatPr defaultRowHeight="20.25" zeroHeight="false" outlineLevelRow="0" outlineLevelCol="0"/>
  <cols>
    <col collapsed="false" customWidth="true" hidden="false" outlineLevel="0" max="1" min="1" style="69" width="4.57"/>
    <col collapsed="false" customWidth="true" hidden="false" outlineLevel="0" max="2" min="2" style="0" width="13.57"/>
    <col collapsed="false" customWidth="true" hidden="false" outlineLevel="0" max="36" min="3" style="0" width="4.57"/>
    <col collapsed="false" customWidth="true" hidden="false" outlineLevel="0" max="37" min="37" style="69" width="4.57"/>
    <col collapsed="false" customWidth="true" hidden="false" outlineLevel="0" max="38" min="38" style="69" width="4.71"/>
    <col collapsed="false" customWidth="true" hidden="false" outlineLevel="0" max="39" min="39" style="70" width="5.01"/>
    <col collapsed="false" customWidth="true" hidden="false" outlineLevel="0" max="40" min="40" style="69" width="12.71"/>
    <col collapsed="false" customWidth="true" hidden="false" outlineLevel="0" max="47" min="41" style="69" width="6.15"/>
    <col collapsed="false" customWidth="true" hidden="false" outlineLevel="0" max="59" min="48" style="69" width="7.15"/>
    <col collapsed="false" customWidth="true" hidden="false" outlineLevel="0" max="69" min="60" style="0" width="7.15"/>
    <col collapsed="false" customWidth="true" hidden="false" outlineLevel="0" max="1025" min="70" style="0" width="4.57"/>
  </cols>
  <sheetData>
    <row r="1" s="69" customFormat="true" ht="5.25" hidden="false" customHeight="true" outlineLevel="0" collapsed="false"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M1" s="70"/>
    </row>
    <row r="2" s="69" customFormat="true" ht="27" hidden="false" customHeight="true" outlineLevel="0" collapsed="false">
      <c r="B2" s="72" t="n">
        <f aca="false">YEAR(Januar!B1)</f>
        <v>2018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M2" s="70"/>
    </row>
    <row r="3" s="69" customFormat="true" ht="6" hidden="false" customHeight="true" outlineLevel="0" collapsed="false"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M3" s="70"/>
    </row>
    <row r="4" customFormat="false" ht="25.5" hidden="false" customHeight="true" outlineLevel="0" collapsed="false">
      <c r="B4" s="73" t="s">
        <v>21</v>
      </c>
      <c r="C4" s="74" t="n">
        <v>1</v>
      </c>
      <c r="D4" s="74" t="n">
        <v>2</v>
      </c>
      <c r="E4" s="74" t="n">
        <v>3</v>
      </c>
      <c r="F4" s="74" t="n">
        <v>4</v>
      </c>
      <c r="G4" s="74" t="n">
        <v>5</v>
      </c>
      <c r="H4" s="74" t="n">
        <v>6</v>
      </c>
      <c r="I4" s="74" t="n">
        <v>7</v>
      </c>
      <c r="J4" s="74" t="n">
        <v>8</v>
      </c>
      <c r="K4" s="74" t="n">
        <v>9</v>
      </c>
      <c r="L4" s="75" t="n">
        <v>10</v>
      </c>
      <c r="M4" s="75" t="n">
        <v>11</v>
      </c>
      <c r="N4" s="75" t="n">
        <v>12</v>
      </c>
      <c r="O4" s="75" t="n">
        <v>13</v>
      </c>
      <c r="P4" s="75" t="n">
        <v>14</v>
      </c>
      <c r="Q4" s="75" t="n">
        <v>15</v>
      </c>
      <c r="R4" s="75" t="n">
        <v>16</v>
      </c>
      <c r="S4" s="75" t="n">
        <v>17</v>
      </c>
      <c r="T4" s="75" t="n">
        <v>18</v>
      </c>
      <c r="U4" s="75" t="n">
        <v>19</v>
      </c>
      <c r="V4" s="75" t="n">
        <v>20</v>
      </c>
      <c r="W4" s="75" t="n">
        <v>21</v>
      </c>
      <c r="X4" s="75" t="n">
        <v>22</v>
      </c>
      <c r="Y4" s="75" t="n">
        <v>23</v>
      </c>
      <c r="Z4" s="75" t="n">
        <v>24</v>
      </c>
      <c r="AA4" s="75" t="n">
        <v>25</v>
      </c>
      <c r="AB4" s="75" t="n">
        <v>26</v>
      </c>
      <c r="AC4" s="75" t="n">
        <v>27</v>
      </c>
      <c r="AD4" s="75" t="n">
        <v>28</v>
      </c>
      <c r="AE4" s="75" t="n">
        <v>29</v>
      </c>
      <c r="AF4" s="75" t="n">
        <v>30</v>
      </c>
      <c r="AG4" s="76" t="n">
        <v>31</v>
      </c>
      <c r="AH4" s="77" t="str">
        <f aca="false">W19</f>
        <v>U</v>
      </c>
      <c r="AI4" s="78" t="str">
        <f aca="false">W20</f>
        <v>D</v>
      </c>
      <c r="AJ4" s="79" t="str">
        <f aca="false">W21</f>
        <v>K</v>
      </c>
      <c r="AK4" s="80" t="str">
        <f aca="false">W22</f>
        <v>G</v>
      </c>
      <c r="AL4" s="81" t="str">
        <f aca="false">W23</f>
        <v>E</v>
      </c>
      <c r="AM4" s="82" t="str">
        <f aca="false">W24</f>
        <v>S</v>
      </c>
      <c r="AN4" s="83"/>
      <c r="AO4" s="83"/>
      <c r="AP4" s="83"/>
      <c r="AQ4" s="83"/>
      <c r="AR4" s="83"/>
      <c r="AS4" s="83"/>
      <c r="AT4" s="83"/>
      <c r="AU4" s="83"/>
      <c r="AV4" s="83"/>
      <c r="AW4" s="83"/>
      <c r="AX4" s="83"/>
      <c r="AY4" s="83"/>
      <c r="AZ4" s="83"/>
      <c r="BA4" s="83"/>
      <c r="BB4" s="83"/>
      <c r="BC4" s="83"/>
      <c r="BD4" s="83"/>
      <c r="BE4" s="83"/>
      <c r="BF4" s="83"/>
      <c r="BG4" s="83"/>
      <c r="BH4" s="83"/>
      <c r="BI4" s="83"/>
      <c r="BJ4" s="83"/>
      <c r="BK4" s="83"/>
      <c r="BL4" s="83"/>
      <c r="BM4" s="83"/>
      <c r="BN4" s="83"/>
      <c r="BO4" s="83"/>
      <c r="BP4" s="83"/>
      <c r="BQ4" s="83"/>
      <c r="BR4" s="83"/>
    </row>
    <row r="5" customFormat="false" ht="21" hidden="false" customHeight="true" outlineLevel="0" collapsed="false">
      <c r="B5" s="84" t="n">
        <f aca="false">DATEVALUE("01.01."&amp;$B$2)</f>
        <v>41639</v>
      </c>
      <c r="C5" s="85"/>
      <c r="D5" s="86"/>
      <c r="E5" s="86"/>
      <c r="F5" s="86"/>
      <c r="G5" s="86"/>
      <c r="H5" s="86"/>
      <c r="I5" s="86"/>
      <c r="J5" s="86"/>
      <c r="K5" s="86"/>
      <c r="L5" s="86"/>
      <c r="M5" s="86" t="s">
        <v>22</v>
      </c>
      <c r="N5" s="86" t="s">
        <v>22</v>
      </c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7"/>
      <c r="AH5" s="88" t="n">
        <f aca="false">SUMPRODUCT((--EXACT("u",C5:AG5)))/2+SUMPRODUCT((--EXACT("U",C5:AG5)))</f>
        <v>0</v>
      </c>
      <c r="AI5" s="88" t="n">
        <f aca="false">SUMPRODUCT((--EXACT("d",C5:AG5)))/2+SUMPRODUCT((--EXACT("D",C5:AG5)))</f>
        <v>0</v>
      </c>
      <c r="AJ5" s="88" t="n">
        <f aca="false">SUMPRODUCT((--EXACT("k",C5:AG5)))/2+SUMPRODUCT((--EXACT("K",C5:AG5)))</f>
        <v>2</v>
      </c>
      <c r="AK5" s="88" t="n">
        <f aca="false">SUMPRODUCT((--EXACT("g",C5:AG5)))/2+SUMPRODUCT((--EXACT("G",C5:AG5)))</f>
        <v>0</v>
      </c>
      <c r="AL5" s="88" t="n">
        <f aca="false">SUMPRODUCT((--EXACT("e",C5:AG5)))/2+SUMPRODUCT((--EXACT("E",C5:AG5)))</f>
        <v>0</v>
      </c>
      <c r="AM5" s="88" t="n">
        <f aca="false">SUMPRODUCT((--EXACT("s",C5:AG5)))/2+SUMPRODUCT((--EXACT("S",C5:AG5)))</f>
        <v>0</v>
      </c>
      <c r="AN5" s="89"/>
      <c r="AO5" s="89"/>
      <c r="AP5" s="89"/>
      <c r="AQ5" s="89"/>
      <c r="AR5" s="89"/>
      <c r="AS5" s="89"/>
      <c r="AT5" s="89"/>
      <c r="AU5" s="89"/>
      <c r="AV5" s="89"/>
      <c r="AW5" s="89"/>
      <c r="AX5" s="89"/>
      <c r="AY5" s="89"/>
      <c r="AZ5" s="89"/>
      <c r="BA5" s="89"/>
      <c r="BB5" s="89"/>
      <c r="BC5" s="89"/>
      <c r="BD5" s="89"/>
      <c r="BE5" s="89"/>
      <c r="BF5" s="89"/>
      <c r="BG5" s="89"/>
      <c r="BH5" s="89"/>
      <c r="BI5" s="89"/>
      <c r="BJ5" s="89"/>
      <c r="BK5" s="89"/>
      <c r="BL5" s="89"/>
      <c r="BM5" s="89"/>
      <c r="BN5" s="89"/>
      <c r="BO5" s="89"/>
      <c r="BP5" s="89"/>
      <c r="BQ5" s="89"/>
      <c r="BR5" s="83"/>
    </row>
    <row r="6" customFormat="false" ht="21" hidden="false" customHeight="true" outlineLevel="0" collapsed="false">
      <c r="B6" s="90" t="n">
        <f aca="false">DATEVALUE("01.02."&amp;$B$2)</f>
        <v>41670</v>
      </c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3"/>
      <c r="AF6" s="93"/>
      <c r="AG6" s="94" t="s">
        <v>23</v>
      </c>
      <c r="AH6" s="95" t="n">
        <f aca="false">SUMPRODUCT((--EXACT("u",C6:AG6)))/2+SUMPRODUCT((--EXACT("U",C6:AG6)))</f>
        <v>0</v>
      </c>
      <c r="AI6" s="95" t="n">
        <f aca="false">SUMPRODUCT((--EXACT("d",C6:AG6)))/2+SUMPRODUCT((--EXACT("D",C6:AG6)))</f>
        <v>0</v>
      </c>
      <c r="AJ6" s="95" t="n">
        <f aca="false">SUMPRODUCT((--EXACT("k",C6:AG6)))/2+SUMPRODUCT((--EXACT("K",C6:AG6)))</f>
        <v>0</v>
      </c>
      <c r="AK6" s="88" t="n">
        <f aca="false">SUMPRODUCT((--EXACT("g",C6:AG6)))/2+SUMPRODUCT((--EXACT("G",C6:AG6)))</f>
        <v>0</v>
      </c>
      <c r="AL6" s="88" t="n">
        <f aca="false">SUMPRODUCT((--EXACT("e",C6:AG6)))/2+SUMPRODUCT((--EXACT("E",C6:AG6)))</f>
        <v>0</v>
      </c>
      <c r="AM6" s="88" t="n">
        <f aca="false">SUMPRODUCT((--EXACT("s",C6:AG6)))/2+SUMPRODUCT((--EXACT("S",C6:AG6)))</f>
        <v>0</v>
      </c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  <c r="BN6" s="83"/>
      <c r="BO6" s="83"/>
      <c r="BP6" s="83"/>
      <c r="BQ6" s="83"/>
      <c r="BR6" s="83"/>
    </row>
    <row r="7" customFormat="false" ht="21" hidden="false" customHeight="true" outlineLevel="0" collapsed="false">
      <c r="B7" s="90" t="n">
        <f aca="false">DATEVALUE("01.03."&amp;$B$2)</f>
        <v>41698</v>
      </c>
      <c r="C7" s="91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6"/>
      <c r="AH7" s="95" t="n">
        <f aca="false">SUMPRODUCT((--EXACT("u",C7:AG7)))/2+SUMPRODUCT((--EXACT("U",C7:AG7)))</f>
        <v>0</v>
      </c>
      <c r="AI7" s="95" t="n">
        <f aca="false">SUMPRODUCT((--EXACT("d",C7:AG7)))/2+SUMPRODUCT((--EXACT("D",C7:AG7)))</f>
        <v>0</v>
      </c>
      <c r="AJ7" s="95" t="n">
        <f aca="false">SUMPRODUCT((--EXACT("k",C7:AG7)))/2+SUMPRODUCT((--EXACT("K",C7:AG7)))</f>
        <v>0</v>
      </c>
      <c r="AK7" s="88" t="n">
        <f aca="false">SUMPRODUCT((--EXACT("g",C7:AG7)))/2+SUMPRODUCT((--EXACT("G",C7:AG7)))</f>
        <v>0</v>
      </c>
      <c r="AL7" s="88" t="n">
        <f aca="false">SUMPRODUCT((--EXACT("e",C7:AG7)))/2+SUMPRODUCT((--EXACT("E",C7:AG7)))</f>
        <v>0</v>
      </c>
      <c r="AM7" s="88" t="n">
        <f aca="false">SUMPRODUCT((--EXACT("s",C7:AG7)))/2+SUMPRODUCT((--EXACT("S",C7:AG7)))</f>
        <v>0</v>
      </c>
      <c r="AN7" s="89"/>
      <c r="AO7" s="89"/>
      <c r="AP7" s="89"/>
      <c r="AQ7" s="89"/>
      <c r="AR7" s="89"/>
      <c r="AS7" s="89"/>
      <c r="AT7" s="89"/>
      <c r="AU7" s="89"/>
      <c r="AV7" s="89"/>
      <c r="AW7" s="89"/>
      <c r="AX7" s="89"/>
      <c r="AY7" s="89"/>
      <c r="AZ7" s="89"/>
      <c r="BA7" s="89"/>
      <c r="BB7" s="89"/>
      <c r="BC7" s="89"/>
      <c r="BD7" s="89"/>
      <c r="BE7" s="89"/>
      <c r="BF7" s="89"/>
      <c r="BG7" s="89"/>
      <c r="BH7" s="89"/>
      <c r="BI7" s="89"/>
      <c r="BJ7" s="89"/>
      <c r="BK7" s="89"/>
      <c r="BL7" s="89"/>
      <c r="BM7" s="89"/>
      <c r="BN7" s="89"/>
      <c r="BO7" s="89"/>
      <c r="BP7" s="89"/>
      <c r="BQ7" s="89"/>
      <c r="BR7" s="83"/>
    </row>
    <row r="8" customFormat="false" ht="21" hidden="false" customHeight="true" outlineLevel="0" collapsed="false">
      <c r="B8" s="90" t="n">
        <f aca="false">DATEVALUE("01.04."&amp;$B$2)</f>
        <v>41729</v>
      </c>
      <c r="C8" s="91"/>
      <c r="D8" s="97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8"/>
      <c r="AE8" s="92"/>
      <c r="AF8" s="92"/>
      <c r="AG8" s="94" t="s">
        <v>23</v>
      </c>
      <c r="AH8" s="95" t="n">
        <f aca="false">SUMPRODUCT((--EXACT("u",C8:AG8)))/2+SUMPRODUCT((--EXACT("U",C8:AG8)))</f>
        <v>0</v>
      </c>
      <c r="AI8" s="95" t="n">
        <f aca="false">SUMPRODUCT((--EXACT("d",C8:AG8)))/2+SUMPRODUCT((--EXACT("D",C8:AG8)))</f>
        <v>0</v>
      </c>
      <c r="AJ8" s="95" t="n">
        <f aca="false">SUMPRODUCT((--EXACT("k",C8:AG8)))/2+SUMPRODUCT((--EXACT("K",C8:AG8)))</f>
        <v>0</v>
      </c>
      <c r="AK8" s="88" t="n">
        <f aca="false">SUMPRODUCT((--EXACT("g",C8:AG8)))/2+SUMPRODUCT((--EXACT("G",C8:AG8)))</f>
        <v>0</v>
      </c>
      <c r="AL8" s="88" t="n">
        <f aca="false">SUMPRODUCT((--EXACT("e",C8:AG8)))/2+SUMPRODUCT((--EXACT("E",C8:AG8)))</f>
        <v>0</v>
      </c>
      <c r="AM8" s="88" t="n">
        <f aca="false">SUMPRODUCT((--EXACT("s",C8:AG8)))/2+SUMPRODUCT((--EXACT("S",C8:AG8)))</f>
        <v>0</v>
      </c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</row>
    <row r="9" customFormat="false" ht="21" hidden="false" customHeight="true" outlineLevel="0" collapsed="false">
      <c r="B9" s="90" t="n">
        <f aca="false">DATEVALUE("01.05."&amp;$B$2)</f>
        <v>41759</v>
      </c>
      <c r="C9" s="91"/>
      <c r="D9" s="92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  <c r="AC9" s="92"/>
      <c r="AD9" s="92"/>
      <c r="AE9" s="92"/>
      <c r="AF9" s="92"/>
      <c r="AG9" s="96"/>
      <c r="AH9" s="95" t="n">
        <f aca="false">SUMPRODUCT((--EXACT("u",C9:AG9)))/2+SUMPRODUCT((--EXACT("U",C9:AG9)))</f>
        <v>0</v>
      </c>
      <c r="AI9" s="95" t="n">
        <f aca="false">SUMPRODUCT((--EXACT("d",C9:AG9)))/2+SUMPRODUCT((--EXACT("D",C9:AG9)))</f>
        <v>0</v>
      </c>
      <c r="AJ9" s="95" t="n">
        <f aca="false">SUMPRODUCT((--EXACT("k",C9:AG9)))/2+SUMPRODUCT((--EXACT("K",C9:AG9)))</f>
        <v>0</v>
      </c>
      <c r="AK9" s="88" t="n">
        <f aca="false">SUMPRODUCT((--EXACT("g",C9:AG9)))/2+SUMPRODUCT((--EXACT("G",C9:AG9)))</f>
        <v>0</v>
      </c>
      <c r="AL9" s="88" t="n">
        <f aca="false">SUMPRODUCT((--EXACT("e",C9:AG9)))/2+SUMPRODUCT((--EXACT("E",C9:AG9)))</f>
        <v>0</v>
      </c>
      <c r="AM9" s="88" t="n">
        <f aca="false">SUMPRODUCT((--EXACT("s",C9:AG9)))/2+SUMPRODUCT((--EXACT("S",C9:AG9)))</f>
        <v>0</v>
      </c>
      <c r="AN9" s="89"/>
      <c r="AO9" s="89"/>
      <c r="AP9" s="89"/>
      <c r="AQ9" s="89"/>
      <c r="AR9" s="89"/>
      <c r="AS9" s="89"/>
      <c r="AT9" s="89"/>
      <c r="AU9" s="89"/>
      <c r="AV9" s="89"/>
      <c r="AW9" s="89"/>
      <c r="AX9" s="89"/>
      <c r="AY9" s="89"/>
      <c r="AZ9" s="89"/>
      <c r="BA9" s="89"/>
      <c r="BB9" s="89"/>
      <c r="BC9" s="89"/>
      <c r="BD9" s="89"/>
      <c r="BE9" s="89"/>
      <c r="BF9" s="89"/>
      <c r="BG9" s="89"/>
      <c r="BH9" s="89"/>
      <c r="BI9" s="89"/>
      <c r="BJ9" s="89"/>
      <c r="BK9" s="89"/>
      <c r="BL9" s="89"/>
      <c r="BM9" s="89"/>
      <c r="BN9" s="89"/>
      <c r="BO9" s="89"/>
      <c r="BP9" s="89"/>
      <c r="BQ9" s="89"/>
      <c r="BR9" s="83"/>
    </row>
    <row r="10" customFormat="false" ht="21" hidden="false" customHeight="true" outlineLevel="0" collapsed="false">
      <c r="B10" s="90" t="n">
        <f aca="false">DATEVALUE("01.06."&amp;$B$2)</f>
        <v>41790</v>
      </c>
      <c r="C10" s="91"/>
      <c r="D10" s="92"/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4" t="s">
        <v>23</v>
      </c>
      <c r="AH10" s="95" t="n">
        <f aca="false">SUMPRODUCT((--EXACT("u",C10:AG10)))/2+SUMPRODUCT((--EXACT("U",C10:AG10)))</f>
        <v>0</v>
      </c>
      <c r="AI10" s="95" t="n">
        <f aca="false">SUMPRODUCT((--EXACT("d",C10:AG10)))/2+SUMPRODUCT((--EXACT("D",C10:AG10)))</f>
        <v>0</v>
      </c>
      <c r="AJ10" s="95" t="n">
        <f aca="false">SUMPRODUCT((--EXACT("k",C10:AG10)))/2+SUMPRODUCT((--EXACT("K",C10:AG10)))</f>
        <v>0</v>
      </c>
      <c r="AK10" s="88" t="n">
        <f aca="false">SUMPRODUCT((--EXACT("g",C10:AG10)))/2+SUMPRODUCT((--EXACT("G",C10:AG10)))</f>
        <v>0</v>
      </c>
      <c r="AL10" s="88" t="n">
        <f aca="false">SUMPRODUCT((--EXACT("e",C10:AG10)))/2+SUMPRODUCT((--EXACT("E",C10:AG10)))</f>
        <v>0</v>
      </c>
      <c r="AM10" s="88" t="n">
        <f aca="false">SUMPRODUCT((--EXACT("s",C10:AG10)))/2+SUMPRODUCT((--EXACT("S",C10:AG10)))</f>
        <v>0</v>
      </c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  <c r="BM10" s="83"/>
      <c r="BN10" s="83"/>
      <c r="BO10" s="83"/>
      <c r="BP10" s="83"/>
      <c r="BQ10" s="83"/>
      <c r="BR10" s="83"/>
    </row>
    <row r="11" customFormat="false" ht="21" hidden="false" customHeight="true" outlineLevel="0" collapsed="false">
      <c r="B11" s="90" t="n">
        <f aca="false">DATEVALUE("01.07."&amp;$B$2)</f>
        <v>41820</v>
      </c>
      <c r="C11" s="91"/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  <c r="AA11" s="92"/>
      <c r="AB11" s="92"/>
      <c r="AC11" s="92"/>
      <c r="AD11" s="92"/>
      <c r="AE11" s="92"/>
      <c r="AF11" s="92"/>
      <c r="AG11" s="96"/>
      <c r="AH11" s="95" t="n">
        <f aca="false">SUMPRODUCT((--EXACT("u",C11:AG11)))/2+SUMPRODUCT((--EXACT("U",C11:AG11)))</f>
        <v>0</v>
      </c>
      <c r="AI11" s="95" t="n">
        <f aca="false">SUMPRODUCT((--EXACT("d",C11:AG11)))/2+SUMPRODUCT((--EXACT("D",C11:AG11)))</f>
        <v>0</v>
      </c>
      <c r="AJ11" s="95" t="n">
        <f aca="false">SUMPRODUCT((--EXACT("k",C11:AG11)))/2+SUMPRODUCT((--EXACT("K",C11:AG11)))</f>
        <v>0</v>
      </c>
      <c r="AK11" s="88" t="n">
        <f aca="false">SUMPRODUCT((--EXACT("g",C11:AG11)))/2+SUMPRODUCT((--EXACT("G",C11:AG11)))</f>
        <v>0</v>
      </c>
      <c r="AL11" s="88" t="n">
        <f aca="false">SUMPRODUCT((--EXACT("e",C11:AG11)))/2+SUMPRODUCT((--EXACT("E",C11:AG11)))</f>
        <v>0</v>
      </c>
      <c r="AM11" s="88" t="n">
        <f aca="false">SUMPRODUCT((--EXACT("s",C11:AG11)))/2+SUMPRODUCT((--EXACT("S",C11:AG11)))</f>
        <v>0</v>
      </c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  <c r="BM11" s="83"/>
      <c r="BN11" s="83"/>
      <c r="BO11" s="83"/>
      <c r="BP11" s="83"/>
      <c r="BQ11" s="83"/>
      <c r="BR11" s="83"/>
    </row>
    <row r="12" customFormat="false" ht="21" hidden="false" customHeight="true" outlineLevel="0" collapsed="false">
      <c r="B12" s="90" t="n">
        <f aca="false">DATEVALUE("01.08."&amp;$B$2)</f>
        <v>41851</v>
      </c>
      <c r="C12" s="91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92"/>
      <c r="AB12" s="92"/>
      <c r="AC12" s="92"/>
      <c r="AD12" s="92"/>
      <c r="AE12" s="92"/>
      <c r="AF12" s="92"/>
      <c r="AG12" s="96"/>
      <c r="AH12" s="95" t="n">
        <f aca="false">SUMPRODUCT((--EXACT("u",C12:AG12)))/2+SUMPRODUCT((--EXACT("U",C12:AG12)))</f>
        <v>0</v>
      </c>
      <c r="AI12" s="95" t="n">
        <f aca="false">SUMPRODUCT((--EXACT("d",C12:AG12)))/2+SUMPRODUCT((--EXACT("D",C12:AG12)))</f>
        <v>0</v>
      </c>
      <c r="AJ12" s="95" t="n">
        <f aca="false">SUMPRODUCT((--EXACT("k",C12:AG12)))/2+SUMPRODUCT((--EXACT("K",C12:AG12)))</f>
        <v>0</v>
      </c>
      <c r="AK12" s="88" t="n">
        <f aca="false">SUMPRODUCT((--EXACT("g",C12:AG12)))/2+SUMPRODUCT((--EXACT("G",C12:AG12)))</f>
        <v>0</v>
      </c>
      <c r="AL12" s="88" t="n">
        <f aca="false">SUMPRODUCT((--EXACT("e",C12:AG12)))/2+SUMPRODUCT((--EXACT("E",C12:AG12)))</f>
        <v>0</v>
      </c>
      <c r="AM12" s="88" t="n">
        <f aca="false">SUMPRODUCT((--EXACT("s",C12:AG12)))/2+SUMPRODUCT((--EXACT("S",C12:AG12)))</f>
        <v>0</v>
      </c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  <c r="BH12" s="83"/>
      <c r="BI12" s="83"/>
      <c r="BJ12" s="83"/>
      <c r="BK12" s="83"/>
      <c r="BL12" s="83"/>
      <c r="BM12" s="83"/>
      <c r="BN12" s="83"/>
      <c r="BO12" s="83"/>
      <c r="BP12" s="83"/>
      <c r="BQ12" s="83"/>
      <c r="BR12" s="83"/>
    </row>
    <row r="13" customFormat="false" ht="21" hidden="false" customHeight="true" outlineLevel="0" collapsed="false">
      <c r="B13" s="90" t="n">
        <f aca="false">DATEVALUE("01.9."&amp;$B$2)</f>
        <v>41882</v>
      </c>
      <c r="C13" s="91"/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4" t="s">
        <v>23</v>
      </c>
      <c r="AH13" s="95" t="n">
        <f aca="false">SUMPRODUCT((--EXACT("u",C13:AG13)))/2+SUMPRODUCT((--EXACT("U",C13:AG13)))</f>
        <v>0</v>
      </c>
      <c r="AI13" s="95" t="n">
        <f aca="false">SUMPRODUCT((--EXACT("d",C13:AG13)))/2+SUMPRODUCT((--EXACT("D",C13:AG13)))</f>
        <v>0</v>
      </c>
      <c r="AJ13" s="95" t="n">
        <f aca="false">SUMPRODUCT((--EXACT("k",C13:AG13)))/2+SUMPRODUCT((--EXACT("K",C13:AG13)))</f>
        <v>0</v>
      </c>
      <c r="AK13" s="88" t="n">
        <f aca="false">SUMPRODUCT((--EXACT("g",C13:AG13)))/2+SUMPRODUCT((--EXACT("G",C13:AG13)))</f>
        <v>0</v>
      </c>
      <c r="AL13" s="88" t="n">
        <f aca="false">SUMPRODUCT((--EXACT("e",C13:AG13)))/2+SUMPRODUCT((--EXACT("E",C13:AG13)))</f>
        <v>0</v>
      </c>
      <c r="AM13" s="88" t="n">
        <f aca="false">SUMPRODUCT((--EXACT("s",C13:AG13)))/2+SUMPRODUCT((--EXACT("S",C13:AG13)))</f>
        <v>0</v>
      </c>
      <c r="AN13" s="99"/>
      <c r="AO13" s="99"/>
      <c r="AP13" s="99"/>
      <c r="AQ13" s="99"/>
      <c r="AR13" s="99"/>
      <c r="AS13" s="99"/>
      <c r="AT13" s="99"/>
      <c r="AU13" s="99"/>
      <c r="AV13" s="99"/>
      <c r="AW13" s="99"/>
      <c r="AX13" s="99"/>
      <c r="AY13" s="99"/>
      <c r="AZ13" s="99"/>
      <c r="BA13" s="99"/>
      <c r="BB13" s="99"/>
      <c r="BC13" s="99"/>
      <c r="BD13" s="99"/>
      <c r="BE13" s="99"/>
      <c r="BF13" s="99"/>
      <c r="BG13" s="99"/>
      <c r="BH13" s="99"/>
      <c r="BI13" s="99"/>
      <c r="BJ13" s="99"/>
      <c r="BK13" s="99"/>
      <c r="BL13" s="99"/>
      <c r="BM13" s="99"/>
      <c r="BN13" s="99"/>
      <c r="BO13" s="99"/>
      <c r="BP13" s="99"/>
      <c r="BQ13" s="99"/>
      <c r="BR13" s="99"/>
    </row>
    <row r="14" customFormat="false" ht="21" hidden="false" customHeight="true" outlineLevel="0" collapsed="false">
      <c r="B14" s="90" t="n">
        <f aca="false">DATEVALUE("01.10."&amp;$B$2)</f>
        <v>41912</v>
      </c>
      <c r="C14" s="91"/>
      <c r="D14" s="92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Y14" s="92"/>
      <c r="Z14" s="92"/>
      <c r="AA14" s="92"/>
      <c r="AB14" s="92"/>
      <c r="AC14" s="92"/>
      <c r="AD14" s="92"/>
      <c r="AE14" s="92"/>
      <c r="AF14" s="92"/>
      <c r="AG14" s="96"/>
      <c r="AH14" s="95" t="n">
        <f aca="false">SUMPRODUCT((--EXACT("u",C14:AG14)))/2+SUMPRODUCT((--EXACT("U",C14:AG14)))</f>
        <v>0</v>
      </c>
      <c r="AI14" s="95" t="n">
        <f aca="false">SUMPRODUCT((--EXACT("d",C14:AG14)))/2+SUMPRODUCT((--EXACT("D",C14:AG14)))</f>
        <v>0</v>
      </c>
      <c r="AJ14" s="95" t="n">
        <f aca="false">SUMPRODUCT((--EXACT("k",C14:AG14)))/2+SUMPRODUCT((--EXACT("K",C14:AG14)))</f>
        <v>0</v>
      </c>
      <c r="AK14" s="88" t="n">
        <f aca="false">SUMPRODUCT((--EXACT("g",C14:AG14)))/2+SUMPRODUCT((--EXACT("G",C14:AG14)))</f>
        <v>0</v>
      </c>
      <c r="AL14" s="88" t="n">
        <f aca="false">SUMPRODUCT((--EXACT("e",C14:AG14)))/2+SUMPRODUCT((--EXACT("E",C14:AG14)))</f>
        <v>0</v>
      </c>
      <c r="AM14" s="88" t="n">
        <f aca="false">SUMPRODUCT((--EXACT("s",C14:AG14)))/2+SUMPRODUCT((--EXACT("S",C14:AG14)))</f>
        <v>0</v>
      </c>
      <c r="AN14" s="100"/>
      <c r="AO14" s="100"/>
      <c r="AP14" s="100"/>
      <c r="AQ14" s="99"/>
      <c r="AR14" s="99"/>
      <c r="AS14" s="99"/>
      <c r="AT14" s="99"/>
      <c r="AU14" s="99"/>
      <c r="AV14" s="99"/>
      <c r="AW14" s="99"/>
      <c r="AX14" s="99"/>
      <c r="AY14" s="99"/>
      <c r="AZ14" s="99"/>
      <c r="BA14" s="99"/>
      <c r="BB14" s="99"/>
      <c r="BC14" s="99"/>
      <c r="BD14" s="99"/>
      <c r="BE14" s="99"/>
      <c r="BF14" s="99"/>
      <c r="BG14" s="99"/>
      <c r="BH14" s="99"/>
      <c r="BI14" s="99"/>
      <c r="BJ14" s="99"/>
      <c r="BK14" s="99"/>
      <c r="BL14" s="99"/>
      <c r="BM14" s="99"/>
      <c r="BN14" s="99"/>
      <c r="BO14" s="99"/>
      <c r="BP14" s="99"/>
      <c r="BQ14" s="99"/>
      <c r="BR14" s="99"/>
    </row>
    <row r="15" customFormat="false" ht="21" hidden="false" customHeight="true" outlineLevel="0" collapsed="false">
      <c r="B15" s="90" t="n">
        <f aca="false">DATEVALUE("01.11."&amp;$B$2)</f>
        <v>41943</v>
      </c>
      <c r="C15" s="91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92"/>
      <c r="AB15" s="92"/>
      <c r="AC15" s="92"/>
      <c r="AD15" s="92"/>
      <c r="AE15" s="92"/>
      <c r="AF15" s="92"/>
      <c r="AG15" s="94" t="s">
        <v>23</v>
      </c>
      <c r="AH15" s="95" t="n">
        <f aca="false">SUMPRODUCT((--EXACT("u",C15:AG15)))/2+SUMPRODUCT((--EXACT("U",C15:AG15)))</f>
        <v>0</v>
      </c>
      <c r="AI15" s="95" t="n">
        <f aca="false">SUMPRODUCT((--EXACT("d",C15:AG15)))/2+SUMPRODUCT((--EXACT("D",C15:AG15)))</f>
        <v>0</v>
      </c>
      <c r="AJ15" s="95" t="n">
        <f aca="false">SUMPRODUCT((--EXACT("k",C15:AG15)))/2+SUMPRODUCT((--EXACT("K",C15:AG15)))</f>
        <v>0</v>
      </c>
      <c r="AK15" s="88" t="n">
        <f aca="false">SUMPRODUCT((--EXACT("g",C15:AG15)))/2+SUMPRODUCT((--EXACT("G",C15:AG15)))</f>
        <v>0</v>
      </c>
      <c r="AL15" s="88" t="n">
        <f aca="false">SUMPRODUCT((--EXACT("e",C15:AG15)))/2+SUMPRODUCT((--EXACT("E",C15:AG15)))</f>
        <v>0</v>
      </c>
      <c r="AM15" s="88" t="n">
        <f aca="false">SUMPRODUCT((--EXACT("s",C15:AG15)))/2+SUMPRODUCT((--EXACT("S",C15:AG15)))</f>
        <v>0</v>
      </c>
      <c r="AN15" s="101"/>
      <c r="AO15" s="101"/>
      <c r="AP15" s="101"/>
      <c r="AQ15" s="101"/>
      <c r="AR15" s="101"/>
      <c r="AS15" s="101"/>
      <c r="AT15" s="101"/>
      <c r="AU15" s="101"/>
      <c r="AV15" s="101"/>
      <c r="AW15" s="101"/>
      <c r="AX15" s="101"/>
      <c r="AY15" s="101"/>
      <c r="AZ15" s="101"/>
      <c r="BA15" s="101"/>
      <c r="BB15" s="101"/>
      <c r="BC15" s="101"/>
      <c r="BD15" s="101"/>
      <c r="BE15" s="101"/>
      <c r="BF15" s="101"/>
      <c r="BG15" s="101"/>
      <c r="BH15" s="101"/>
      <c r="BI15" s="101"/>
      <c r="BJ15" s="101"/>
      <c r="BK15" s="101"/>
      <c r="BL15" s="101"/>
      <c r="BM15" s="101"/>
      <c r="BN15" s="101"/>
      <c r="BO15" s="101"/>
      <c r="BP15" s="101"/>
      <c r="BQ15" s="101"/>
      <c r="BR15" s="101"/>
    </row>
    <row r="16" customFormat="false" ht="21" hidden="false" customHeight="true" outlineLevel="0" collapsed="false">
      <c r="B16" s="102" t="n">
        <f aca="false">DATEVALUE("01.12."&amp;$B$2)</f>
        <v>41973</v>
      </c>
      <c r="C16" s="103"/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5"/>
      <c r="AH16" s="106" t="n">
        <f aca="false">SUMPRODUCT((--EXACT("u",C16:AG16)))/2+SUMPRODUCT((--EXACT("U",C16:AG16)))</f>
        <v>0</v>
      </c>
      <c r="AI16" s="106" t="n">
        <f aca="false">SUMPRODUCT((--EXACT("d",C16:AG16)))/2+SUMPRODUCT((--EXACT("D",C16:AG16)))</f>
        <v>0</v>
      </c>
      <c r="AJ16" s="106" t="n">
        <f aca="false">SUMPRODUCT((--EXACT("k",C16:AG16)))/2+SUMPRODUCT((--EXACT("K",C16:AG16)))</f>
        <v>0</v>
      </c>
      <c r="AK16" s="106" t="n">
        <f aca="false">SUMPRODUCT((--EXACT("g",C16:AG16)))/2+SUMPRODUCT((--EXACT("G",C16:AG16)))</f>
        <v>0</v>
      </c>
      <c r="AL16" s="106" t="n">
        <f aca="false">SUMPRODUCT((--EXACT("e",C16:AG16)))/2+SUMPRODUCT((--EXACT("E",C16:AG16)))</f>
        <v>0</v>
      </c>
      <c r="AM16" s="106" t="n">
        <f aca="false">SUMPRODUCT((--EXACT("s",C16:AG16)))/2+SUMPRODUCT((--EXACT("S",C16:AG16)))</f>
        <v>0</v>
      </c>
      <c r="AN16" s="99"/>
      <c r="AO16" s="99"/>
      <c r="AP16" s="99"/>
      <c r="AQ16" s="99"/>
      <c r="AR16" s="99"/>
      <c r="AS16" s="99"/>
      <c r="AT16" s="99"/>
      <c r="AU16" s="99"/>
      <c r="AV16" s="99"/>
      <c r="AW16" s="99"/>
      <c r="AX16" s="99"/>
      <c r="AY16" s="99"/>
      <c r="AZ16" s="99"/>
      <c r="BA16" s="99"/>
      <c r="BB16" s="99"/>
      <c r="BC16" s="99"/>
      <c r="BD16" s="99"/>
      <c r="BE16" s="99"/>
      <c r="BF16" s="99"/>
      <c r="BG16" s="99"/>
      <c r="BH16" s="99"/>
      <c r="BI16" s="99"/>
      <c r="BJ16" s="99"/>
      <c r="BK16" s="99"/>
      <c r="BL16" s="99"/>
      <c r="BM16" s="99"/>
      <c r="BN16" s="99"/>
      <c r="BO16" s="99"/>
      <c r="BP16" s="99"/>
      <c r="BQ16" s="99"/>
      <c r="BR16" s="99"/>
    </row>
    <row r="17" customFormat="false" ht="21" hidden="false" customHeight="true" outlineLevel="0" collapsed="false">
      <c r="B17" s="107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9" t="s">
        <v>24</v>
      </c>
      <c r="AD17" s="109"/>
      <c r="AE17" s="109"/>
      <c r="AF17" s="109"/>
      <c r="AG17" s="109"/>
      <c r="AH17" s="110" t="n">
        <f aca="false">SUM(AH5:AH16)</f>
        <v>0</v>
      </c>
      <c r="AI17" s="110" t="n">
        <f aca="false">SUM(AI5:AI16)</f>
        <v>0</v>
      </c>
      <c r="AJ17" s="110" t="n">
        <f aca="false">SUM(AJ5:AJ16)</f>
        <v>2</v>
      </c>
      <c r="AK17" s="110" t="n">
        <f aca="false">SUM(AK5:AK16)</f>
        <v>0</v>
      </c>
      <c r="AL17" s="110" t="n">
        <f aca="false">SUM(AL5:AL16)</f>
        <v>0</v>
      </c>
      <c r="AM17" s="110" t="n">
        <f aca="false">SUM(AM5:AM16)</f>
        <v>0</v>
      </c>
      <c r="AN17" s="99"/>
      <c r="AO17" s="99"/>
      <c r="AP17" s="99"/>
      <c r="AQ17" s="99"/>
      <c r="AR17" s="99"/>
      <c r="AS17" s="99"/>
      <c r="AT17" s="99"/>
      <c r="AU17" s="99"/>
      <c r="AV17" s="99"/>
      <c r="AW17" s="99"/>
      <c r="AX17" s="99"/>
      <c r="AY17" s="99"/>
      <c r="AZ17" s="99"/>
      <c r="BA17" s="99"/>
      <c r="BB17" s="99"/>
      <c r="BC17" s="99"/>
      <c r="BD17" s="99"/>
      <c r="BE17" s="99"/>
      <c r="BF17" s="99"/>
      <c r="BG17" s="99"/>
      <c r="BH17" s="99"/>
      <c r="BI17" s="99"/>
      <c r="BJ17" s="99"/>
      <c r="BK17" s="99"/>
      <c r="BL17" s="99"/>
      <c r="BM17" s="99"/>
      <c r="BN17" s="99"/>
      <c r="BO17" s="99"/>
      <c r="BP17" s="99"/>
      <c r="BQ17" s="99"/>
      <c r="BR17" s="99"/>
    </row>
    <row r="18" customFormat="false" ht="20.25" hidden="false" customHeight="true" outlineLevel="0" collapsed="false">
      <c r="B18" s="69"/>
      <c r="C18" s="111" t="s">
        <v>25</v>
      </c>
      <c r="D18" s="111"/>
      <c r="E18" s="111"/>
      <c r="F18" s="111"/>
      <c r="G18" s="111"/>
      <c r="H18" s="111"/>
      <c r="I18" s="111"/>
      <c r="J18" s="112" t="n">
        <v>30</v>
      </c>
      <c r="K18" s="112"/>
      <c r="L18" s="71"/>
      <c r="M18" s="71"/>
      <c r="N18" s="71"/>
      <c r="O18" s="71"/>
      <c r="P18" s="71"/>
      <c r="Q18" s="71"/>
      <c r="R18" s="71"/>
      <c r="S18" s="113" t="s">
        <v>9</v>
      </c>
      <c r="T18" s="113"/>
      <c r="U18" s="113"/>
      <c r="V18" s="113"/>
      <c r="W18" s="113" t="s">
        <v>26</v>
      </c>
      <c r="X18" s="113"/>
      <c r="Y18" s="113"/>
      <c r="Z18" s="113" t="s">
        <v>27</v>
      </c>
      <c r="AA18" s="113"/>
      <c r="AB18" s="113"/>
      <c r="AC18" s="71"/>
      <c r="AD18" s="71"/>
      <c r="AE18" s="71"/>
      <c r="AF18" s="71"/>
      <c r="AG18" s="71"/>
      <c r="AH18" s="69"/>
      <c r="AI18" s="69"/>
      <c r="AJ18" s="69"/>
      <c r="AM18" s="114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  <c r="BH18" s="83"/>
      <c r="BI18" s="83"/>
      <c r="BJ18" s="83"/>
      <c r="BK18" s="83"/>
      <c r="BL18" s="83"/>
      <c r="BM18" s="83"/>
      <c r="BN18" s="83"/>
      <c r="BO18" s="83"/>
      <c r="BP18" s="83"/>
      <c r="BQ18" s="83"/>
      <c r="BR18" s="83"/>
    </row>
    <row r="19" customFormat="false" ht="20.25" hidden="false" customHeight="true" outlineLevel="0" collapsed="false">
      <c r="B19" s="69"/>
      <c r="C19" s="111" t="s">
        <v>28</v>
      </c>
      <c r="D19" s="111"/>
      <c r="E19" s="111"/>
      <c r="F19" s="111"/>
      <c r="G19" s="111"/>
      <c r="H19" s="111"/>
      <c r="I19" s="111"/>
      <c r="J19" s="112" t="n">
        <v>3.5</v>
      </c>
      <c r="K19" s="112"/>
      <c r="L19" s="71"/>
      <c r="M19" s="71"/>
      <c r="N19" s="71"/>
      <c r="O19" s="71"/>
      <c r="P19" s="71"/>
      <c r="Q19" s="71"/>
      <c r="R19" s="71"/>
      <c r="S19" s="115" t="s">
        <v>29</v>
      </c>
      <c r="T19" s="115"/>
      <c r="U19" s="115"/>
      <c r="V19" s="115"/>
      <c r="W19" s="116" t="s">
        <v>30</v>
      </c>
      <c r="X19" s="116"/>
      <c r="Y19" s="116"/>
      <c r="Z19" s="117" t="s">
        <v>31</v>
      </c>
      <c r="AA19" s="117"/>
      <c r="AB19" s="117"/>
      <c r="AC19" s="71"/>
      <c r="AD19" s="71"/>
      <c r="AE19" s="71"/>
      <c r="AF19" s="71"/>
      <c r="AG19" s="71"/>
      <c r="AH19" s="69"/>
      <c r="AI19" s="69"/>
      <c r="AJ19" s="69"/>
      <c r="AM19" s="114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  <c r="BH19" s="83"/>
      <c r="BI19" s="83"/>
      <c r="BJ19" s="83"/>
      <c r="BK19" s="83"/>
      <c r="BL19" s="83"/>
      <c r="BM19" s="83"/>
      <c r="BN19" s="83"/>
      <c r="BO19" s="83"/>
      <c r="BP19" s="83"/>
      <c r="BQ19" s="83"/>
      <c r="BR19" s="83"/>
    </row>
    <row r="20" customFormat="false" ht="20.25" hidden="false" customHeight="true" outlineLevel="0" collapsed="false">
      <c r="B20" s="69"/>
      <c r="C20" s="111" t="s">
        <v>32</v>
      </c>
      <c r="D20" s="111"/>
      <c r="E20" s="111"/>
      <c r="F20" s="111"/>
      <c r="G20" s="111"/>
      <c r="H20" s="111"/>
      <c r="I20" s="111"/>
      <c r="J20" s="111" t="n">
        <f aca="false">J18+J19</f>
        <v>33.5</v>
      </c>
      <c r="K20" s="111"/>
      <c r="L20" s="69"/>
      <c r="M20" s="69"/>
      <c r="N20" s="69"/>
      <c r="O20" s="69"/>
      <c r="P20" s="69"/>
      <c r="Q20" s="69"/>
      <c r="R20" s="69"/>
      <c r="S20" s="115" t="s">
        <v>33</v>
      </c>
      <c r="T20" s="115"/>
      <c r="U20" s="115"/>
      <c r="V20" s="115"/>
      <c r="W20" s="118" t="s">
        <v>34</v>
      </c>
      <c r="X20" s="118"/>
      <c r="Y20" s="118"/>
      <c r="Z20" s="119" t="s">
        <v>35</v>
      </c>
      <c r="AA20" s="119"/>
      <c r="AB20" s="119"/>
      <c r="AC20" s="71"/>
      <c r="AD20" s="71"/>
      <c r="AE20" s="71"/>
      <c r="AF20" s="71"/>
      <c r="AG20" s="71"/>
      <c r="AH20" s="69"/>
      <c r="AI20" s="69"/>
      <c r="AJ20" s="69"/>
      <c r="AM20" s="114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  <c r="BH20" s="83"/>
      <c r="BI20" s="83"/>
      <c r="BJ20" s="83"/>
      <c r="BK20" s="83"/>
      <c r="BL20" s="83"/>
      <c r="BM20" s="83"/>
      <c r="BN20" s="83"/>
      <c r="BO20" s="83"/>
      <c r="BP20" s="83"/>
      <c r="BQ20" s="83"/>
      <c r="BR20" s="83"/>
    </row>
    <row r="21" customFormat="false" ht="20.25" hidden="false" customHeight="true" outlineLevel="0" collapsed="false">
      <c r="B21" s="69"/>
      <c r="C21" s="120" t="s">
        <v>36</v>
      </c>
      <c r="D21" s="120"/>
      <c r="E21" s="120"/>
      <c r="F21" s="120"/>
      <c r="G21" s="120"/>
      <c r="H21" s="120"/>
      <c r="I21" s="120"/>
      <c r="J21" s="120" t="n">
        <f aca="false">SUM(AH5:AH16)</f>
        <v>0</v>
      </c>
      <c r="K21" s="120"/>
      <c r="L21" s="121"/>
      <c r="M21" s="121"/>
      <c r="N21" s="69"/>
      <c r="O21" s="69"/>
      <c r="P21" s="69"/>
      <c r="Q21" s="69"/>
      <c r="R21" s="69"/>
      <c r="S21" s="115" t="s">
        <v>37</v>
      </c>
      <c r="T21" s="115"/>
      <c r="U21" s="115"/>
      <c r="V21" s="115"/>
      <c r="W21" s="122" t="s">
        <v>22</v>
      </c>
      <c r="X21" s="122"/>
      <c r="Y21" s="122"/>
      <c r="Z21" s="123" t="s">
        <v>38</v>
      </c>
      <c r="AA21" s="123"/>
      <c r="AB21" s="123"/>
      <c r="AC21" s="71"/>
      <c r="AD21" s="71"/>
      <c r="AE21" s="71"/>
      <c r="AF21" s="71"/>
      <c r="AG21" s="71"/>
      <c r="AH21" s="69"/>
      <c r="AI21" s="69"/>
      <c r="AJ21" s="69"/>
      <c r="AM21" s="114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  <c r="BH21" s="83"/>
      <c r="BI21" s="83"/>
      <c r="BJ21" s="83"/>
      <c r="BK21" s="83"/>
      <c r="BL21" s="83"/>
      <c r="BM21" s="83"/>
      <c r="BN21" s="83"/>
      <c r="BO21" s="83"/>
      <c r="BP21" s="83"/>
      <c r="BQ21" s="83"/>
      <c r="BR21" s="83"/>
    </row>
    <row r="22" customFormat="false" ht="20.25" hidden="false" customHeight="true" outlineLevel="0" collapsed="false">
      <c r="B22" s="69"/>
      <c r="C22" s="124" t="s">
        <v>39</v>
      </c>
      <c r="D22" s="124"/>
      <c r="E22" s="124"/>
      <c r="F22" s="124"/>
      <c r="G22" s="124"/>
      <c r="H22" s="124"/>
      <c r="I22" s="124"/>
      <c r="J22" s="125" t="n">
        <f aca="false">J20-J21</f>
        <v>33.5</v>
      </c>
      <c r="K22" s="125"/>
      <c r="L22" s="126" t="s">
        <v>40</v>
      </c>
      <c r="M22" s="126"/>
      <c r="N22" s="127"/>
      <c r="O22" s="69"/>
      <c r="P22" s="69"/>
      <c r="Q22" s="69"/>
      <c r="R22" s="69"/>
      <c r="S22" s="115" t="s">
        <v>41</v>
      </c>
      <c r="T22" s="115"/>
      <c r="U22" s="115"/>
      <c r="V22" s="115"/>
      <c r="W22" s="128" t="s">
        <v>42</v>
      </c>
      <c r="X22" s="128"/>
      <c r="Y22" s="128"/>
      <c r="Z22" s="129" t="s">
        <v>43</v>
      </c>
      <c r="AA22" s="129"/>
      <c r="AB22" s="129"/>
      <c r="AC22" s="69"/>
      <c r="AD22" s="69"/>
      <c r="AE22" s="69"/>
      <c r="AF22" s="69"/>
      <c r="AG22" s="69"/>
      <c r="AH22" s="69"/>
      <c r="AI22" s="69"/>
      <c r="AJ22" s="69"/>
      <c r="AM22" s="114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  <c r="BH22" s="83"/>
      <c r="BI22" s="83"/>
      <c r="BJ22" s="83"/>
      <c r="BK22" s="83"/>
      <c r="BL22" s="83"/>
      <c r="BM22" s="83"/>
      <c r="BN22" s="83"/>
      <c r="BO22" s="83"/>
      <c r="BP22" s="83"/>
      <c r="BQ22" s="83"/>
      <c r="BR22" s="83"/>
    </row>
    <row r="23" s="69" customFormat="true" ht="20.25" hidden="false" customHeight="true" outlineLevel="0" collapsed="false">
      <c r="C23" s="130"/>
      <c r="D23" s="130"/>
      <c r="E23" s="71"/>
      <c r="F23" s="71"/>
      <c r="G23" s="71"/>
      <c r="H23" s="71"/>
      <c r="I23" s="71"/>
      <c r="J23" s="71"/>
      <c r="K23" s="130"/>
      <c r="L23" s="130"/>
      <c r="M23" s="130"/>
      <c r="N23" s="130"/>
      <c r="O23" s="130"/>
      <c r="P23" s="130"/>
      <c r="Q23" s="130"/>
      <c r="R23" s="130"/>
      <c r="S23" s="115" t="s">
        <v>44</v>
      </c>
      <c r="T23" s="115"/>
      <c r="U23" s="115"/>
      <c r="V23" s="115"/>
      <c r="W23" s="131" t="s">
        <v>45</v>
      </c>
      <c r="X23" s="131"/>
      <c r="Y23" s="131"/>
      <c r="Z23" s="132" t="s">
        <v>46</v>
      </c>
      <c r="AA23" s="132"/>
      <c r="AB23" s="132"/>
      <c r="AC23" s="130"/>
      <c r="AD23" s="130"/>
      <c r="AE23" s="130"/>
      <c r="AF23" s="130"/>
      <c r="AG23" s="130"/>
      <c r="AM23" s="70"/>
    </row>
    <row r="24" s="69" customFormat="true" ht="20.25" hidden="false" customHeight="true" outlineLevel="0" collapsed="false">
      <c r="S24" s="115" t="s">
        <v>47</v>
      </c>
      <c r="T24" s="115"/>
      <c r="U24" s="115"/>
      <c r="V24" s="115"/>
      <c r="W24" s="133" t="s">
        <v>48</v>
      </c>
      <c r="X24" s="133"/>
      <c r="Y24" s="133"/>
      <c r="Z24" s="134" t="s">
        <v>49</v>
      </c>
      <c r="AA24" s="134"/>
      <c r="AB24" s="134"/>
      <c r="AM24" s="70"/>
    </row>
  </sheetData>
  <mergeCells count="33">
    <mergeCell ref="AC17:AG17"/>
    <mergeCell ref="C18:I18"/>
    <mergeCell ref="J18:K18"/>
    <mergeCell ref="S18:V18"/>
    <mergeCell ref="W18:Y18"/>
    <mergeCell ref="Z18:AB18"/>
    <mergeCell ref="C19:I19"/>
    <mergeCell ref="J19:K19"/>
    <mergeCell ref="S19:V19"/>
    <mergeCell ref="W19:Y19"/>
    <mergeCell ref="Z19:AB19"/>
    <mergeCell ref="C20:I20"/>
    <mergeCell ref="J20:K20"/>
    <mergeCell ref="S20:V20"/>
    <mergeCell ref="W20:Y20"/>
    <mergeCell ref="Z20:AB20"/>
    <mergeCell ref="C21:I21"/>
    <mergeCell ref="J21:K21"/>
    <mergeCell ref="S21:V21"/>
    <mergeCell ref="W21:Y21"/>
    <mergeCell ref="Z21:AB21"/>
    <mergeCell ref="C22:I22"/>
    <mergeCell ref="J22:K22"/>
    <mergeCell ref="L22:M22"/>
    <mergeCell ref="S22:V22"/>
    <mergeCell ref="W22:Y22"/>
    <mergeCell ref="Z22:AB22"/>
    <mergeCell ref="S23:V23"/>
    <mergeCell ref="W23:Y23"/>
    <mergeCell ref="Z23:AB23"/>
    <mergeCell ref="S24:V24"/>
    <mergeCell ref="W24:Y24"/>
    <mergeCell ref="Z24:AB24"/>
  </mergeCells>
  <conditionalFormatting sqref="C5:AG16">
    <cfRule type="expression" priority="2" aboveAverage="0" equalAverage="0" bottom="0" percent="0" rank="0" text="" dxfId="0">
      <formula>EXACT($W$24,C5)</formula>
    </cfRule>
    <cfRule type="expression" priority="3" aboveAverage="0" equalAverage="0" bottom="0" percent="0" rank="0" text="" dxfId="1">
      <formula>EXACT($Z$24,C5)</formula>
    </cfRule>
    <cfRule type="expression" priority="4" aboveAverage="0" equalAverage="0" bottom="0" percent="0" rank="0" text="" dxfId="2">
      <formula>EXACT($Z$23,C5)</formula>
    </cfRule>
    <cfRule type="expression" priority="5" aboveAverage="0" equalAverage="0" bottom="0" percent="0" rank="0" text="" dxfId="3">
      <formula>EXACT($W$23,C5)</formula>
    </cfRule>
    <cfRule type="expression" priority="6" aboveAverage="0" equalAverage="0" bottom="0" percent="0" rank="0" text="" dxfId="4">
      <formula>EXACT($Z$22,C5)</formula>
    </cfRule>
    <cfRule type="expression" priority="7" aboveAverage="0" equalAverage="0" bottom="0" percent="0" rank="0" text="" dxfId="5">
      <formula>EXACT($W$22,C5)</formula>
    </cfRule>
    <cfRule type="expression" priority="8" aboveAverage="0" equalAverage="0" bottom="0" percent="0" rank="0" text="" dxfId="6">
      <formula>EXACT($Z$21,C5)</formula>
    </cfRule>
    <cfRule type="expression" priority="9" aboveAverage="0" equalAverage="0" bottom="0" percent="0" rank="0" text="" dxfId="7">
      <formula>EXACT($W$21,C5)</formula>
    </cfRule>
    <cfRule type="expression" priority="10" aboveAverage="0" equalAverage="0" bottom="0" percent="0" rank="0" text="" dxfId="8">
      <formula>EXACT($W$19,C5)</formula>
    </cfRule>
    <cfRule type="expression" priority="11" aboveAverage="0" equalAverage="0" bottom="0" percent="0" rank="0" text="" dxfId="9">
      <formula>EXACT($Z$19,C5)</formula>
    </cfRule>
    <cfRule type="expression" priority="12" aboveAverage="0" equalAverage="0" bottom="0" percent="0" rank="0" text="" dxfId="10">
      <formula>EXACT($Z$20,C5)</formula>
    </cfRule>
    <cfRule type="expression" priority="13" aboveAverage="0" equalAverage="0" bottom="0" percent="0" rank="0" text="" dxfId="11">
      <formula>EXACT($W$20,C5)</formula>
    </cfRule>
    <cfRule type="expression" priority="14" aboveAverage="0" equalAverage="0" bottom="0" percent="0" rank="0" text="" dxfId="12">
      <formula>COUNTIF(Feiertage!$B$2:$B$18,DATEVALUE(C$4&amp;"."&amp;MONTH($B5)&amp;"."&amp;$B$2))</formula>
    </cfRule>
    <cfRule type="expression" priority="15" aboveAverage="0" equalAverage="0" bottom="0" percent="0" rank="0" text="" dxfId="13">
      <formula>WEEKDAY(DATEVALUE( C$4&amp;"."&amp;MONTH($B5)&amp;"."&amp;$B$2 ),2)&gt;5</formula>
    </cfRule>
  </conditionalFormatting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15" activeCellId="0" sqref="F15"/>
    </sheetView>
  </sheetViews>
  <sheetFormatPr defaultRowHeight="15" zeroHeight="false" outlineLevelRow="0" outlineLevelCol="0"/>
  <cols>
    <col collapsed="false" customWidth="true" hidden="false" outlineLevel="0" max="2" min="1" style="0" width="10.14"/>
    <col collapsed="false" customWidth="true" hidden="false" outlineLevel="0" max="3" min="3" style="135" width="14.43"/>
    <col collapsed="false" customWidth="true" hidden="false" outlineLevel="0" max="4" min="4" style="135" width="28.71"/>
    <col collapsed="false" customWidth="true" hidden="false" outlineLevel="0" max="5" min="5" style="0" width="6.15"/>
    <col collapsed="false" customWidth="true" hidden="false" outlineLevel="0" max="6" min="6" style="0" width="23.86"/>
    <col collapsed="false" customWidth="true" hidden="false" outlineLevel="0" max="7" min="7" style="0" width="8"/>
    <col collapsed="false" customWidth="true" hidden="false" outlineLevel="0" max="8" min="8" style="0" width="20.99"/>
    <col collapsed="false" customWidth="true" hidden="false" outlineLevel="0" max="1025" min="9" style="0" width="10.52"/>
  </cols>
  <sheetData>
    <row r="1" customFormat="false" ht="15.75" hidden="false" customHeight="false" outlineLevel="0" collapsed="false">
      <c r="A1" s="136" t="s">
        <v>1</v>
      </c>
      <c r="B1" s="137" t="n">
        <f aca="false">YEAR(Januar!B1)</f>
        <v>2018</v>
      </c>
      <c r="C1" s="138" t="s">
        <v>50</v>
      </c>
      <c r="D1" s="139"/>
    </row>
    <row r="2" customFormat="false" ht="15" hidden="false" customHeight="false" outlineLevel="0" collapsed="false">
      <c r="A2" s="140" t="n">
        <f aca="false">DATEVALUE("01.01."&amp;$B$1)</f>
        <v>41639</v>
      </c>
      <c r="B2" s="141" t="n">
        <f aca="false">IF(C2="x",A2,0)</f>
        <v>41639</v>
      </c>
      <c r="C2" s="142" t="s">
        <v>51</v>
      </c>
      <c r="D2" s="143" t="s">
        <v>52</v>
      </c>
      <c r="F2" s="144" t="s">
        <v>53</v>
      </c>
      <c r="G2" s="145" t="s">
        <v>54</v>
      </c>
    </row>
    <row r="3" customFormat="false" ht="15" hidden="false" customHeight="false" outlineLevel="0" collapsed="false">
      <c r="A3" s="140" t="n">
        <f aca="false">DATEVALUE("06.01."&amp;$B$1)</f>
        <v>41644</v>
      </c>
      <c r="B3" s="141" t="n">
        <f aca="false">IF(C3="x",A3,0)</f>
        <v>41644</v>
      </c>
      <c r="C3" s="142" t="s">
        <v>51</v>
      </c>
      <c r="D3" s="143" t="s">
        <v>55</v>
      </c>
    </row>
    <row r="4" customFormat="false" ht="15" hidden="false" customHeight="false" outlineLevel="0" collapsed="false">
      <c r="A4" s="140" t="n">
        <f aca="false">A5-2</f>
        <v>41727</v>
      </c>
      <c r="B4" s="141" t="n">
        <f aca="false">IF(C4="x",A4,0)</f>
        <v>41727</v>
      </c>
      <c r="C4" s="142" t="s">
        <v>51</v>
      </c>
      <c r="D4" s="143" t="s">
        <v>56</v>
      </c>
    </row>
    <row r="5" customFormat="false" ht="15" hidden="false" customHeight="true" outlineLevel="0" collapsed="false">
      <c r="A5" s="140" t="n">
        <f aca="false">DATE(B1,3,28)+MOD(24-MOD(B1,19)*10.63,29)-MOD(TRUNC(B1*5/4)+MOD(24-MOD(B1,19)*10.63,29)+1,7)</f>
        <v>41729</v>
      </c>
      <c r="B5" s="141" t="n">
        <f aca="false">IF(C5="x",A5,0)</f>
        <v>41729</v>
      </c>
      <c r="C5" s="142" t="s">
        <v>51</v>
      </c>
      <c r="D5" s="143" t="s">
        <v>57</v>
      </c>
      <c r="F5" s="64"/>
    </row>
    <row r="6" customFormat="false" ht="15" hidden="false" customHeight="true" outlineLevel="0" collapsed="false">
      <c r="A6" s="140" t="n">
        <f aca="false">A5+1</f>
        <v>41730</v>
      </c>
      <c r="B6" s="141" t="n">
        <f aca="false">IF(C6="x",A6,0)</f>
        <v>41730</v>
      </c>
      <c r="C6" s="142" t="s">
        <v>51</v>
      </c>
      <c r="D6" s="143" t="s">
        <v>58</v>
      </c>
    </row>
    <row r="7" customFormat="false" ht="15" hidden="false" customHeight="false" outlineLevel="0" collapsed="false">
      <c r="A7" s="140" t="n">
        <f aca="false">DATEVALUE("01.05."&amp;$B$1)</f>
        <v>41759</v>
      </c>
      <c r="B7" s="141" t="n">
        <f aca="false">IF(C7="x",A7,0)</f>
        <v>41759</v>
      </c>
      <c r="C7" s="142" t="s">
        <v>51</v>
      </c>
      <c r="D7" s="143" t="s">
        <v>59</v>
      </c>
    </row>
    <row r="8" customFormat="false" ht="15" hidden="false" customHeight="false" outlineLevel="0" collapsed="false">
      <c r="A8" s="140" t="n">
        <f aca="false">A5+39</f>
        <v>41768</v>
      </c>
      <c r="B8" s="141" t="n">
        <f aca="false">IF(C8="x",A8,0)</f>
        <v>41768</v>
      </c>
      <c r="C8" s="142" t="s">
        <v>51</v>
      </c>
      <c r="D8" s="143" t="s">
        <v>60</v>
      </c>
    </row>
    <row r="9" customFormat="false" ht="15" hidden="false" customHeight="false" outlineLevel="0" collapsed="false">
      <c r="A9" s="140" t="n">
        <f aca="false">A5+49</f>
        <v>41778</v>
      </c>
      <c r="B9" s="141" t="n">
        <f aca="false">IF(C9="x",A9,0)</f>
        <v>41778</v>
      </c>
      <c r="C9" s="142" t="s">
        <v>51</v>
      </c>
      <c r="D9" s="143" t="s">
        <v>61</v>
      </c>
    </row>
    <row r="10" customFormat="false" ht="15" hidden="false" customHeight="false" outlineLevel="0" collapsed="false">
      <c r="A10" s="140" t="n">
        <f aca="false">A5+50</f>
        <v>41779</v>
      </c>
      <c r="B10" s="141" t="n">
        <f aca="false">IF(C10="x",A10,0)</f>
        <v>41779</v>
      </c>
      <c r="C10" s="142" t="s">
        <v>51</v>
      </c>
      <c r="D10" s="143" t="s">
        <v>62</v>
      </c>
    </row>
    <row r="11" customFormat="false" ht="15" hidden="false" customHeight="false" outlineLevel="0" collapsed="false">
      <c r="A11" s="140" t="n">
        <f aca="false">A5+60</f>
        <v>41789</v>
      </c>
      <c r="B11" s="141" t="n">
        <f aca="false">IF(C11="x",A11,0)</f>
        <v>41789</v>
      </c>
      <c r="C11" s="142" t="s">
        <v>51</v>
      </c>
      <c r="D11" s="143" t="s">
        <v>63</v>
      </c>
    </row>
    <row r="12" customFormat="false" ht="15" hidden="false" customHeight="false" outlineLevel="0" collapsed="false">
      <c r="A12" s="140" t="n">
        <f aca="false">DATEVALUE("15.08."&amp;$B$1)</f>
        <v>41865</v>
      </c>
      <c r="B12" s="141" t="n">
        <f aca="false">IF(C12="x",A12,0)</f>
        <v>41865</v>
      </c>
      <c r="C12" s="142" t="s">
        <v>51</v>
      </c>
      <c r="D12" s="143" t="s">
        <v>64</v>
      </c>
    </row>
    <row r="13" customFormat="false" ht="15" hidden="false" customHeight="false" outlineLevel="0" collapsed="false">
      <c r="A13" s="140" t="n">
        <f aca="false">DATEVALUE("03.10."&amp;$B$1)</f>
        <v>41914</v>
      </c>
      <c r="B13" s="141" t="n">
        <f aca="false">IF(C13="x",A13,0)</f>
        <v>41914</v>
      </c>
      <c r="C13" s="142" t="s">
        <v>51</v>
      </c>
      <c r="D13" s="143" t="s">
        <v>65</v>
      </c>
    </row>
    <row r="14" customFormat="false" ht="15" hidden="false" customHeight="false" outlineLevel="0" collapsed="false">
      <c r="A14" s="140" t="n">
        <f aca="false">DATEVALUE("01.11."&amp;$B$1)</f>
        <v>41943</v>
      </c>
      <c r="B14" s="141" t="n">
        <f aca="false">IF(C14="x",A14,0)</f>
        <v>41943</v>
      </c>
      <c r="C14" s="142" t="s">
        <v>51</v>
      </c>
      <c r="D14" s="143" t="s">
        <v>66</v>
      </c>
    </row>
    <row r="15" customFormat="false" ht="15" hidden="false" customHeight="false" outlineLevel="0" collapsed="false">
      <c r="A15" s="140" t="n">
        <f aca="false">DATEVALUE("24.12."&amp;$B$1)</f>
        <v>41996</v>
      </c>
      <c r="B15" s="141" t="n">
        <f aca="false">IF(C15="x",A15,0)</f>
        <v>0</v>
      </c>
      <c r="C15" s="142"/>
      <c r="D15" s="143" t="s">
        <v>67</v>
      </c>
    </row>
    <row r="16" customFormat="false" ht="15" hidden="false" customHeight="false" outlineLevel="0" collapsed="false">
      <c r="A16" s="140" t="n">
        <f aca="false">DATEVALUE("25.12."&amp;$B$1)</f>
        <v>41997</v>
      </c>
      <c r="B16" s="141" t="n">
        <f aca="false">IF(C16="x",A16,0)</f>
        <v>41997</v>
      </c>
      <c r="C16" s="142" t="s">
        <v>51</v>
      </c>
      <c r="D16" s="143" t="s">
        <v>68</v>
      </c>
    </row>
    <row r="17" customFormat="false" ht="15" hidden="false" customHeight="false" outlineLevel="0" collapsed="false">
      <c r="A17" s="140" t="n">
        <f aca="false">DATEVALUE("26.12."&amp;$B$1)</f>
        <v>41998</v>
      </c>
      <c r="B17" s="141" t="n">
        <f aca="false">IF(C17="x",A17,0)</f>
        <v>41998</v>
      </c>
      <c r="C17" s="142" t="s">
        <v>51</v>
      </c>
      <c r="D17" s="143" t="s">
        <v>69</v>
      </c>
    </row>
    <row r="18" customFormat="false" ht="15" hidden="false" customHeight="false" outlineLevel="0" collapsed="false">
      <c r="A18" s="140" t="n">
        <f aca="false">DATEVALUE("31.12."&amp;$B$1)</f>
        <v>42003</v>
      </c>
      <c r="B18" s="141" t="n">
        <f aca="false">IF(C18="x",A18,0)</f>
        <v>0</v>
      </c>
      <c r="C18" s="142"/>
      <c r="D18" s="143" t="s">
        <v>70</v>
      </c>
    </row>
    <row r="19" customFormat="false" ht="15" hidden="false" customHeight="false" outlineLevel="0" collapsed="false">
      <c r="A19" s="146"/>
      <c r="B19" s="141" t="n">
        <f aca="false">IF(C19="x",A19,0)</f>
        <v>0</v>
      </c>
      <c r="C19" s="147"/>
      <c r="D19" s="147"/>
    </row>
    <row r="20" customFormat="false" ht="15" hidden="false" customHeight="false" outlineLevel="0" collapsed="false">
      <c r="A20" s="146"/>
      <c r="B20" s="141" t="n">
        <f aca="false">IF(C20="x",A20,0)</f>
        <v>0</v>
      </c>
      <c r="C20" s="147"/>
      <c r="D20" s="147"/>
    </row>
    <row r="21" customFormat="false" ht="15" hidden="false" customHeight="false" outlineLevel="0" collapsed="false">
      <c r="A21" s="146"/>
      <c r="B21" s="141" t="n">
        <f aca="false">IF(C21="x",A21,0)</f>
        <v>0</v>
      </c>
      <c r="C21" s="147"/>
      <c r="D21" s="147"/>
    </row>
    <row r="22" customFormat="false" ht="15" hidden="false" customHeight="false" outlineLevel="0" collapsed="false">
      <c r="A22" s="146"/>
      <c r="B22" s="141" t="n">
        <f aca="false">IF(C22="x",A22,0)</f>
        <v>0</v>
      </c>
      <c r="C22" s="147"/>
      <c r="D22" s="147"/>
    </row>
    <row r="23" customFormat="false" ht="15" hidden="false" customHeight="false" outlineLevel="0" collapsed="false">
      <c r="A23" s="146"/>
      <c r="B23" s="141" t="n">
        <f aca="false">IF(C23="x",A23,0)</f>
        <v>0</v>
      </c>
      <c r="C23" s="147"/>
      <c r="D23" s="147"/>
    </row>
    <row r="24" customFormat="false" ht="15" hidden="false" customHeight="false" outlineLevel="0" collapsed="false">
      <c r="A24" s="146"/>
      <c r="B24" s="141" t="n">
        <f aca="false">IF(C24="x",A24,0)</f>
        <v>0</v>
      </c>
      <c r="C24" s="147"/>
      <c r="D24" s="147"/>
    </row>
    <row r="25" customFormat="false" ht="15" hidden="false" customHeight="false" outlineLevel="0" collapsed="false">
      <c r="A25" s="146"/>
      <c r="B25" s="141" t="n">
        <f aca="false">IF(C25="x",A25,0)</f>
        <v>0</v>
      </c>
      <c r="C25" s="147"/>
      <c r="D25" s="147"/>
    </row>
    <row r="26" customFormat="false" ht="15" hidden="false" customHeight="false" outlineLevel="0" collapsed="false">
      <c r="A26" s="146"/>
      <c r="B26" s="141" t="n">
        <f aca="false">IF(C26="x",A26,0)</f>
        <v>0</v>
      </c>
      <c r="C26" s="147"/>
      <c r="D26" s="147"/>
    </row>
    <row r="27" customFormat="false" ht="15" hidden="false" customHeight="false" outlineLevel="0" collapsed="false">
      <c r="A27" s="147"/>
      <c r="B27" s="141" t="n">
        <f aca="false">IF(C27="x",A27,0)</f>
        <v>0</v>
      </c>
      <c r="C27" s="147"/>
      <c r="D27" s="147"/>
    </row>
    <row r="28" customFormat="false" ht="15" hidden="false" customHeight="false" outlineLevel="0" collapsed="false">
      <c r="A28" s="147"/>
      <c r="B28" s="141" t="n">
        <f aca="false">IF(C28="x",A28,0)</f>
        <v>0</v>
      </c>
      <c r="C28" s="147"/>
      <c r="D28" s="147"/>
    </row>
    <row r="29" customFormat="false" ht="15" hidden="false" customHeight="false" outlineLevel="0" collapsed="false">
      <c r="A29" s="147"/>
      <c r="B29" s="141" t="n">
        <f aca="false">IF(C29="x",A29,0)</f>
        <v>0</v>
      </c>
      <c r="C29" s="147"/>
      <c r="D29" s="147"/>
    </row>
    <row r="30" customFormat="false" ht="15" hidden="false" customHeight="false" outlineLevel="0" collapsed="false">
      <c r="A30" s="147"/>
      <c r="B30" s="141" t="n">
        <f aca="false">IF(C30="x",A30,0)</f>
        <v>0</v>
      </c>
      <c r="C30" s="147"/>
      <c r="D30" s="147"/>
    </row>
    <row r="31" customFormat="false" ht="15" hidden="false" customHeight="false" outlineLevel="0" collapsed="false">
      <c r="A31" s="147"/>
      <c r="B31" s="141" t="n">
        <f aca="false">IF(C31="x",A31,0)</f>
        <v>0</v>
      </c>
      <c r="C31" s="147"/>
      <c r="D31" s="147"/>
    </row>
    <row r="32" customFormat="false" ht="15" hidden="false" customHeight="false" outlineLevel="0" collapsed="false">
      <c r="A32" s="146"/>
      <c r="B32" s="141" t="n">
        <f aca="false">IF(C32="x",A32,0)</f>
        <v>0</v>
      </c>
      <c r="C32" s="147"/>
      <c r="D32" s="147"/>
    </row>
    <row r="33" customFormat="false" ht="15" hidden="false" customHeight="false" outlineLevel="0" collapsed="false">
      <c r="A33" s="147"/>
      <c r="B33" s="141" t="n">
        <f aca="false">IF(C33="x",A33,0)</f>
        <v>0</v>
      </c>
      <c r="C33" s="147"/>
      <c r="D33" s="147"/>
    </row>
    <row r="34" customFormat="false" ht="15" hidden="false" customHeight="false" outlineLevel="0" collapsed="false">
      <c r="A34" s="147"/>
      <c r="B34" s="141" t="n">
        <f aca="false">IF(C34="x",A34,0)</f>
        <v>0</v>
      </c>
      <c r="C34" s="147"/>
      <c r="D34" s="147"/>
    </row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conditionalFormatting sqref="B2:B34">
    <cfRule type="expression" priority="2" aboveAverage="0" equalAverage="0" bottom="0" percent="0" rank="0" text="" dxfId="0">
      <formula>AND(WEEKDAY($B2,2)&gt;5,B2&gt;0)</formula>
    </cfRule>
  </conditionalFormatting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5" zeroHeight="false" outlineLevelRow="0" outlineLevelCol="0"/>
  <cols>
    <col collapsed="false" customWidth="true" hidden="false" outlineLevel="0" max="1" min="1" style="0" width="20.42"/>
    <col collapsed="false" customWidth="true" hidden="false" outlineLevel="0" max="2" min="2" style="0" width="14.57"/>
    <col collapsed="false" customWidth="true" hidden="false" outlineLevel="0" max="3" min="3" style="0" width="13.86"/>
    <col collapsed="false" customWidth="true" hidden="false" outlineLevel="0" max="4" min="4" style="0" width="14.01"/>
    <col collapsed="false" customWidth="true" hidden="false" outlineLevel="0" max="5" min="5" style="0" width="19.85"/>
    <col collapsed="false" customWidth="true" hidden="false" outlineLevel="0" max="1025" min="6" style="0" width="10.52"/>
  </cols>
  <sheetData>
    <row r="1" s="151" customFormat="true" ht="19.5" hidden="false" customHeight="false" outlineLevel="0" collapsed="false">
      <c r="A1" s="148" t="s">
        <v>71</v>
      </c>
      <c r="B1" s="149" t="s">
        <v>6</v>
      </c>
      <c r="C1" s="149" t="s">
        <v>7</v>
      </c>
      <c r="D1" s="149" t="s">
        <v>72</v>
      </c>
      <c r="E1" s="149" t="s">
        <v>73</v>
      </c>
      <c r="F1" s="150"/>
    </row>
    <row r="2" customFormat="false" ht="18.75" hidden="false" customHeight="false" outlineLevel="0" collapsed="false">
      <c r="A2" s="152" t="n">
        <f aca="false">Januar!B1</f>
        <v>41639</v>
      </c>
      <c r="B2" s="153" t="n">
        <f aca="true">INDIRECT(TEXT(A2,"MMMM")&amp;"!$J$37")</f>
        <v>2.82638888888889</v>
      </c>
      <c r="C2" s="153" t="n">
        <f aca="true">INDIRECT(TEXT(A2,"MMMM")&amp;"!$k$37")</f>
        <v>7</v>
      </c>
      <c r="D2" s="153" t="n">
        <f aca="true">INDIRECT(TEXT(A2,"MMMM")&amp;"!$L$37")</f>
        <v>-0.0069444444444442</v>
      </c>
      <c r="E2" s="153" t="n">
        <f aca="true">INDIRECT(TEXT(A2,"MMMM")&amp;"!$v$9")</f>
        <v>-0.135416666666666</v>
      </c>
      <c r="F2" s="154"/>
    </row>
    <row r="3" customFormat="false" ht="18.75" hidden="false" customHeight="false" outlineLevel="0" collapsed="false">
      <c r="A3" s="155" t="n">
        <f aca="false">EDATE(A2,1)</f>
        <v>41670</v>
      </c>
      <c r="B3" s="156" t="n">
        <f aca="true">INDIRECT(TEXT(A3,"MMMM")&amp;"!$J$37")</f>
        <v>0</v>
      </c>
      <c r="C3" s="156" t="n">
        <f aca="true">INDIRECT(TEXT(A3,"MMMM")&amp;"!$k$37")</f>
        <v>6.33333333333333</v>
      </c>
      <c r="D3" s="156" t="n">
        <f aca="true">INDIRECT(TEXT(A3,"MMMM")&amp;"!$L$37")</f>
        <v>0</v>
      </c>
      <c r="E3" s="156" t="n">
        <f aca="true">INDIRECT(TEXT(A3,"MMMM")&amp;"!$v$9")</f>
        <v>-0.135416666666666</v>
      </c>
      <c r="F3" s="154"/>
    </row>
    <row r="4" customFormat="false" ht="18.75" hidden="false" customHeight="false" outlineLevel="0" collapsed="false">
      <c r="A4" s="157" t="n">
        <f aca="false">EDATE(A3,1)</f>
        <v>41698</v>
      </c>
      <c r="B4" s="153" t="n">
        <f aca="true">INDIRECT(TEXT(A4,"MMMM")&amp;"!$J$37")</f>
        <v>0</v>
      </c>
      <c r="C4" s="153" t="n">
        <f aca="true">INDIRECT(TEXT(A4,"MMMM")&amp;"!$k$37")</f>
        <v>6.66666666666667</v>
      </c>
      <c r="D4" s="153" t="n">
        <f aca="true">INDIRECT(TEXT(A4,"MMMM")&amp;"!$L$37")</f>
        <v>0</v>
      </c>
      <c r="E4" s="153" t="n">
        <f aca="true">INDIRECT(TEXT(A4,"MMMM")&amp;"!$v$9")</f>
        <v>-0.135416666666666</v>
      </c>
      <c r="F4" s="154"/>
    </row>
    <row r="5" customFormat="false" ht="18.75" hidden="false" customHeight="false" outlineLevel="0" collapsed="false">
      <c r="A5" s="155" t="n">
        <f aca="false">EDATE(A4,1)</f>
        <v>41729</v>
      </c>
      <c r="B5" s="156" t="n">
        <f aca="true">INDIRECT(TEXT(A5,"MMMM")&amp;"!$J$37")</f>
        <v>0</v>
      </c>
      <c r="C5" s="156" t="n">
        <f aca="true">INDIRECT(TEXT(A5,"MMMM")&amp;"!$k$37")</f>
        <v>6.33333333333333</v>
      </c>
      <c r="D5" s="156" t="n">
        <f aca="true">INDIRECT(TEXT(A5,"MMMM")&amp;"!$L$37")</f>
        <v>0</v>
      </c>
      <c r="E5" s="156" t="n">
        <f aca="true">INDIRECT(TEXT(A5,"MMMM")&amp;"!$v$9")</f>
        <v>-0.135416666666666</v>
      </c>
      <c r="F5" s="154"/>
    </row>
    <row r="6" customFormat="false" ht="18.75" hidden="false" customHeight="false" outlineLevel="0" collapsed="false">
      <c r="A6" s="157" t="n">
        <f aca="false">EDATE(A5,1)</f>
        <v>41759</v>
      </c>
      <c r="B6" s="153" t="n">
        <f aca="true">INDIRECT(TEXT(A6,"MMMM")&amp;"!$J$37")</f>
        <v>0</v>
      </c>
      <c r="C6" s="153" t="n">
        <f aca="true">INDIRECT(TEXT(A6,"MMMM")&amp;"!$k$37")</f>
        <v>6</v>
      </c>
      <c r="D6" s="153" t="n">
        <f aca="true">INDIRECT(TEXT(A6,"MMMM")&amp;"!$L$37")</f>
        <v>0</v>
      </c>
      <c r="E6" s="153" t="n">
        <f aca="true">INDIRECT(TEXT(A6,"MMMM")&amp;"!$v$9")</f>
        <v>-0.135416666666666</v>
      </c>
      <c r="F6" s="154"/>
    </row>
    <row r="7" customFormat="false" ht="18.75" hidden="false" customHeight="false" outlineLevel="0" collapsed="false">
      <c r="A7" s="155" t="n">
        <f aca="false">EDATE(A6,1)</f>
        <v>41790</v>
      </c>
      <c r="B7" s="156" t="n">
        <f aca="true">INDIRECT(TEXT(A7,"MMMM")&amp;"!$J$37")</f>
        <v>0</v>
      </c>
      <c r="C7" s="156" t="n">
        <f aca="true">INDIRECT(TEXT(A7,"MMMM")&amp;"!$k$37")</f>
        <v>6.58333333333333</v>
      </c>
      <c r="D7" s="156" t="n">
        <f aca="true">INDIRECT(TEXT(A7,"MMMM")&amp;"!$L$37")</f>
        <v>0</v>
      </c>
      <c r="E7" s="156" t="n">
        <f aca="true">INDIRECT(TEXT(A7,"MMMM")&amp;"!$v$9")</f>
        <v>-0.135416666666666</v>
      </c>
      <c r="F7" s="154"/>
    </row>
    <row r="8" customFormat="false" ht="18.75" hidden="false" customHeight="false" outlineLevel="0" collapsed="false">
      <c r="A8" s="157" t="n">
        <f aca="false">EDATE(A7,1)</f>
        <v>41820</v>
      </c>
      <c r="B8" s="153" t="n">
        <f aca="true">INDIRECT(TEXT(A8,"MMMM")&amp;"!$J$37")</f>
        <v>0</v>
      </c>
      <c r="C8" s="153" t="n">
        <f aca="true">INDIRECT(TEXT(A8,"MMMM")&amp;"!$k$37")</f>
        <v>7</v>
      </c>
      <c r="D8" s="153" t="n">
        <f aca="true">INDIRECT(TEXT(A8,"MMMM")&amp;"!$L$37")</f>
        <v>0</v>
      </c>
      <c r="E8" s="153" t="n">
        <f aca="true">INDIRECT(TEXT(A8,"MMMM")&amp;"!$v$9")</f>
        <v>-0.135416666666666</v>
      </c>
      <c r="F8" s="154"/>
    </row>
    <row r="9" customFormat="false" ht="18.75" hidden="false" customHeight="false" outlineLevel="0" collapsed="false">
      <c r="A9" s="155" t="n">
        <f aca="false">EDATE(A8,1)</f>
        <v>41851</v>
      </c>
      <c r="B9" s="156" t="n">
        <f aca="true">INDIRECT(TEXT(A9,"MMMM")&amp;"!$J$37")</f>
        <v>0</v>
      </c>
      <c r="C9" s="156" t="n">
        <f aca="true">INDIRECT(TEXT(A9,"MMMM")&amp;"!$k$37")</f>
        <v>6.91666666666666</v>
      </c>
      <c r="D9" s="156" t="n">
        <f aca="true">INDIRECT(TEXT(A9,"MMMM")&amp;"!$L$37")</f>
        <v>0</v>
      </c>
      <c r="E9" s="156" t="n">
        <f aca="true">INDIRECT(TEXT(A9,"MMMM")&amp;"!$v$9")</f>
        <v>-0.135416666666666</v>
      </c>
      <c r="F9" s="154"/>
    </row>
    <row r="10" customFormat="false" ht="18.75" hidden="false" customHeight="false" outlineLevel="0" collapsed="false">
      <c r="A10" s="157" t="n">
        <f aca="false">EDATE(A9,1)</f>
        <v>41882</v>
      </c>
      <c r="B10" s="153" t="n">
        <f aca="true">INDIRECT(TEXT(A10,"MMMM")&amp;"!$J$37")</f>
        <v>0</v>
      </c>
      <c r="C10" s="153" t="n">
        <f aca="true">INDIRECT(TEXT(A10,"MMMM")&amp;"!$k$37")</f>
        <v>6.33333333333333</v>
      </c>
      <c r="D10" s="153" t="n">
        <f aca="true">INDIRECT(TEXT(A10,"MMMM")&amp;"!$L$37")</f>
        <v>0</v>
      </c>
      <c r="E10" s="153" t="n">
        <f aca="true">INDIRECT(TEXT(A10,"MMMM")&amp;"!$v$9")</f>
        <v>-0.135416666666666</v>
      </c>
      <c r="F10" s="154"/>
    </row>
    <row r="11" customFormat="false" ht="18.75" hidden="false" customHeight="false" outlineLevel="0" collapsed="false">
      <c r="A11" s="155" t="n">
        <f aca="false">EDATE(A10,1)</f>
        <v>41912</v>
      </c>
      <c r="B11" s="156" t="n">
        <f aca="true">INDIRECT(TEXT(A11,"MMMM")&amp;"!$J$37")</f>
        <v>0</v>
      </c>
      <c r="C11" s="156" t="n">
        <f aca="true">INDIRECT(TEXT(A11,"MMMM")&amp;"!$k$37")</f>
        <v>7</v>
      </c>
      <c r="D11" s="156" t="n">
        <f aca="true">INDIRECT(TEXT(A11,"MMMM")&amp;"!$L$37")</f>
        <v>0</v>
      </c>
      <c r="E11" s="156" t="n">
        <f aca="true">INDIRECT(TEXT(A11,"MMMM")&amp;"!$v$9")</f>
        <v>-0.135416666666666</v>
      </c>
      <c r="F11" s="154"/>
    </row>
    <row r="12" customFormat="false" ht="18.75" hidden="false" customHeight="false" outlineLevel="0" collapsed="false">
      <c r="A12" s="157" t="n">
        <f aca="false">EDATE(A11,1)</f>
        <v>41943</v>
      </c>
      <c r="B12" s="153" t="n">
        <f aca="true">INDIRECT(TEXT(A12,"MMMM")&amp;"!$J$37")</f>
        <v>0</v>
      </c>
      <c r="C12" s="153" t="n">
        <f aca="true">INDIRECT(TEXT(A12,"MMMM")&amp;"!$k$37")</f>
        <v>6.58333333333333</v>
      </c>
      <c r="D12" s="153" t="n">
        <f aca="true">INDIRECT(TEXT(A12,"MMMM")&amp;"!$L$37")</f>
        <v>0</v>
      </c>
      <c r="E12" s="153" t="n">
        <f aca="true">INDIRECT(TEXT(A12,"MMMM")&amp;"!$v$9")</f>
        <v>-0.135416666666666</v>
      </c>
      <c r="F12" s="154"/>
    </row>
    <row r="13" customFormat="false" ht="19.5" hidden="false" customHeight="false" outlineLevel="0" collapsed="false">
      <c r="A13" s="158" t="n">
        <f aca="false">EDATE(A12,1)</f>
        <v>41973</v>
      </c>
      <c r="B13" s="159" t="n">
        <f aca="true">INDIRECT(TEXT(A13,"MMMM")&amp;"!$J$37")</f>
        <v>0</v>
      </c>
      <c r="C13" s="159" t="n">
        <f aca="true">INDIRECT(TEXT(A13,"MMMM")&amp;"!$k$37")</f>
        <v>6</v>
      </c>
      <c r="D13" s="160" t="n">
        <f aca="true">INDIRECT(TEXT(A13,"MMMM")&amp;"!$L$37")</f>
        <v>0</v>
      </c>
      <c r="E13" s="159" t="n">
        <f aca="true">INDIRECT(TEXT(A13,"MMMM")&amp;"!$v$9")</f>
        <v>-0.135416666666666</v>
      </c>
      <c r="F13" s="154"/>
    </row>
    <row r="14" customFormat="false" ht="18.75" hidden="false" customHeight="false" outlineLevel="0" collapsed="false"/>
    <row r="15" customFormat="false" ht="18.75" hidden="false" customHeight="false" outlineLevel="0" collapsed="false"/>
  </sheetData>
  <sheetProtection sheet="true" objects="true" scenarios="true"/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LibreOffice/5.4.3.2$MacOSX_X86_64 LibreOffice_project/92a7159f7e4af62137622921e809f8546db437e5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2017-09-20T18:53:26Z</dcterms:created>
  <dc:creator>Sejla Memic</dc:creator>
  <dc:description/>
  <dc:language>de-DE</dc:language>
  <cp:lastModifiedBy/>
  <cp:lastPrinted>2017-12-12T23:29:49Z</cp:lastPrinted>
  <dcterms:modified xsi:type="dcterms:W3CDTF">2018-01-12T09:09:07Z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